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radha-rungta\OneDrive - MMC\Desktop\"/>
    </mc:Choice>
  </mc:AlternateContent>
  <bookViews>
    <workbookView xWindow="0" yWindow="0" windowWidth="23040" windowHeight="9340"/>
  </bookViews>
  <sheets>
    <sheet name="Perfromance Attribution" sheetId="2" r:id="rId1"/>
    <sheet name="Ex 2- Performance attribution" sheetId="4" r:id="rId2"/>
    <sheet name="Performance Appraisa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3" l="1"/>
  <c r="E16" i="4"/>
  <c r="E25" i="4"/>
  <c r="E24" i="4"/>
  <c r="E23" i="4"/>
  <c r="E20" i="4"/>
  <c r="E19" i="4"/>
  <c r="E18" i="4"/>
  <c r="E15" i="4"/>
  <c r="E14" i="4"/>
  <c r="E13" i="4"/>
  <c r="G9" i="4"/>
  <c r="E9" i="4"/>
  <c r="G8" i="4"/>
  <c r="G6" i="4" s="1"/>
  <c r="E8" i="4"/>
  <c r="E6" i="4" s="1"/>
  <c r="H6" i="4"/>
  <c r="F6" i="4"/>
  <c r="F26" i="2"/>
  <c r="F21" i="2"/>
  <c r="F16" i="2"/>
  <c r="E11" i="2"/>
  <c r="E9" i="2"/>
  <c r="E8" i="2"/>
  <c r="E6" i="2"/>
  <c r="E21" i="3"/>
  <c r="H14" i="3"/>
  <c r="G14" i="3"/>
  <c r="H13" i="3"/>
  <c r="G13" i="3"/>
  <c r="H12" i="3"/>
  <c r="G12" i="3"/>
  <c r="H11" i="3"/>
  <c r="G11" i="3"/>
  <c r="H10" i="3"/>
  <c r="G10" i="3"/>
  <c r="H9" i="3"/>
  <c r="G9" i="3"/>
  <c r="H8" i="3"/>
  <c r="G8" i="3"/>
  <c r="H7" i="3"/>
  <c r="G7" i="3"/>
  <c r="H6" i="3"/>
  <c r="G6" i="3"/>
  <c r="H5" i="3"/>
  <c r="G5" i="3"/>
  <c r="H4" i="3"/>
  <c r="G4" i="3"/>
  <c r="H3" i="3"/>
  <c r="G3" i="3"/>
  <c r="G15" i="3" s="1"/>
  <c r="E3" i="3"/>
  <c r="E14" i="3"/>
  <c r="E13" i="3"/>
  <c r="E12" i="3"/>
  <c r="E11" i="3"/>
  <c r="E10" i="3"/>
  <c r="E9" i="3"/>
  <c r="E8" i="3"/>
  <c r="E7" i="3"/>
  <c r="E6" i="3"/>
  <c r="E5" i="3"/>
  <c r="E4" i="3"/>
  <c r="E21" i="4" l="1"/>
  <c r="E11" i="4"/>
  <c r="E26" i="4"/>
  <c r="E15" i="3"/>
  <c r="H22" i="3" s="1"/>
  <c r="E22" i="3"/>
  <c r="H21" i="3" s="1"/>
  <c r="E24" i="2"/>
  <c r="E25" i="2"/>
  <c r="E19" i="2"/>
  <c r="E18" i="2"/>
  <c r="E23" i="2"/>
  <c r="E20" i="2"/>
  <c r="E14" i="2"/>
  <c r="E15" i="2"/>
  <c r="E13" i="2"/>
  <c r="G9" i="2"/>
  <c r="G8" i="2"/>
  <c r="G6" i="2" s="1"/>
  <c r="H6" i="2"/>
  <c r="F6" i="2"/>
  <c r="E28" i="4" l="1"/>
  <c r="H11" i="4" s="1"/>
  <c r="H15" i="3"/>
  <c r="H23" i="3"/>
  <c r="H20" i="3"/>
  <c r="E21" i="2"/>
  <c r="E16" i="2"/>
  <c r="E26" i="2"/>
  <c r="E28" i="2" l="1"/>
  <c r="H11" i="2" s="1"/>
</calcChain>
</file>

<file path=xl/sharedStrings.xml><?xml version="1.0" encoding="utf-8"?>
<sst xmlns="http://schemas.openxmlformats.org/spreadsheetml/2006/main" count="108" uniqueCount="66">
  <si>
    <t xml:space="preserve">Annualized Returns </t>
  </si>
  <si>
    <t>Beta</t>
  </si>
  <si>
    <t>Sharpe Ratio</t>
  </si>
  <si>
    <t>Information Ratio</t>
  </si>
  <si>
    <t>Rf</t>
  </si>
  <si>
    <t>Technology</t>
  </si>
  <si>
    <t>Healthcare</t>
  </si>
  <si>
    <t>Finance</t>
  </si>
  <si>
    <t xml:space="preserve">Tracking Error/ Active risk </t>
  </si>
  <si>
    <t>Standard Deviation</t>
  </si>
  <si>
    <t xml:space="preserve">Manager A </t>
  </si>
  <si>
    <t xml:space="preserve">Sector </t>
  </si>
  <si>
    <t xml:space="preserve">Portfolio Return </t>
  </si>
  <si>
    <t>Portfolio Return (Rp)</t>
  </si>
  <si>
    <t>Portfolo weight (wp)</t>
  </si>
  <si>
    <t>Benchmark return (Rb)</t>
  </si>
  <si>
    <t>Benchmark weight (wb)</t>
  </si>
  <si>
    <t>Benchmark</t>
  </si>
  <si>
    <t>Total</t>
  </si>
  <si>
    <t>Benchmark Return</t>
  </si>
  <si>
    <t xml:space="preserve">Formula method </t>
  </si>
  <si>
    <t>Excess return</t>
  </si>
  <si>
    <t xml:space="preserve">Allocation Effect </t>
  </si>
  <si>
    <t xml:space="preserve">(wp – wb ) * Rb </t>
  </si>
  <si>
    <t>Total Allocation Effect</t>
  </si>
  <si>
    <t>Security Selection</t>
  </si>
  <si>
    <t>wb * (Rp – Rb)</t>
  </si>
  <si>
    <t xml:space="preserve">check </t>
  </si>
  <si>
    <t>Interaction Effect</t>
  </si>
  <si>
    <t>(wp –wb) * (Rp – Rb)</t>
  </si>
  <si>
    <t>Total Security selection Effect</t>
  </si>
  <si>
    <t>Total Interaction Effect</t>
  </si>
  <si>
    <t xml:space="preserve">Total </t>
  </si>
  <si>
    <t>PERFORMANCE ATTRIBUTION</t>
  </si>
  <si>
    <t>PERFORMANCE APPRAISAL</t>
  </si>
  <si>
    <t>Month</t>
  </si>
  <si>
    <t>(1+Annual Return)</t>
  </si>
  <si>
    <t>Difference</t>
  </si>
  <si>
    <t>Fund return(%)</t>
  </si>
  <si>
    <t xml:space="preserve">Benchmark Return (%) </t>
  </si>
  <si>
    <t>Treynor Ratio</t>
  </si>
  <si>
    <t>Capture Ratio</t>
  </si>
  <si>
    <t>Rt</t>
  </si>
  <si>
    <t>Sortino Ratio</t>
  </si>
  <si>
    <t>Measure</t>
  </si>
  <si>
    <t>Manager X</t>
  </si>
  <si>
    <t>Manager Y</t>
  </si>
  <si>
    <t>Manager Z</t>
  </si>
  <si>
    <t>SD</t>
  </si>
  <si>
    <t>Informatio Ratio</t>
  </si>
  <si>
    <t>-</t>
  </si>
  <si>
    <t>(Rp – Rf)/ beta</t>
  </si>
  <si>
    <t xml:space="preserve">Active return/ Active risk </t>
  </si>
  <si>
    <t xml:space="preserve">(Rp – Rf)/ sd  </t>
  </si>
  <si>
    <t>Return</t>
  </si>
  <si>
    <t xml:space="preserve">Manager X took less risk and earned less return as compared to Manager Y , and tool more risk and earned more returns than Manager Z. This means manager X did perform better than Z on risk adjusted basis, can be proved by looking at Sharpe Ratio. Treynor Ratio considers systematic risk that can not be avoided. And it is consisent with Sharpe ratio. Information Ratio is negative for manager X and Z, because it underperformed than benchmark. This implies Manager X did not demonstrate sufficient skill than bechmark. </t>
  </si>
  <si>
    <t>FUND XYZ</t>
  </si>
  <si>
    <t xml:space="preserve">Manager B </t>
  </si>
  <si>
    <t>FUND ABC</t>
  </si>
  <si>
    <t>Composites</t>
  </si>
  <si>
    <t>Fixed Income</t>
  </si>
  <si>
    <t>Equity</t>
  </si>
  <si>
    <t>Money Market</t>
  </si>
  <si>
    <t>A</t>
  </si>
  <si>
    <t>B</t>
  </si>
  <si>
    <t>Even though B has higher sharpe  ratio, but A has higher sortino ratio, means A is protected from the downside risk in better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</si>
</sst>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2" fontId="0" fillId="0" borderId="0" xfId="0" applyNumberFormat="1"/>
    <xf numFmtId="10" fontId="0" fillId="0" borderId="0" xfId="1" applyNumberFormat="1" applyFont="1"/>
    <xf numFmtId="10" fontId="0" fillId="0" borderId="0" xfId="0" applyNumberFormat="1"/>
    <xf numFmtId="0" fontId="0" fillId="2" borderId="0" xfId="0" applyFill="1"/>
    <xf numFmtId="0" fontId="2" fillId="0" borderId="0" xfId="0" applyFont="1"/>
    <xf numFmtId="0" fontId="0" fillId="4" borderId="1" xfId="0" applyFill="1" applyBorder="1"/>
    <xf numFmtId="0" fontId="0" fillId="5" borderId="1" xfId="0" applyFill="1" applyBorder="1"/>
    <xf numFmtId="0" fontId="0" fillId="3" borderId="1" xfId="0" applyFill="1" applyBorder="1"/>
    <xf numFmtId="9" fontId="0" fillId="2" borderId="1" xfId="0" applyNumberFormat="1" applyFill="1" applyBorder="1"/>
    <xf numFmtId="0" fontId="2" fillId="5" borderId="1" xfId="0" applyFont="1" applyFill="1" applyBorder="1"/>
    <xf numFmtId="0" fontId="2" fillId="0" borderId="1" xfId="0" applyFont="1" applyBorder="1"/>
    <xf numFmtId="9" fontId="2" fillId="0" borderId="1" xfId="1" applyFont="1" applyBorder="1"/>
    <xf numFmtId="0" fontId="0" fillId="5" borderId="0" xfId="0" applyFill="1" applyBorder="1"/>
    <xf numFmtId="165" fontId="0" fillId="0" borderId="0" xfId="0" applyNumberFormat="1"/>
    <xf numFmtId="165" fontId="3" fillId="0" borderId="1" xfId="1" applyNumberFormat="1" applyFont="1" applyBorder="1"/>
    <xf numFmtId="165" fontId="3" fillId="0" borderId="1" xfId="0" applyNumberFormat="1" applyFont="1" applyBorder="1"/>
    <xf numFmtId="0" fontId="0" fillId="8" borderId="0" xfId="0" applyFill="1"/>
    <xf numFmtId="10" fontId="0" fillId="9" borderId="1" xfId="1" applyNumberFormat="1" applyFont="1" applyFill="1" applyBorder="1"/>
    <xf numFmtId="0" fontId="0" fillId="9" borderId="1" xfId="0" applyFill="1" applyBorder="1"/>
    <xf numFmtId="0" fontId="0" fillId="9" borderId="3" xfId="0" applyFill="1" applyBorder="1"/>
    <xf numFmtId="165" fontId="0" fillId="9" borderId="0" xfId="1" applyNumberFormat="1" applyFont="1" applyFill="1"/>
    <xf numFmtId="0" fontId="2" fillId="9" borderId="1" xfId="0" applyFont="1" applyFill="1" applyBorder="1"/>
    <xf numFmtId="165" fontId="2" fillId="9" borderId="1" xfId="0" applyNumberFormat="1" applyFont="1" applyFill="1" applyBorder="1"/>
    <xf numFmtId="165" fontId="0" fillId="9" borderId="1" xfId="0" applyNumberFormat="1" applyFill="1" applyBorder="1"/>
    <xf numFmtId="0" fontId="2" fillId="6" borderId="1" xfId="0" applyFont="1" applyFill="1" applyBorder="1"/>
    <xf numFmtId="165" fontId="2" fillId="6" borderId="1" xfId="0" applyNumberFormat="1" applyFont="1" applyFill="1" applyBorder="1"/>
    <xf numFmtId="0" fontId="2" fillId="7" borderId="0" xfId="0" applyFont="1" applyFill="1"/>
    <xf numFmtId="2" fontId="0" fillId="9" borderId="0" xfId="1" applyNumberFormat="1" applyFont="1" applyFill="1"/>
    <xf numFmtId="164" fontId="0" fillId="9" borderId="0" xfId="0" applyNumberFormat="1" applyFill="1"/>
    <xf numFmtId="0" fontId="0" fillId="9" borderId="0" xfId="0" applyFill="1" applyAlignment="1">
      <alignment horizontal="left"/>
    </xf>
    <xf numFmtId="0" fontId="0" fillId="9" borderId="0" xfId="0" applyFill="1"/>
    <xf numFmtId="165" fontId="0" fillId="2" borderId="0" xfId="0" applyNumberFormat="1" applyFill="1"/>
    <xf numFmtId="9" fontId="0" fillId="9" borderId="0" xfId="0" applyNumberFormat="1" applyFill="1"/>
    <xf numFmtId="0" fontId="0" fillId="0" borderId="2" xfId="0" applyFill="1" applyBorder="1"/>
    <xf numFmtId="10" fontId="0" fillId="4" borderId="1" xfId="0" applyNumberFormat="1" applyFill="1" applyBorder="1"/>
    <xf numFmtId="0" fontId="2" fillId="4" borderId="1" xfId="0" applyFont="1" applyFill="1" applyBorder="1"/>
    <xf numFmtId="2" fontId="0" fillId="2" borderId="1" xfId="0" applyNumberFormat="1" applyFill="1" applyBorder="1"/>
    <xf numFmtId="2" fontId="0" fillId="9" borderId="1" xfId="0" applyNumberFormat="1" applyFill="1" applyBorder="1"/>
    <xf numFmtId="10" fontId="2" fillId="9" borderId="1" xfId="1" applyNumberFormat="1" applyFont="1" applyFill="1" applyBorder="1"/>
    <xf numFmtId="10" fontId="2" fillId="9" borderId="1" xfId="0" applyNumberFormat="1" applyFont="1" applyFill="1" applyBorder="1"/>
    <xf numFmtId="0" fontId="2" fillId="3" borderId="1" xfId="0" applyFont="1" applyFill="1" applyBorder="1"/>
    <xf numFmtId="0" fontId="2" fillId="2" borderId="1" xfId="0" applyFont="1" applyFill="1" applyBorder="1" applyAlignment="1">
      <alignment horizontal="center"/>
    </xf>
    <xf numFmtId="0" fontId="0" fillId="0" borderId="0" xfId="0" applyAlignment="1">
      <alignment horizontal="left" wrapText="1"/>
    </xf>
    <xf numFmtId="0" fontId="0" fillId="10" borderId="1" xfId="0" applyFill="1" applyBorder="1"/>
    <xf numFmtId="0" fontId="0" fillId="0" borderId="1" xfId="0" applyBorder="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'Perfromance Attribution'!$E$2</c:f>
              <c:strCache>
                <c:ptCount val="1"/>
                <c:pt idx="0">
                  <c:v>Portfolio Return (Rp)</c:v>
                </c:pt>
              </c:strCache>
            </c:strRef>
          </c:tx>
          <c:spPr>
            <a:solidFill>
              <a:schemeClr val="accent1"/>
            </a:solidFill>
            <a:ln>
              <a:noFill/>
            </a:ln>
            <a:effectLst/>
          </c:spPr>
          <c:invertIfNegative val="0"/>
          <c:cat>
            <c:strRef>
              <c:f>'Perfromance Attribution'!$C$2</c:f>
              <c:strCache>
                <c:ptCount val="1"/>
                <c:pt idx="0">
                  <c:v>FUND XYZ</c:v>
                </c:pt>
              </c:strCache>
            </c:strRef>
          </c:cat>
          <c:val>
            <c:numRef>
              <c:f>'Perfromance Attribution'!$E$6</c:f>
              <c:numCache>
                <c:formatCode>0.0%</c:formatCode>
                <c:ptCount val="1"/>
                <c:pt idx="0">
                  <c:v>4.7200000000000006E-2</c:v>
                </c:pt>
              </c:numCache>
            </c:numRef>
          </c:val>
          <c:extLst>
            <c:ext xmlns:c16="http://schemas.microsoft.com/office/drawing/2014/chart" uri="{C3380CC4-5D6E-409C-BE32-E72D297353CC}">
              <c16:uniqueId val="{00000000-F6E4-4DAE-BB3F-C08692FBB920}"/>
            </c:ext>
          </c:extLst>
        </c:ser>
        <c:ser>
          <c:idx val="1"/>
          <c:order val="1"/>
          <c:tx>
            <c:strRef>
              <c:f>'Perfromance Attribution'!$G$2</c:f>
              <c:strCache>
                <c:ptCount val="1"/>
                <c:pt idx="0">
                  <c:v>Benchmark return (Rb)</c:v>
                </c:pt>
              </c:strCache>
            </c:strRef>
          </c:tx>
          <c:spPr>
            <a:solidFill>
              <a:schemeClr val="accent2"/>
            </a:solidFill>
            <a:ln>
              <a:noFill/>
            </a:ln>
            <a:effectLst/>
          </c:spPr>
          <c:invertIfNegative val="0"/>
          <c:cat>
            <c:strRef>
              <c:f>'Perfromance Attribution'!$C$2</c:f>
              <c:strCache>
                <c:ptCount val="1"/>
                <c:pt idx="0">
                  <c:v>FUND XYZ</c:v>
                </c:pt>
              </c:strCache>
            </c:strRef>
          </c:cat>
          <c:val>
            <c:numRef>
              <c:f>'Perfromance Attribution'!$G$6</c:f>
              <c:numCache>
                <c:formatCode>0.0%</c:formatCode>
                <c:ptCount val="1"/>
                <c:pt idx="0">
                  <c:v>2.6700000000000002E-2</c:v>
                </c:pt>
              </c:numCache>
            </c:numRef>
          </c:val>
          <c:extLst>
            <c:ext xmlns:c16="http://schemas.microsoft.com/office/drawing/2014/chart" uri="{C3380CC4-5D6E-409C-BE32-E72D297353CC}">
              <c16:uniqueId val="{00000001-F6E4-4DAE-BB3F-C08692FBB920}"/>
            </c:ext>
          </c:extLst>
        </c:ser>
        <c:ser>
          <c:idx val="2"/>
          <c:order val="2"/>
          <c:tx>
            <c:strRef>
              <c:f>'Perfromance Attribution'!$D$11</c:f>
              <c:strCache>
                <c:ptCount val="1"/>
                <c:pt idx="0">
                  <c:v>Excess return</c:v>
                </c:pt>
              </c:strCache>
            </c:strRef>
          </c:tx>
          <c:spPr>
            <a:solidFill>
              <a:schemeClr val="accent3"/>
            </a:solidFill>
            <a:ln>
              <a:noFill/>
            </a:ln>
            <a:effectLst/>
          </c:spPr>
          <c:invertIfNegative val="0"/>
          <c:cat>
            <c:strRef>
              <c:f>'Perfromance Attribution'!$C$2</c:f>
              <c:strCache>
                <c:ptCount val="1"/>
                <c:pt idx="0">
                  <c:v>FUND XYZ</c:v>
                </c:pt>
              </c:strCache>
            </c:strRef>
          </c:cat>
          <c:val>
            <c:numRef>
              <c:f>'Perfromance Attribution'!$E$11</c:f>
              <c:numCache>
                <c:formatCode>0.0%</c:formatCode>
                <c:ptCount val="1"/>
                <c:pt idx="0">
                  <c:v>2.0500000000000004E-2</c:v>
                </c:pt>
              </c:numCache>
            </c:numRef>
          </c:val>
          <c:extLst>
            <c:ext xmlns:c16="http://schemas.microsoft.com/office/drawing/2014/chart" uri="{C3380CC4-5D6E-409C-BE32-E72D297353CC}">
              <c16:uniqueId val="{00000002-F6E4-4DAE-BB3F-C08692FBB920}"/>
            </c:ext>
          </c:extLst>
        </c:ser>
        <c:dLbls>
          <c:showLegendKey val="0"/>
          <c:showVal val="0"/>
          <c:showCatName val="0"/>
          <c:showSerName val="0"/>
          <c:showPercent val="0"/>
          <c:showBubbleSize val="0"/>
        </c:dLbls>
        <c:gapWidth val="219"/>
        <c:overlap val="-27"/>
        <c:axId val="838882712"/>
        <c:axId val="838885992"/>
      </c:barChart>
      <c:catAx>
        <c:axId val="83888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85992"/>
        <c:crosses val="autoZero"/>
        <c:auto val="1"/>
        <c:lblAlgn val="ctr"/>
        <c:lblOffset val="100"/>
        <c:noMultiLvlLbl val="0"/>
      </c:catAx>
      <c:valAx>
        <c:axId val="838885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82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'Perfromance Attribution'!$B$13</c:f>
              <c:strCache>
                <c:ptCount val="1"/>
                <c:pt idx="0">
                  <c:v>Allocation Effect </c:v>
                </c:pt>
              </c:strCache>
            </c:strRef>
          </c:tx>
          <c:spPr>
            <a:solidFill>
              <a:schemeClr val="accent1"/>
            </a:solidFill>
            <a:ln>
              <a:noFill/>
            </a:ln>
            <a:effectLst/>
          </c:spPr>
          <c:invertIfNegative val="0"/>
          <c:cat>
            <c:strRef>
              <c:f>'Perfromance Attribution'!$D$11</c:f>
              <c:strCache>
                <c:ptCount val="1"/>
                <c:pt idx="0">
                  <c:v>Excess return</c:v>
                </c:pt>
              </c:strCache>
            </c:strRef>
          </c:cat>
          <c:val>
            <c:numRef>
              <c:f>'Perfromance Attribution'!$F$16</c:f>
              <c:numCache>
                <c:formatCode>0.0%</c:formatCode>
                <c:ptCount val="1"/>
                <c:pt idx="0">
                  <c:v>0.4634146341463416</c:v>
                </c:pt>
              </c:numCache>
            </c:numRef>
          </c:val>
          <c:extLst>
            <c:ext xmlns:c16="http://schemas.microsoft.com/office/drawing/2014/chart" uri="{C3380CC4-5D6E-409C-BE32-E72D297353CC}">
              <c16:uniqueId val="{00000000-B789-40B9-AA7A-900343AB62ED}"/>
            </c:ext>
          </c:extLst>
        </c:ser>
        <c:ser>
          <c:idx val="1"/>
          <c:order val="1"/>
          <c:tx>
            <c:strRef>
              <c:f>'Perfromance Attribution'!$B$18</c:f>
              <c:strCache>
                <c:ptCount val="1"/>
                <c:pt idx="0">
                  <c:v>Security Selection</c:v>
                </c:pt>
              </c:strCache>
            </c:strRef>
          </c:tx>
          <c:spPr>
            <a:solidFill>
              <a:schemeClr val="accent2"/>
            </a:solidFill>
            <a:ln>
              <a:noFill/>
            </a:ln>
            <a:effectLst/>
          </c:spPr>
          <c:invertIfNegative val="0"/>
          <c:cat>
            <c:strRef>
              <c:f>'Perfromance Attribution'!$D$11</c:f>
              <c:strCache>
                <c:ptCount val="1"/>
                <c:pt idx="0">
                  <c:v>Excess return</c:v>
                </c:pt>
              </c:strCache>
            </c:strRef>
          </c:cat>
          <c:val>
            <c:numRef>
              <c:f>'Perfromance Attribution'!$F$21</c:f>
              <c:numCache>
                <c:formatCode>0.0%</c:formatCode>
                <c:ptCount val="1"/>
                <c:pt idx="0">
                  <c:v>0.24390243902439024</c:v>
                </c:pt>
              </c:numCache>
            </c:numRef>
          </c:val>
          <c:extLst>
            <c:ext xmlns:c16="http://schemas.microsoft.com/office/drawing/2014/chart" uri="{C3380CC4-5D6E-409C-BE32-E72D297353CC}">
              <c16:uniqueId val="{00000001-B789-40B9-AA7A-900343AB62ED}"/>
            </c:ext>
          </c:extLst>
        </c:ser>
        <c:ser>
          <c:idx val="2"/>
          <c:order val="2"/>
          <c:tx>
            <c:strRef>
              <c:f>'Perfromance Attribution'!$B$23</c:f>
              <c:strCache>
                <c:ptCount val="1"/>
                <c:pt idx="0">
                  <c:v>Interaction Effect</c:v>
                </c:pt>
              </c:strCache>
            </c:strRef>
          </c:tx>
          <c:spPr>
            <a:solidFill>
              <a:schemeClr val="accent3"/>
            </a:solidFill>
            <a:ln>
              <a:noFill/>
            </a:ln>
            <a:effectLst/>
          </c:spPr>
          <c:invertIfNegative val="0"/>
          <c:cat>
            <c:strRef>
              <c:f>'Perfromance Attribution'!$D$11</c:f>
              <c:strCache>
                <c:ptCount val="1"/>
                <c:pt idx="0">
                  <c:v>Excess return</c:v>
                </c:pt>
              </c:strCache>
            </c:strRef>
          </c:cat>
          <c:val>
            <c:numRef>
              <c:f>'Perfromance Attribution'!$F$26</c:f>
              <c:numCache>
                <c:formatCode>0.0%</c:formatCode>
                <c:ptCount val="1"/>
                <c:pt idx="0">
                  <c:v>0.29268292682926833</c:v>
                </c:pt>
              </c:numCache>
            </c:numRef>
          </c:val>
          <c:extLst>
            <c:ext xmlns:c16="http://schemas.microsoft.com/office/drawing/2014/chart" uri="{C3380CC4-5D6E-409C-BE32-E72D297353CC}">
              <c16:uniqueId val="{00000002-B789-40B9-AA7A-900343AB62ED}"/>
            </c:ext>
          </c:extLst>
        </c:ser>
        <c:dLbls>
          <c:showLegendKey val="0"/>
          <c:showVal val="0"/>
          <c:showCatName val="0"/>
          <c:showSerName val="0"/>
          <c:showPercent val="0"/>
          <c:showBubbleSize val="0"/>
        </c:dLbls>
        <c:gapWidth val="182"/>
        <c:axId val="838871232"/>
        <c:axId val="838874840"/>
      </c:barChart>
      <c:catAx>
        <c:axId val="83887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74840"/>
        <c:crosses val="autoZero"/>
        <c:auto val="1"/>
        <c:lblAlgn val="ctr"/>
        <c:lblOffset val="100"/>
        <c:noMultiLvlLbl val="0"/>
      </c:catAx>
      <c:valAx>
        <c:axId val="8388748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7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'Ex 2- Performance attribution'!$E$2</c:f>
              <c:strCache>
                <c:ptCount val="1"/>
                <c:pt idx="0">
                  <c:v>Portfolio Return (Rp)</c:v>
                </c:pt>
              </c:strCache>
            </c:strRef>
          </c:tx>
          <c:spPr>
            <a:solidFill>
              <a:schemeClr val="accent1"/>
            </a:solidFill>
            <a:ln>
              <a:noFill/>
            </a:ln>
            <a:effectLst/>
          </c:spPr>
          <c:invertIfNegative val="0"/>
          <c:cat>
            <c:strRef>
              <c:f>'Perfromance Attribution'!$C$2</c:f>
              <c:strCache>
                <c:ptCount val="1"/>
                <c:pt idx="0">
                  <c:v>FUND XYZ</c:v>
                </c:pt>
              </c:strCache>
            </c:strRef>
          </c:cat>
          <c:val>
            <c:numRef>
              <c:f>'Ex 2- Performance attribution'!$E$6</c:f>
              <c:numCache>
                <c:formatCode>0.0%</c:formatCode>
                <c:ptCount val="1"/>
                <c:pt idx="0">
                  <c:v>7.8199999999999992E-2</c:v>
                </c:pt>
              </c:numCache>
            </c:numRef>
          </c:val>
          <c:extLst>
            <c:ext xmlns:c16="http://schemas.microsoft.com/office/drawing/2014/chart" uri="{C3380CC4-5D6E-409C-BE32-E72D297353CC}">
              <c16:uniqueId val="{00000000-C405-47F2-BDE7-87305D85534B}"/>
            </c:ext>
          </c:extLst>
        </c:ser>
        <c:ser>
          <c:idx val="1"/>
          <c:order val="1"/>
          <c:tx>
            <c:strRef>
              <c:f>'Ex 2- Performance attribution'!$G$2</c:f>
              <c:strCache>
                <c:ptCount val="1"/>
                <c:pt idx="0">
                  <c:v>Benchmark return (Rb)</c:v>
                </c:pt>
              </c:strCache>
            </c:strRef>
          </c:tx>
          <c:spPr>
            <a:solidFill>
              <a:schemeClr val="accent2"/>
            </a:solidFill>
            <a:ln>
              <a:noFill/>
            </a:ln>
            <a:effectLst/>
          </c:spPr>
          <c:invertIfNegative val="0"/>
          <c:cat>
            <c:strRef>
              <c:f>'Perfromance Attribution'!$C$2</c:f>
              <c:strCache>
                <c:ptCount val="1"/>
                <c:pt idx="0">
                  <c:v>FUND XYZ</c:v>
                </c:pt>
              </c:strCache>
            </c:strRef>
          </c:cat>
          <c:val>
            <c:numRef>
              <c:f>'Ex 2- Performance attribution'!$G$6</c:f>
              <c:numCache>
                <c:formatCode>0.0%</c:formatCode>
                <c:ptCount val="1"/>
                <c:pt idx="0">
                  <c:v>8.4999999999999992E-2</c:v>
                </c:pt>
              </c:numCache>
            </c:numRef>
          </c:val>
          <c:extLst>
            <c:ext xmlns:c16="http://schemas.microsoft.com/office/drawing/2014/chart" uri="{C3380CC4-5D6E-409C-BE32-E72D297353CC}">
              <c16:uniqueId val="{00000001-C405-47F2-BDE7-87305D85534B}"/>
            </c:ext>
          </c:extLst>
        </c:ser>
        <c:ser>
          <c:idx val="2"/>
          <c:order val="2"/>
          <c:tx>
            <c:strRef>
              <c:f>'Ex 2- Performance attribution'!$D$11</c:f>
              <c:strCache>
                <c:ptCount val="1"/>
                <c:pt idx="0">
                  <c:v>Excess return</c:v>
                </c:pt>
              </c:strCache>
            </c:strRef>
          </c:tx>
          <c:spPr>
            <a:solidFill>
              <a:schemeClr val="accent3"/>
            </a:solidFill>
            <a:ln>
              <a:noFill/>
            </a:ln>
            <a:effectLst/>
          </c:spPr>
          <c:invertIfNegative val="0"/>
          <c:cat>
            <c:strRef>
              <c:f>'Perfromance Attribution'!$C$2</c:f>
              <c:strCache>
                <c:ptCount val="1"/>
                <c:pt idx="0">
                  <c:v>FUND XYZ</c:v>
                </c:pt>
              </c:strCache>
            </c:strRef>
          </c:cat>
          <c:val>
            <c:numRef>
              <c:f>'Ex 2- Performance attribution'!$E$11</c:f>
              <c:numCache>
                <c:formatCode>0.0%</c:formatCode>
                <c:ptCount val="1"/>
                <c:pt idx="0">
                  <c:v>-6.8000000000000005E-3</c:v>
                </c:pt>
              </c:numCache>
            </c:numRef>
          </c:val>
          <c:extLst>
            <c:ext xmlns:c16="http://schemas.microsoft.com/office/drawing/2014/chart" uri="{C3380CC4-5D6E-409C-BE32-E72D297353CC}">
              <c16:uniqueId val="{00000002-C405-47F2-BDE7-87305D85534B}"/>
            </c:ext>
          </c:extLst>
        </c:ser>
        <c:dLbls>
          <c:showLegendKey val="0"/>
          <c:showVal val="0"/>
          <c:showCatName val="0"/>
          <c:showSerName val="0"/>
          <c:showPercent val="0"/>
          <c:showBubbleSize val="0"/>
        </c:dLbls>
        <c:gapWidth val="219"/>
        <c:overlap val="-27"/>
        <c:axId val="838882712"/>
        <c:axId val="838885992"/>
      </c:barChart>
      <c:catAx>
        <c:axId val="83888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85992"/>
        <c:crosses val="autoZero"/>
        <c:auto val="1"/>
        <c:lblAlgn val="ctr"/>
        <c:lblOffset val="100"/>
        <c:noMultiLvlLbl val="0"/>
      </c:catAx>
      <c:valAx>
        <c:axId val="838885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82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'Ex 2- Performance attribution'!$B$13</c:f>
              <c:strCache>
                <c:ptCount val="1"/>
                <c:pt idx="0">
                  <c:v>Allocation Effect </c:v>
                </c:pt>
              </c:strCache>
            </c:strRef>
          </c:tx>
          <c:spPr>
            <a:solidFill>
              <a:schemeClr val="accent1"/>
            </a:solidFill>
            <a:ln>
              <a:noFill/>
            </a:ln>
            <a:effectLst/>
          </c:spPr>
          <c:invertIfNegative val="0"/>
          <c:cat>
            <c:strRef>
              <c:f>'Perfromance Attribution'!$D$11</c:f>
              <c:strCache>
                <c:ptCount val="1"/>
                <c:pt idx="0">
                  <c:v>Excess return</c:v>
                </c:pt>
              </c:strCache>
            </c:strRef>
          </c:cat>
          <c:val>
            <c:numRef>
              <c:f>'Ex 2- Performance attribution'!$E$16</c:f>
              <c:numCache>
                <c:formatCode>0.00%</c:formatCode>
                <c:ptCount val="1"/>
                <c:pt idx="0">
                  <c:v>-2.1100000000000001E-2</c:v>
                </c:pt>
              </c:numCache>
            </c:numRef>
          </c:val>
          <c:extLst>
            <c:ext xmlns:c16="http://schemas.microsoft.com/office/drawing/2014/chart" uri="{C3380CC4-5D6E-409C-BE32-E72D297353CC}">
              <c16:uniqueId val="{00000000-C7DA-45F9-9F16-B35F5C2CAE71}"/>
            </c:ext>
          </c:extLst>
        </c:ser>
        <c:ser>
          <c:idx val="1"/>
          <c:order val="1"/>
          <c:tx>
            <c:strRef>
              <c:f>'Ex 2- Performance attribution'!$B$18</c:f>
              <c:strCache>
                <c:ptCount val="1"/>
                <c:pt idx="0">
                  <c:v>Security Selection</c:v>
                </c:pt>
              </c:strCache>
            </c:strRef>
          </c:tx>
          <c:spPr>
            <a:solidFill>
              <a:schemeClr val="accent2"/>
            </a:solidFill>
            <a:ln>
              <a:noFill/>
            </a:ln>
            <a:effectLst/>
          </c:spPr>
          <c:invertIfNegative val="0"/>
          <c:cat>
            <c:strRef>
              <c:f>'Perfromance Attribution'!$D$11</c:f>
              <c:strCache>
                <c:ptCount val="1"/>
                <c:pt idx="0">
                  <c:v>Excess return</c:v>
                </c:pt>
              </c:strCache>
            </c:strRef>
          </c:cat>
          <c:val>
            <c:numRef>
              <c:f>'Ex 2- Performance attribution'!$E$21</c:f>
              <c:numCache>
                <c:formatCode>0.00%</c:formatCode>
                <c:ptCount val="1"/>
                <c:pt idx="0">
                  <c:v>1.5850000000000003E-2</c:v>
                </c:pt>
              </c:numCache>
            </c:numRef>
          </c:val>
          <c:extLst>
            <c:ext xmlns:c16="http://schemas.microsoft.com/office/drawing/2014/chart" uri="{C3380CC4-5D6E-409C-BE32-E72D297353CC}">
              <c16:uniqueId val="{00000001-C7DA-45F9-9F16-B35F5C2CAE71}"/>
            </c:ext>
          </c:extLst>
        </c:ser>
        <c:ser>
          <c:idx val="2"/>
          <c:order val="2"/>
          <c:tx>
            <c:strRef>
              <c:f>'Ex 2- Performance attribution'!$B$23</c:f>
              <c:strCache>
                <c:ptCount val="1"/>
                <c:pt idx="0">
                  <c:v>Interaction Effect</c:v>
                </c:pt>
              </c:strCache>
            </c:strRef>
          </c:tx>
          <c:spPr>
            <a:solidFill>
              <a:schemeClr val="accent3"/>
            </a:solidFill>
            <a:ln>
              <a:noFill/>
            </a:ln>
            <a:effectLst/>
          </c:spPr>
          <c:invertIfNegative val="0"/>
          <c:cat>
            <c:strRef>
              <c:f>'Perfromance Attribution'!$D$11</c:f>
              <c:strCache>
                <c:ptCount val="1"/>
                <c:pt idx="0">
                  <c:v>Excess return</c:v>
                </c:pt>
              </c:strCache>
            </c:strRef>
          </c:cat>
          <c:val>
            <c:numRef>
              <c:f>'Ex 2- Performance attribution'!$E$26</c:f>
              <c:numCache>
                <c:formatCode>0.00%</c:formatCode>
                <c:ptCount val="1"/>
                <c:pt idx="0">
                  <c:v>-1.5500000000000002E-3</c:v>
                </c:pt>
              </c:numCache>
            </c:numRef>
          </c:val>
          <c:extLst>
            <c:ext xmlns:c16="http://schemas.microsoft.com/office/drawing/2014/chart" uri="{C3380CC4-5D6E-409C-BE32-E72D297353CC}">
              <c16:uniqueId val="{00000002-C7DA-45F9-9F16-B35F5C2CAE71}"/>
            </c:ext>
          </c:extLst>
        </c:ser>
        <c:dLbls>
          <c:showLegendKey val="0"/>
          <c:showVal val="0"/>
          <c:showCatName val="0"/>
          <c:showSerName val="0"/>
          <c:showPercent val="0"/>
          <c:showBubbleSize val="0"/>
        </c:dLbls>
        <c:gapWidth val="182"/>
        <c:axId val="838871232"/>
        <c:axId val="838874840"/>
      </c:barChart>
      <c:catAx>
        <c:axId val="83887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74840"/>
        <c:crosses val="autoZero"/>
        <c:auto val="1"/>
        <c:lblAlgn val="ctr"/>
        <c:lblOffset val="100"/>
        <c:noMultiLvlLbl val="0"/>
      </c:catAx>
      <c:valAx>
        <c:axId val="838874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7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274738</xdr:colOff>
      <xdr:row>0</xdr:row>
      <xdr:rowOff>70305</xdr:rowOff>
    </xdr:from>
    <xdr:to>
      <xdr:col>15</xdr:col>
      <xdr:colOff>579538</xdr:colOff>
      <xdr:row>15</xdr:row>
      <xdr:rowOff>19505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254821</xdr:colOff>
      <xdr:row>16</xdr:row>
      <xdr:rowOff>40311</xdr:rowOff>
    </xdr:from>
    <xdr:to>
      <xdr:col>15</xdr:col>
      <xdr:colOff>566193</xdr:colOff>
      <xdr:row>30</xdr:row>
      <xdr:rowOff>169585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266700</xdr:colOff>
      <xdr:row>0</xdr:row>
      <xdr:rowOff>118533</xdr:rowOff>
    </xdr:from>
    <xdr:to>
      <xdr:col>15</xdr:col>
      <xdr:colOff>571500</xdr:colOff>
      <xdr:row>15</xdr:row>
      <xdr:rowOff>67733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277022</xdr:colOff>
      <xdr:row>16</xdr:row>
      <xdr:rowOff>120156</xdr:rowOff>
    </xdr:from>
    <xdr:to>
      <xdr:col>15</xdr:col>
      <xdr:colOff>592028</xdr:colOff>
      <xdr:row>31</xdr:row>
      <xdr:rowOff>69356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zoomScale="91" workbookViewId="0">
      <selection activeCell="F17" sqref="F17"/>
    </sheetView>
  </sheetViews>
  <sheetFormatPr defaultRowHeight="14.5" x14ac:dyDescent="0.35"/>
  <cols>
    <col min="2" max="2" width="16.08984375" bestFit="1" customWidth="1"/>
    <col min="3" max="3" width="18.26953125" bestFit="1" customWidth="1"/>
    <col min="4" max="4" width="25.36328125" bestFit="1" customWidth="1"/>
    <col min="5" max="5" width="19.08984375" bestFit="1" customWidth="1"/>
    <col min="6" max="7" width="20" bestFit="1" customWidth="1"/>
    <col min="8" max="8" width="20.6328125" bestFit="1" customWidth="1"/>
  </cols>
  <sheetData>
    <row r="1" spans="1:8" x14ac:dyDescent="0.35">
      <c r="A1" s="5" t="s">
        <v>33</v>
      </c>
    </row>
    <row r="2" spans="1:8" x14ac:dyDescent="0.35">
      <c r="B2" s="27" t="s">
        <v>10</v>
      </c>
      <c r="C2" t="s">
        <v>56</v>
      </c>
      <c r="D2" s="7" t="s">
        <v>11</v>
      </c>
      <c r="E2" s="10" t="s">
        <v>13</v>
      </c>
      <c r="F2" s="10" t="s">
        <v>14</v>
      </c>
      <c r="G2" s="10" t="s">
        <v>15</v>
      </c>
      <c r="H2" s="10" t="s">
        <v>16</v>
      </c>
    </row>
    <row r="3" spans="1:8" x14ac:dyDescent="0.35">
      <c r="D3" s="7" t="s">
        <v>5</v>
      </c>
      <c r="E3" s="9">
        <v>0.06</v>
      </c>
      <c r="F3" s="9">
        <v>0.26</v>
      </c>
      <c r="G3" s="9">
        <v>0.04</v>
      </c>
      <c r="H3" s="9">
        <v>0.21</v>
      </c>
    </row>
    <row r="4" spans="1:8" x14ac:dyDescent="0.35">
      <c r="D4" s="7" t="s">
        <v>7</v>
      </c>
      <c r="E4" s="9">
        <v>-0.06</v>
      </c>
      <c r="F4" s="9">
        <v>0.34</v>
      </c>
      <c r="G4" s="9">
        <v>-0.03</v>
      </c>
      <c r="H4" s="9">
        <v>0.44</v>
      </c>
    </row>
    <row r="5" spans="1:8" x14ac:dyDescent="0.35">
      <c r="D5" s="7" t="s">
        <v>6</v>
      </c>
      <c r="E5" s="9">
        <v>0.13</v>
      </c>
      <c r="F5" s="9">
        <v>0.4</v>
      </c>
      <c r="G5" s="9">
        <v>0.09</v>
      </c>
      <c r="H5" s="9">
        <v>0.35</v>
      </c>
    </row>
    <row r="6" spans="1:8" x14ac:dyDescent="0.35">
      <c r="D6" s="10" t="s">
        <v>18</v>
      </c>
      <c r="E6" s="15">
        <f>E8</f>
        <v>4.7200000000000006E-2</v>
      </c>
      <c r="F6" s="12">
        <f>SUM(F3:F5)</f>
        <v>1</v>
      </c>
      <c r="G6" s="16">
        <f>G8</f>
        <v>2.6700000000000002E-2</v>
      </c>
      <c r="H6" s="12">
        <f>SUM(H3:H5)</f>
        <v>1</v>
      </c>
    </row>
    <row r="8" spans="1:8" x14ac:dyDescent="0.35">
      <c r="D8" s="7" t="s">
        <v>12</v>
      </c>
      <c r="E8" s="24">
        <f>(E3*F3)+(E4*F4)+(E5*F5)</f>
        <v>4.7200000000000006E-2</v>
      </c>
      <c r="F8" s="7" t="s">
        <v>19</v>
      </c>
      <c r="G8" s="24">
        <f>(G3*H3)+(G4*H4)+(G5*H5)</f>
        <v>2.6700000000000002E-2</v>
      </c>
    </row>
    <row r="9" spans="1:8" x14ac:dyDescent="0.35">
      <c r="C9" s="13" t="s">
        <v>20</v>
      </c>
      <c r="E9" s="21">
        <f>SUMPRODUCT(E3:E5,F3:F5)</f>
        <v>4.7200000000000006E-2</v>
      </c>
      <c r="G9" s="21">
        <f>SUMPRODUCT(G3:G5,H3:H5)</f>
        <v>2.6700000000000002E-2</v>
      </c>
    </row>
    <row r="11" spans="1:8" x14ac:dyDescent="0.35">
      <c r="D11" s="25" t="s">
        <v>21</v>
      </c>
      <c r="E11" s="26">
        <f>E6-G6</f>
        <v>2.0500000000000004E-2</v>
      </c>
      <c r="G11" s="17" t="s">
        <v>27</v>
      </c>
      <c r="H11" s="17" t="b">
        <f>E11=E28</f>
        <v>1</v>
      </c>
    </row>
    <row r="13" spans="1:8" x14ac:dyDescent="0.35">
      <c r="B13" t="s">
        <v>22</v>
      </c>
      <c r="C13" t="s">
        <v>23</v>
      </c>
      <c r="D13" s="19" t="s">
        <v>5</v>
      </c>
      <c r="E13" s="18">
        <f>(F3-H3)*(G3)</f>
        <v>2.0000000000000009E-3</v>
      </c>
    </row>
    <row r="14" spans="1:8" x14ac:dyDescent="0.35">
      <c r="D14" s="19" t="s">
        <v>7</v>
      </c>
      <c r="E14" s="18">
        <f>(F4-H4)*(G4)</f>
        <v>2.9999999999999992E-3</v>
      </c>
    </row>
    <row r="15" spans="1:8" x14ac:dyDescent="0.35">
      <c r="D15" s="20" t="s">
        <v>6</v>
      </c>
      <c r="E15" s="18">
        <f>(F5-H5)*(G5)</f>
        <v>4.500000000000004E-3</v>
      </c>
    </row>
    <row r="16" spans="1:8" x14ac:dyDescent="0.35">
      <c r="D16" s="22" t="s">
        <v>24</v>
      </c>
      <c r="E16" s="40">
        <f>SUM(E13:E15)</f>
        <v>9.500000000000005E-3</v>
      </c>
      <c r="F16" s="14">
        <f>E16/$E$11</f>
        <v>0.4634146341463416</v>
      </c>
    </row>
    <row r="18" spans="2:6" x14ac:dyDescent="0.35">
      <c r="B18" t="s">
        <v>25</v>
      </c>
      <c r="C18" t="s">
        <v>26</v>
      </c>
      <c r="D18" s="19" t="s">
        <v>5</v>
      </c>
      <c r="E18" s="18">
        <f>H3*(E3-G3)</f>
        <v>4.1999999999999989E-3</v>
      </c>
    </row>
    <row r="19" spans="2:6" x14ac:dyDescent="0.35">
      <c r="D19" s="19" t="s">
        <v>7</v>
      </c>
      <c r="E19" s="18">
        <f>H4*(E4-G4)</f>
        <v>-1.32E-2</v>
      </c>
    </row>
    <row r="20" spans="2:6" x14ac:dyDescent="0.35">
      <c r="D20" s="20" t="s">
        <v>6</v>
      </c>
      <c r="E20" s="18">
        <f t="shared" ref="E20" si="0">H5*(E5-G5)</f>
        <v>1.4000000000000002E-2</v>
      </c>
    </row>
    <row r="21" spans="2:6" x14ac:dyDescent="0.35">
      <c r="D21" s="22" t="s">
        <v>30</v>
      </c>
      <c r="E21" s="40">
        <f>SUM(E18:E20)</f>
        <v>5.000000000000001E-3</v>
      </c>
      <c r="F21" s="14">
        <f>E21/$E$11</f>
        <v>0.24390243902439024</v>
      </c>
    </row>
    <row r="23" spans="2:6" x14ac:dyDescent="0.35">
      <c r="B23" t="s">
        <v>28</v>
      </c>
      <c r="C23" t="s">
        <v>29</v>
      </c>
      <c r="D23" s="19" t="s">
        <v>5</v>
      </c>
      <c r="E23" s="18">
        <f>(F3-H3)*(E3-G3)</f>
        <v>1.0000000000000002E-3</v>
      </c>
    </row>
    <row r="24" spans="2:6" x14ac:dyDescent="0.35">
      <c r="D24" s="19" t="s">
        <v>7</v>
      </c>
      <c r="E24" s="18">
        <f t="shared" ref="E24:E25" si="1">(F4-H4)*(E4-G4)</f>
        <v>2.9999999999999992E-3</v>
      </c>
    </row>
    <row r="25" spans="2:6" x14ac:dyDescent="0.35">
      <c r="D25" s="20" t="s">
        <v>6</v>
      </c>
      <c r="E25" s="18">
        <f t="shared" si="1"/>
        <v>2.0000000000000022E-3</v>
      </c>
    </row>
    <row r="26" spans="2:6" x14ac:dyDescent="0.35">
      <c r="D26" s="22" t="s">
        <v>31</v>
      </c>
      <c r="E26" s="40">
        <f>SUM(E23:E25)</f>
        <v>6.0000000000000019E-3</v>
      </c>
      <c r="F26" s="14">
        <f>E26/$E$11</f>
        <v>0.29268292682926833</v>
      </c>
    </row>
    <row r="28" spans="2:6" x14ac:dyDescent="0.35">
      <c r="D28" s="22" t="s">
        <v>32</v>
      </c>
      <c r="E28" s="23">
        <f>E16+E21+E26</f>
        <v>2.0500000000000008E-2</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88" workbookViewId="0">
      <selection activeCell="G18" sqref="G18"/>
    </sheetView>
  </sheetViews>
  <sheetFormatPr defaultRowHeight="14.5" x14ac:dyDescent="0.35"/>
  <cols>
    <col min="2" max="2" width="16.08984375" bestFit="1" customWidth="1"/>
    <col min="3" max="3" width="18.26953125" bestFit="1" customWidth="1"/>
    <col min="4" max="4" width="26.6328125" bestFit="1" customWidth="1"/>
    <col min="5" max="5" width="19.08984375" bestFit="1" customWidth="1"/>
    <col min="6" max="7" width="20" bestFit="1" customWidth="1"/>
    <col min="8" max="8" width="20.6328125" bestFit="1" customWidth="1"/>
  </cols>
  <sheetData>
    <row r="1" spans="1:8" x14ac:dyDescent="0.35">
      <c r="A1" s="5" t="s">
        <v>33</v>
      </c>
    </row>
    <row r="2" spans="1:8" x14ac:dyDescent="0.35">
      <c r="B2" s="27" t="s">
        <v>57</v>
      </c>
      <c r="C2" t="s">
        <v>58</v>
      </c>
      <c r="D2" s="7" t="s">
        <v>59</v>
      </c>
      <c r="E2" s="10" t="s">
        <v>13</v>
      </c>
      <c r="F2" s="10" t="s">
        <v>14</v>
      </c>
      <c r="G2" s="10" t="s">
        <v>15</v>
      </c>
      <c r="H2" s="10" t="s">
        <v>16</v>
      </c>
    </row>
    <row r="3" spans="1:8" x14ac:dyDescent="0.35">
      <c r="D3" s="7" t="s">
        <v>60</v>
      </c>
      <c r="E3" s="9">
        <v>-3.6999999999999998E-2</v>
      </c>
      <c r="F3" s="9">
        <v>0.43</v>
      </c>
      <c r="G3" s="9">
        <v>-0.06</v>
      </c>
      <c r="H3" s="9">
        <v>0.3</v>
      </c>
    </row>
    <row r="4" spans="1:8" x14ac:dyDescent="0.35">
      <c r="D4" s="7" t="s">
        <v>61</v>
      </c>
      <c r="E4" s="9">
        <v>0.21199999999999999</v>
      </c>
      <c r="F4" s="9">
        <v>0.24</v>
      </c>
      <c r="G4" s="9">
        <v>0.25</v>
      </c>
      <c r="H4" s="9">
        <v>0.25</v>
      </c>
    </row>
    <row r="5" spans="1:8" x14ac:dyDescent="0.35">
      <c r="D5" s="7" t="s">
        <v>62</v>
      </c>
      <c r="E5" s="9">
        <v>0.13100000000000001</v>
      </c>
      <c r="F5" s="9">
        <v>0.33</v>
      </c>
      <c r="G5" s="9">
        <v>0.09</v>
      </c>
      <c r="H5" s="9">
        <v>0.45</v>
      </c>
    </row>
    <row r="6" spans="1:8" x14ac:dyDescent="0.35">
      <c r="D6" s="10" t="s">
        <v>18</v>
      </c>
      <c r="E6" s="15">
        <f>E8</f>
        <v>7.8199999999999992E-2</v>
      </c>
      <c r="F6" s="12">
        <f>SUM(F3:F5)</f>
        <v>1</v>
      </c>
      <c r="G6" s="16">
        <f>G8</f>
        <v>8.4999999999999992E-2</v>
      </c>
      <c r="H6" s="12">
        <f>SUM(H3:H5)</f>
        <v>1</v>
      </c>
    </row>
    <row r="8" spans="1:8" x14ac:dyDescent="0.35">
      <c r="D8" s="7" t="s">
        <v>12</v>
      </c>
      <c r="E8" s="24">
        <f>(E3*F3)+(E4*F4)+(E5*F5)</f>
        <v>7.8199999999999992E-2</v>
      </c>
      <c r="F8" s="7" t="s">
        <v>19</v>
      </c>
      <c r="G8" s="24">
        <f>(G3*H3)+(G4*H4)+(G5*H5)</f>
        <v>8.4999999999999992E-2</v>
      </c>
    </row>
    <row r="9" spans="1:8" x14ac:dyDescent="0.35">
      <c r="C9" s="13" t="s">
        <v>20</v>
      </c>
      <c r="E9" s="21">
        <f>SUMPRODUCT(E3:E5,F3:F5)</f>
        <v>7.8199999999999992E-2</v>
      </c>
      <c r="G9" s="21">
        <f>SUMPRODUCT(G3:G5,H3:H5)</f>
        <v>8.4999999999999992E-2</v>
      </c>
    </row>
    <row r="11" spans="1:8" x14ac:dyDescent="0.35">
      <c r="D11" s="25" t="s">
        <v>21</v>
      </c>
      <c r="E11" s="26">
        <f>E6-G6</f>
        <v>-6.8000000000000005E-3</v>
      </c>
      <c r="G11" s="17" t="s">
        <v>27</v>
      </c>
      <c r="H11" s="17" t="b">
        <f>E11=E28</f>
        <v>1</v>
      </c>
    </row>
    <row r="13" spans="1:8" x14ac:dyDescent="0.35">
      <c r="B13" t="s">
        <v>22</v>
      </c>
      <c r="C13" t="s">
        <v>23</v>
      </c>
      <c r="D13" s="19" t="s">
        <v>5</v>
      </c>
      <c r="E13" s="18">
        <f>(F3-H3)*(G3)</f>
        <v>-7.7999999999999996E-3</v>
      </c>
    </row>
    <row r="14" spans="1:8" x14ac:dyDescent="0.35">
      <c r="D14" s="19" t="s">
        <v>7</v>
      </c>
      <c r="E14" s="18">
        <f>(F4-H4)*(G4)</f>
        <v>-2.5000000000000022E-3</v>
      </c>
    </row>
    <row r="15" spans="1:8" x14ac:dyDescent="0.35">
      <c r="D15" s="20" t="s">
        <v>6</v>
      </c>
      <c r="E15" s="18">
        <f>(F5-H5)*(G5)</f>
        <v>-1.0799999999999999E-2</v>
      </c>
      <c r="F15" s="3"/>
    </row>
    <row r="16" spans="1:8" x14ac:dyDescent="0.35">
      <c r="D16" s="22" t="s">
        <v>24</v>
      </c>
      <c r="E16" s="40">
        <f>SUM(E13:E15)</f>
        <v>-2.1100000000000001E-2</v>
      </c>
      <c r="F16" s="3"/>
    </row>
    <row r="17" spans="2:6" x14ac:dyDescent="0.35">
      <c r="F17" s="3"/>
    </row>
    <row r="18" spans="2:6" x14ac:dyDescent="0.35">
      <c r="B18" t="s">
        <v>25</v>
      </c>
      <c r="C18" t="s">
        <v>26</v>
      </c>
      <c r="D18" s="19" t="s">
        <v>5</v>
      </c>
      <c r="E18" s="18">
        <f>H3*(E3-G3)</f>
        <v>6.8999999999999999E-3</v>
      </c>
      <c r="F18" s="3"/>
    </row>
    <row r="19" spans="2:6" x14ac:dyDescent="0.35">
      <c r="D19" s="19" t="s">
        <v>7</v>
      </c>
      <c r="E19" s="18">
        <f>H4*(E4-G4)</f>
        <v>-9.5000000000000015E-3</v>
      </c>
      <c r="F19" s="3"/>
    </row>
    <row r="20" spans="2:6" x14ac:dyDescent="0.35">
      <c r="D20" s="20" t="s">
        <v>6</v>
      </c>
      <c r="E20" s="18">
        <f t="shared" ref="E20" si="0">H5*(E5-G5)</f>
        <v>1.8450000000000005E-2</v>
      </c>
      <c r="F20" s="3"/>
    </row>
    <row r="21" spans="2:6" x14ac:dyDescent="0.35">
      <c r="D21" s="22" t="s">
        <v>30</v>
      </c>
      <c r="E21" s="40">
        <f>SUM(E18:E20)</f>
        <v>1.5850000000000003E-2</v>
      </c>
      <c r="F21" s="3"/>
    </row>
    <row r="22" spans="2:6" x14ac:dyDescent="0.35">
      <c r="F22" s="3"/>
    </row>
    <row r="23" spans="2:6" x14ac:dyDescent="0.35">
      <c r="B23" t="s">
        <v>28</v>
      </c>
      <c r="C23" t="s">
        <v>29</v>
      </c>
      <c r="D23" s="19" t="s">
        <v>5</v>
      </c>
      <c r="E23" s="18">
        <f>(F3-H3)*(E3-G3)</f>
        <v>2.99E-3</v>
      </c>
      <c r="F23" s="3"/>
    </row>
    <row r="24" spans="2:6" x14ac:dyDescent="0.35">
      <c r="D24" s="19" t="s">
        <v>7</v>
      </c>
      <c r="E24" s="18">
        <f t="shared" ref="E24:E25" si="1">(F4-H4)*(E4-G4)</f>
        <v>3.800000000000004E-4</v>
      </c>
      <c r="F24" s="3"/>
    </row>
    <row r="25" spans="2:6" x14ac:dyDescent="0.35">
      <c r="D25" s="20" t="s">
        <v>6</v>
      </c>
      <c r="E25" s="18">
        <f t="shared" si="1"/>
        <v>-4.9200000000000008E-3</v>
      </c>
      <c r="F25" s="3"/>
    </row>
    <row r="26" spans="2:6" x14ac:dyDescent="0.35">
      <c r="D26" s="22" t="s">
        <v>31</v>
      </c>
      <c r="E26" s="40">
        <f>SUM(E23:E25)</f>
        <v>-1.5500000000000002E-3</v>
      </c>
      <c r="F26" s="3"/>
    </row>
    <row r="28" spans="2:6" x14ac:dyDescent="0.35">
      <c r="D28" s="22" t="s">
        <v>32</v>
      </c>
      <c r="E28" s="23">
        <f>E16+E21+E26</f>
        <v>-6.7999999999999979E-3</v>
      </c>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zoomScale="91" zoomScaleNormal="90" workbookViewId="0">
      <selection activeCell="D19" sqref="D19"/>
    </sheetView>
  </sheetViews>
  <sheetFormatPr defaultRowHeight="14.5" x14ac:dyDescent="0.35"/>
  <cols>
    <col min="2" max="2" width="15.36328125" bestFit="1" customWidth="1"/>
    <col min="3" max="3" width="18.26953125" bestFit="1" customWidth="1"/>
    <col min="4" max="4" width="22.81640625" bestFit="1" customWidth="1"/>
    <col min="5" max="5" width="25.36328125" bestFit="1" customWidth="1"/>
    <col min="6" max="6" width="20.08984375" bestFit="1" customWidth="1"/>
    <col min="7" max="7" width="20.6328125" bestFit="1" customWidth="1"/>
    <col min="8" max="8" width="20" bestFit="1" customWidth="1"/>
    <col min="9" max="9" width="21.90625" bestFit="1" customWidth="1"/>
  </cols>
  <sheetData>
    <row r="1" spans="1:10" x14ac:dyDescent="0.35">
      <c r="A1" s="5" t="s">
        <v>34</v>
      </c>
    </row>
    <row r="2" spans="1:10" x14ac:dyDescent="0.35">
      <c r="C2" s="41" t="s">
        <v>35</v>
      </c>
      <c r="D2" s="41" t="s">
        <v>38</v>
      </c>
      <c r="E2" s="41" t="s">
        <v>36</v>
      </c>
      <c r="F2" s="41" t="s">
        <v>39</v>
      </c>
      <c r="G2" s="41" t="s">
        <v>36</v>
      </c>
      <c r="H2" s="41" t="s">
        <v>37</v>
      </c>
      <c r="I2" s="34"/>
      <c r="J2" s="34"/>
    </row>
    <row r="3" spans="1:10" x14ac:dyDescent="0.35">
      <c r="C3" s="8">
        <v>1</v>
      </c>
      <c r="D3" s="37">
        <v>-15.3</v>
      </c>
      <c r="E3" s="38">
        <f>1+(D3/100)</f>
        <v>0.84699999999999998</v>
      </c>
      <c r="F3" s="37">
        <v>-37</v>
      </c>
      <c r="G3" s="38">
        <f>1+(F3/100)</f>
        <v>0.63</v>
      </c>
      <c r="H3" s="38">
        <f>D3-F3</f>
        <v>21.7</v>
      </c>
      <c r="I3" s="1"/>
      <c r="J3" s="1"/>
    </row>
    <row r="4" spans="1:10" x14ac:dyDescent="0.35">
      <c r="C4" s="8">
        <v>2</v>
      </c>
      <c r="D4" s="37">
        <v>25.1</v>
      </c>
      <c r="E4" s="38">
        <f>1+(D4/100)</f>
        <v>1.2509999999999999</v>
      </c>
      <c r="F4" s="37">
        <v>26.5</v>
      </c>
      <c r="G4" s="38">
        <f t="shared" ref="G4:G14" si="0">1+(F4/100)</f>
        <v>1.2650000000000001</v>
      </c>
      <c r="H4" s="38">
        <f t="shared" ref="H4:H13" si="1">D4-F4</f>
        <v>-1.3999999999999986</v>
      </c>
      <c r="J4" s="1"/>
    </row>
    <row r="5" spans="1:10" x14ac:dyDescent="0.35">
      <c r="C5" s="8">
        <v>3</v>
      </c>
      <c r="D5" s="37">
        <v>12.4</v>
      </c>
      <c r="E5" s="38">
        <f t="shared" ref="E5:E14" si="2">1+(D5/100)</f>
        <v>1.1240000000000001</v>
      </c>
      <c r="F5" s="37">
        <v>15.1</v>
      </c>
      <c r="G5" s="38">
        <f t="shared" si="0"/>
        <v>1.151</v>
      </c>
      <c r="H5" s="38">
        <f t="shared" si="1"/>
        <v>-2.6999999999999993</v>
      </c>
    </row>
    <row r="6" spans="1:10" x14ac:dyDescent="0.35">
      <c r="C6" s="8">
        <v>4</v>
      </c>
      <c r="D6" s="37">
        <v>8.8000000000000007</v>
      </c>
      <c r="E6" s="38">
        <f t="shared" si="2"/>
        <v>1.0880000000000001</v>
      </c>
      <c r="F6" s="37">
        <v>2.1</v>
      </c>
      <c r="G6" s="38">
        <f t="shared" si="0"/>
        <v>1.0209999999999999</v>
      </c>
      <c r="H6" s="38">
        <f t="shared" si="1"/>
        <v>6.7000000000000011</v>
      </c>
    </row>
    <row r="7" spans="1:10" x14ac:dyDescent="0.35">
      <c r="C7" s="8">
        <v>5</v>
      </c>
      <c r="D7" s="37">
        <v>14.2</v>
      </c>
      <c r="E7" s="38">
        <f t="shared" si="2"/>
        <v>1.1419999999999999</v>
      </c>
      <c r="F7" s="37">
        <v>13.4</v>
      </c>
      <c r="G7" s="38">
        <f t="shared" si="0"/>
        <v>1.1339999999999999</v>
      </c>
      <c r="H7" s="38">
        <f t="shared" si="1"/>
        <v>0.79999999999999893</v>
      </c>
    </row>
    <row r="8" spans="1:10" x14ac:dyDescent="0.35">
      <c r="C8" s="8">
        <v>6</v>
      </c>
      <c r="D8" s="37">
        <v>22</v>
      </c>
      <c r="E8" s="38">
        <f t="shared" si="2"/>
        <v>1.22</v>
      </c>
      <c r="F8" s="37">
        <v>32.4</v>
      </c>
      <c r="G8" s="38">
        <f t="shared" si="0"/>
        <v>1.3240000000000001</v>
      </c>
      <c r="H8" s="38">
        <f>D8-F8</f>
        <v>-10.399999999999999</v>
      </c>
    </row>
    <row r="9" spans="1:10" x14ac:dyDescent="0.35">
      <c r="C9" s="8">
        <v>7</v>
      </c>
      <c r="D9" s="37">
        <v>7.5</v>
      </c>
      <c r="E9" s="38">
        <f t="shared" si="2"/>
        <v>1.075</v>
      </c>
      <c r="F9" s="37">
        <v>13.7</v>
      </c>
      <c r="G9" s="38">
        <f t="shared" si="0"/>
        <v>1.137</v>
      </c>
      <c r="H9" s="38">
        <f t="shared" si="1"/>
        <v>-6.1999999999999993</v>
      </c>
    </row>
    <row r="10" spans="1:10" x14ac:dyDescent="0.35">
      <c r="C10" s="8">
        <v>8</v>
      </c>
      <c r="D10" s="37">
        <v>3.2</v>
      </c>
      <c r="E10" s="38">
        <f t="shared" si="2"/>
        <v>1.032</v>
      </c>
      <c r="F10" s="37">
        <v>1.4</v>
      </c>
      <c r="G10" s="38">
        <f t="shared" si="0"/>
        <v>1.014</v>
      </c>
      <c r="H10" s="38">
        <f t="shared" si="1"/>
        <v>1.8000000000000003</v>
      </c>
    </row>
    <row r="11" spans="1:10" x14ac:dyDescent="0.35">
      <c r="C11" s="8">
        <v>9</v>
      </c>
      <c r="D11" s="37">
        <v>11.9</v>
      </c>
      <c r="E11" s="38">
        <f t="shared" si="2"/>
        <v>1.119</v>
      </c>
      <c r="F11" s="37">
        <v>11.9</v>
      </c>
      <c r="G11" s="38">
        <f t="shared" si="0"/>
        <v>1.119</v>
      </c>
      <c r="H11" s="38">
        <f t="shared" si="1"/>
        <v>0</v>
      </c>
    </row>
    <row r="12" spans="1:10" x14ac:dyDescent="0.35">
      <c r="C12" s="8">
        <v>10</v>
      </c>
      <c r="D12" s="37">
        <v>19.600000000000001</v>
      </c>
      <c r="E12" s="38">
        <f t="shared" si="2"/>
        <v>1.196</v>
      </c>
      <c r="F12" s="37">
        <v>21.8</v>
      </c>
      <c r="G12" s="38">
        <f t="shared" si="0"/>
        <v>1.218</v>
      </c>
      <c r="H12" s="38">
        <f t="shared" si="1"/>
        <v>-2.1999999999999993</v>
      </c>
    </row>
    <row r="13" spans="1:10" x14ac:dyDescent="0.35">
      <c r="C13" s="8">
        <v>11</v>
      </c>
      <c r="D13" s="37">
        <v>-6.7</v>
      </c>
      <c r="E13" s="38">
        <f t="shared" si="2"/>
        <v>0.93300000000000005</v>
      </c>
      <c r="F13" s="37">
        <v>-4.4000000000000004</v>
      </c>
      <c r="G13" s="38">
        <f t="shared" si="0"/>
        <v>0.95599999999999996</v>
      </c>
      <c r="H13" s="38">
        <f t="shared" si="1"/>
        <v>-2.2999999999999998</v>
      </c>
      <c r="I13" s="1"/>
    </row>
    <row r="14" spans="1:10" x14ac:dyDescent="0.35">
      <c r="C14" s="8">
        <v>12</v>
      </c>
      <c r="D14" s="37">
        <v>28.3</v>
      </c>
      <c r="E14" s="38">
        <f t="shared" si="2"/>
        <v>1.2829999999999999</v>
      </c>
      <c r="F14" s="37">
        <v>31.5</v>
      </c>
      <c r="G14" s="38">
        <f t="shared" si="0"/>
        <v>1.3149999999999999</v>
      </c>
      <c r="H14" s="38">
        <f>D14-F14</f>
        <v>-3.1999999999999993</v>
      </c>
    </row>
    <row r="15" spans="1:10" x14ac:dyDescent="0.35">
      <c r="C15" s="42" t="s">
        <v>0</v>
      </c>
      <c r="D15" s="42"/>
      <c r="E15" s="39">
        <f>PRODUCT(E3:E14)^(1/12)-1</f>
        <v>0.10202970015116386</v>
      </c>
      <c r="F15" s="11"/>
      <c r="G15" s="39">
        <f>PRODUCT(G3:G14)^(1/12)-1</f>
        <v>8.886586934016294E-2</v>
      </c>
      <c r="H15" s="40">
        <f>E15-G15</f>
        <v>1.3163830811000921E-2</v>
      </c>
    </row>
    <row r="16" spans="1:10" x14ac:dyDescent="0.35">
      <c r="E16" s="2"/>
      <c r="F16" s="2"/>
    </row>
    <row r="17" spans="3:10" x14ac:dyDescent="0.35">
      <c r="D17" s="4" t="s">
        <v>4</v>
      </c>
      <c r="E17" s="32">
        <v>3.5000000000000003E-2</v>
      </c>
    </row>
    <row r="18" spans="3:10" x14ac:dyDescent="0.35">
      <c r="D18" s="4" t="s">
        <v>42</v>
      </c>
      <c r="E18" s="32">
        <v>0.05</v>
      </c>
    </row>
    <row r="19" spans="3:10" x14ac:dyDescent="0.35">
      <c r="F19" s="2"/>
    </row>
    <row r="20" spans="3:10" x14ac:dyDescent="0.35">
      <c r="D20" s="30" t="s">
        <v>1</v>
      </c>
      <c r="E20" s="28">
        <f>SLOPE(D3:D14,F3:F14)</f>
        <v>0.63748045116940977</v>
      </c>
      <c r="F20" s="2"/>
      <c r="G20" s="31" t="s">
        <v>2</v>
      </c>
      <c r="H20" s="29">
        <f>(E15-E17)/E21</f>
        <v>0.5489910599663802</v>
      </c>
      <c r="I20" s="28" t="s">
        <v>53</v>
      </c>
    </row>
    <row r="21" spans="3:10" x14ac:dyDescent="0.35">
      <c r="D21" s="31" t="s">
        <v>9</v>
      </c>
      <c r="E21" s="21">
        <f>STDEVP(D3:D14)/100</f>
        <v>0.12209615973576819</v>
      </c>
      <c r="F21" s="1"/>
      <c r="G21" s="31" t="s">
        <v>3</v>
      </c>
      <c r="H21" s="28">
        <f>(E15-G15)/E22</f>
        <v>0.17293448110656398</v>
      </c>
      <c r="I21" s="28" t="s">
        <v>52</v>
      </c>
    </row>
    <row r="22" spans="3:10" x14ac:dyDescent="0.35">
      <c r="D22" s="31" t="s">
        <v>8</v>
      </c>
      <c r="E22" s="21">
        <f>STDEVP(H3:H14)/100</f>
        <v>7.6120336018409396E-2</v>
      </c>
      <c r="G22" s="31" t="s">
        <v>40</v>
      </c>
      <c r="H22" s="28">
        <f>(E15-E17)/E20</f>
        <v>0.10514785202934919</v>
      </c>
      <c r="I22" s="28" t="s">
        <v>51</v>
      </c>
    </row>
    <row r="23" spans="3:10" x14ac:dyDescent="0.35">
      <c r="G23" s="31" t="s">
        <v>41</v>
      </c>
      <c r="H23" s="33">
        <f>E15/G15</f>
        <v>1.1481314582161133</v>
      </c>
    </row>
    <row r="24" spans="3:10" x14ac:dyDescent="0.35">
      <c r="H24" s="3"/>
    </row>
    <row r="26" spans="3:10" x14ac:dyDescent="0.35">
      <c r="C26" s="36" t="s">
        <v>44</v>
      </c>
      <c r="D26" s="36" t="s">
        <v>45</v>
      </c>
      <c r="E26" s="36" t="s">
        <v>46</v>
      </c>
      <c r="F26" s="36" t="s">
        <v>47</v>
      </c>
      <c r="G26" s="36" t="s">
        <v>17</v>
      </c>
    </row>
    <row r="27" spans="3:10" x14ac:dyDescent="0.35">
      <c r="C27" s="36" t="s">
        <v>54</v>
      </c>
      <c r="D27" s="35">
        <v>9.3200000000000005E-2</v>
      </c>
      <c r="E27" s="35">
        <v>0.1142</v>
      </c>
      <c r="F27" s="35">
        <v>8.1199999999999994E-2</v>
      </c>
      <c r="G27" s="35">
        <v>9.9900000000000003E-2</v>
      </c>
    </row>
    <row r="28" spans="3:10" x14ac:dyDescent="0.35">
      <c r="C28" s="36" t="s">
        <v>48</v>
      </c>
      <c r="D28" s="35">
        <v>0.11650000000000001</v>
      </c>
      <c r="E28" s="35">
        <v>0.1376</v>
      </c>
      <c r="F28" s="35">
        <v>0.1011</v>
      </c>
      <c r="G28" s="35">
        <v>0.1198</v>
      </c>
      <c r="I28" s="45" t="s">
        <v>63</v>
      </c>
      <c r="J28" s="45" t="s">
        <v>64</v>
      </c>
    </row>
    <row r="29" spans="3:10" x14ac:dyDescent="0.35">
      <c r="C29" s="36" t="s">
        <v>2</v>
      </c>
      <c r="D29" s="6">
        <v>0.63</v>
      </c>
      <c r="E29" s="44">
        <v>0.68</v>
      </c>
      <c r="F29" s="6">
        <v>0.61</v>
      </c>
      <c r="G29" s="6">
        <v>0.67</v>
      </c>
      <c r="I29" s="6">
        <v>0.5</v>
      </c>
      <c r="J29" s="44">
        <v>0.65</v>
      </c>
    </row>
    <row r="30" spans="3:10" x14ac:dyDescent="0.35">
      <c r="C30" s="36" t="s">
        <v>40</v>
      </c>
      <c r="D30" s="6">
        <v>7.0000000000000007E-2</v>
      </c>
      <c r="E30" s="44">
        <v>0.08</v>
      </c>
      <c r="F30" s="6">
        <v>0.06</v>
      </c>
      <c r="G30" s="6">
        <v>0.08</v>
      </c>
      <c r="I30" s="45"/>
      <c r="J30" s="45"/>
    </row>
    <row r="31" spans="3:10" x14ac:dyDescent="0.35">
      <c r="C31" s="36" t="s">
        <v>49</v>
      </c>
      <c r="D31" s="6">
        <v>-0.22</v>
      </c>
      <c r="E31" s="44">
        <v>0.41</v>
      </c>
      <c r="F31" s="6">
        <v>-0.72</v>
      </c>
      <c r="G31" s="6" t="s">
        <v>50</v>
      </c>
      <c r="I31" s="45"/>
      <c r="J31" s="45"/>
    </row>
    <row r="32" spans="3:10" x14ac:dyDescent="0.35">
      <c r="C32" s="36" t="s">
        <v>43</v>
      </c>
      <c r="D32" s="6">
        <v>0.75</v>
      </c>
      <c r="E32" s="44">
        <v>0.78</v>
      </c>
      <c r="F32" s="6">
        <v>0.63</v>
      </c>
      <c r="G32" s="6">
        <v>0.87</v>
      </c>
      <c r="I32" s="44">
        <v>1.2</v>
      </c>
      <c r="J32" s="6">
        <v>0.8</v>
      </c>
    </row>
    <row r="35" spans="3:10" ht="78" customHeight="1" x14ac:dyDescent="0.35">
      <c r="C35" s="43" t="s">
        <v>55</v>
      </c>
      <c r="D35" s="43"/>
      <c r="E35" s="43"/>
      <c r="F35" s="43"/>
      <c r="G35" s="43"/>
      <c r="I35" s="46" t="s">
        <v>65</v>
      </c>
      <c r="J35" s="46"/>
    </row>
  </sheetData>
  <mergeCells count="3">
    <mergeCell ref="C15:D15"/>
    <mergeCell ref="C35:G35"/>
    <mergeCell ref="I35:J35"/>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Perfromance Attribution</vt:lpstr>
      <vt:lpstr>Ex 2- Performance attribution</vt:lpstr>
      <vt:lpstr>Performance Appraisal</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LNU, Abhishek (2)</dc:creator>
  <cp:lastModifiedBy>Rungta, Shradha</cp:lastModifiedBy>
  <dcterms:created xsi:type="dcterms:W3CDTF">2023-08-29T13:56:28Z</dcterms:created>
  <dcterms:modified xsi:type="dcterms:W3CDTF">2023-09-09T07:05:51Z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PR_PEERREVIEW">
    <vt:lpwstr>Peer Review Identifier</vt:lpwstr>
  </property>
  <property fmtid="{D5CDD505-2E9C-101B-9397-08002B2CF9AE}" pid="3" name="MSIP_Label_38f1469a-2c2a-4aee-b92b-090d4c5468ff_Enabled">
    <vt:lpwstr>true</vt:lpwstr>
  </property>
  <property fmtid="{D5CDD505-2E9C-101B-9397-08002B2CF9AE}" pid="4" name="MSIP_Label_38f1469a-2c2a-4aee-b92b-090d4c5468ff_SetDate">
    <vt:lpwstr>2023-08-29T13:56:30Z</vt:lpwstr>
  </property>
  <property fmtid="{D5CDD505-2E9C-101B-9397-08002B2CF9AE}" pid="5" name="MSIP_Label_38f1469a-2c2a-4aee-b92b-090d4c5468ff_Method">
    <vt:lpwstr>Standard</vt:lpwstr>
  </property>
  <property fmtid="{D5CDD505-2E9C-101B-9397-08002B2CF9AE}" pid="6" name="MSIP_Label_38f1469a-2c2a-4aee-b92b-090d4c5468ff_Name">
    <vt:lpwstr>Confidential - Unmarked</vt:lpwstr>
  </property>
  <property fmtid="{D5CDD505-2E9C-101B-9397-08002B2CF9AE}" pid="7" name="MSIP_Label_38f1469a-2c2a-4aee-b92b-090d4c5468ff_SiteId">
    <vt:lpwstr>2a6e6092-73e4-4752-b1a5-477a17f5056d</vt:lpwstr>
  </property>
  <property fmtid="{D5CDD505-2E9C-101B-9397-08002B2CF9AE}" pid="8" name="MSIP_Label_38f1469a-2c2a-4aee-b92b-090d4c5468ff_ActionId">
    <vt:lpwstr>d1d39575-431a-4f7c-9d46-bf1a72dc8852</vt:lpwstr>
  </property>
  <property fmtid="{D5CDD505-2E9C-101B-9397-08002B2CF9AE}" pid="9" name="MSIP_Label_38f1469a-2c2a-4aee-b92b-090d4c5468ff_ContentBits">
    <vt:lpwstr>0</vt:lpwstr>
  </property>
  <property fmtid="{D5CDD505-2E9C-101B-9397-08002B2CF9AE}" pid="10" name="_AdHocReviewCycleID">
    <vt:i4>-527460676</vt:i4>
  </property>
  <property fmtid="{D5CDD505-2E9C-101B-9397-08002B2CF9AE}" pid="11" name="_NewReviewCycle">
    <vt:lpwstr/>
  </property>
  <property fmtid="{D5CDD505-2E9C-101B-9397-08002B2CF9AE}" pid="12" name="_EmailSubject">
    <vt:lpwstr>Mercer Summit 2023 | Ace Picks</vt:lpwstr>
  </property>
  <property fmtid="{D5CDD505-2E9C-101B-9397-08002B2CF9AE}" pid="13" name="_AuthorEmail">
    <vt:lpwstr>abhishek.lnu2@mercer.com</vt:lpwstr>
  </property>
  <property fmtid="{D5CDD505-2E9C-101B-9397-08002B2CF9AE}" pid="14" name="_AuthorEmailDisplayName">
    <vt:lpwstr>LNU, Abhishek (2)</vt:lpwstr>
  </property>
  <property fmtid="{D5CDD505-2E9C-101B-9397-08002B2CF9AE}" pid="15" name="_ReviewingToolsShownOnce">
    <vt:lpwstr/>
  </property>
</Properties>
</file>