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oaenergy-my.sharepoint.com/personal/qq6723_nhoa_energy/Documents/Documents/Benedetto/Delcomar/2025/"/>
    </mc:Choice>
  </mc:AlternateContent>
  <xr:revisionPtr revIDLastSave="471" documentId="8_{3C27622D-07E4-495E-9792-A4C09D96C11D}" xr6:coauthVersionLast="47" xr6:coauthVersionMax="47" xr10:uidLastSave="{6A920422-48AE-4917-9D75-EBE961542BB9}"/>
  <bookViews>
    <workbookView xWindow="-120" yWindow="-120" windowWidth="29040" windowHeight="15840" xr2:uid="{1B551DC8-120C-44BD-9002-C5A1A1725B37}"/>
  </bookViews>
  <sheets>
    <sheet name="sorgente" sheetId="2" r:id="rId1"/>
    <sheet name="ORARI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2" l="1"/>
  <c r="B15" i="2" s="1"/>
  <c r="C12" i="2"/>
  <c r="B12" i="2" s="1"/>
  <c r="C11" i="2"/>
  <c r="B11" i="2" s="1"/>
  <c r="C10" i="2"/>
  <c r="B10" i="2" s="1"/>
  <c r="C9" i="2"/>
  <c r="B9" i="2" s="1"/>
  <c r="C8" i="2"/>
  <c r="B8" i="2" s="1"/>
  <c r="B5" i="2"/>
  <c r="E18" i="2"/>
  <c r="B14" i="2" s="1"/>
  <c r="N6" i="2" s="1"/>
  <c r="N1" i="2" a="1"/>
  <c r="K1" i="2" a="1"/>
  <c r="J2" i="2" a="1"/>
  <c r="F2" i="2" a="1"/>
  <c r="D1" i="2" a="1"/>
  <c r="H2" i="2" a="1"/>
  <c r="C1" i="2" a="1"/>
  <c r="K2" i="2" a="1"/>
  <c r="G2" i="2" a="1"/>
  <c r="B2" i="2" a="1"/>
  <c r="A2" i="2" a="1"/>
  <c r="A1" i="2" a="1"/>
  <c r="Q1" i="2" a="1"/>
  <c r="P1" i="2" a="1"/>
  <c r="I2" i="2" a="1"/>
  <c r="E2" i="2" a="1"/>
  <c r="I1" i="2" a="1"/>
  <c r="H1" i="2" a="1"/>
  <c r="O1" i="2" a="1"/>
  <c r="M1" i="2" a="1"/>
  <c r="L1" i="2" a="1"/>
  <c r="J1" i="2" a="1"/>
  <c r="F1" i="2" a="1"/>
  <c r="L2" i="2" a="1"/>
  <c r="G1" i="2" a="1"/>
  <c r="B1" i="2" a="1"/>
  <c r="E1" i="2" a="1"/>
  <c r="C2" i="2" a="1"/>
  <c r="D2" i="2" a="1"/>
  <c r="F1" i="2" l="1"/>
  <c r="N1" i="2"/>
  <c r="L1" i="2"/>
  <c r="K1" i="2"/>
  <c r="C1" i="2"/>
  <c r="I1" i="2"/>
  <c r="O1" i="2"/>
  <c r="M1" i="2"/>
  <c r="H1" i="2"/>
  <c r="E1" i="2"/>
  <c r="D1" i="2"/>
  <c r="B1" i="2"/>
  <c r="J1" i="2"/>
  <c r="P1" i="2"/>
  <c r="Q1" i="2"/>
  <c r="G1" i="2"/>
  <c r="A1" i="2"/>
  <c r="K2" i="2"/>
  <c r="D2" i="2"/>
  <c r="L2" i="2"/>
  <c r="G2" i="2"/>
  <c r="E2" i="2"/>
  <c r="J2" i="2"/>
  <c r="H2" i="2"/>
  <c r="F2" i="2"/>
  <c r="I2" i="2"/>
  <c r="C2" i="2"/>
  <c r="B2" i="2"/>
  <c r="A2" i="2"/>
  <c r="N7" i="2"/>
  <c r="N10" i="2"/>
  <c r="N9" i="2"/>
  <c r="N8" i="2"/>
  <c r="J13" i="2"/>
  <c r="M12" i="2" s="1"/>
  <c r="N12" i="2" s="1"/>
  <c r="B13" i="2"/>
  <c r="L21" i="2" l="1"/>
  <c r="M21" i="2" s="1"/>
  <c r="B20" i="2" s="1"/>
  <c r="L20" i="2"/>
  <c r="L19" i="2" s="1"/>
  <c r="M19" i="2" s="1"/>
  <c r="B18" i="2" s="1"/>
  <c r="N15" i="2"/>
  <c r="C7" i="2"/>
  <c r="B7" i="2" s="1"/>
  <c r="Q2" i="2" a="1"/>
  <c r="O2" i="2" a="1"/>
  <c r="O2" i="2" l="1"/>
  <c r="Q2" i="2"/>
  <c r="L26" i="2"/>
  <c r="M20" i="2" s="1"/>
  <c r="B19" i="2" l="1"/>
  <c r="M25" i="2"/>
  <c r="B16" i="2" s="1"/>
  <c r="M26" i="2"/>
  <c r="B17" i="2" s="1"/>
  <c r="P2" i="2" a="1"/>
  <c r="M2" i="2" a="1"/>
  <c r="N2" i="2" a="1"/>
  <c r="N2" i="2" l="1"/>
  <c r="M2" i="2"/>
  <c r="P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<sst xmlns="http://schemas.openxmlformats.org/spreadsheetml/2006/main" count="156" uniqueCount="89">
  <si>
    <t>Listino Delcomar</t>
  </si>
  <si>
    <t>Adulto</t>
  </si>
  <si>
    <t>Neonato</t>
  </si>
  <si>
    <t>Contributo sbarco</t>
  </si>
  <si>
    <t>#</t>
  </si>
  <si>
    <t>Totale</t>
  </si>
  <si>
    <t>imponibile</t>
  </si>
  <si>
    <t xml:space="preserve">IVA </t>
  </si>
  <si>
    <t>esente IVA</t>
  </si>
  <si>
    <t>Pagato tutto incluso</t>
  </si>
  <si>
    <t>Totale tutto incluso</t>
  </si>
  <si>
    <t>se contributo =1</t>
  </si>
  <si>
    <t>Moto fino a 250cc</t>
  </si>
  <si>
    <t>Auto oltre a 4m</t>
  </si>
  <si>
    <t>nr apice</t>
  </si>
  <si>
    <t>codice</t>
  </si>
  <si>
    <t>Referente</t>
  </si>
  <si>
    <t>Passeggeri e veicoli</t>
  </si>
  <si>
    <t># contributo</t>
  </si>
  <si>
    <t># adulti</t>
  </si>
  <si>
    <t># bambini</t>
  </si>
  <si>
    <t># neonati</t>
  </si>
  <si>
    <t>Andata</t>
  </si>
  <si>
    <t>Data</t>
  </si>
  <si>
    <t>gg</t>
  </si>
  <si>
    <t>mm</t>
  </si>
  <si>
    <t>orario partenza</t>
  </si>
  <si>
    <t>PM</t>
  </si>
  <si>
    <t>MP</t>
  </si>
  <si>
    <t> DA LA MADDALENA</t>
  </si>
  <si>
    <t> DA PALAU  </t>
  </si>
  <si>
    <t>M/NAVE</t>
  </si>
  <si>
    <t>ISOLA MADDALENA </t>
  </si>
  <si>
    <t>ISOLA MADDALENA</t>
  </si>
  <si>
    <t>ISOLA DI S.STEFANO</t>
  </si>
  <si>
    <t>ISOLA DI S. STEFANO</t>
  </si>
  <si>
    <t>13:00*</t>
  </si>
  <si>
    <t>20:00 </t>
  </si>
  <si>
    <t>ENZO D.</t>
  </si>
  <si>
    <t>ENZO D. </t>
  </si>
  <si>
    <t>*Servizi essenziali in caso di sciopero / Guaranteed departures even during eventual strike.</t>
  </si>
  <si>
    <t>Corsa dedicata al trasporto di merci pericolose: numero massimo di passeggeri trasportabili 25</t>
  </si>
  <si>
    <t>Imponibile 5%</t>
  </si>
  <si>
    <t>IVA 5%</t>
  </si>
  <si>
    <t>Esente IVA</t>
  </si>
  <si>
    <t># moto</t>
  </si>
  <si>
    <t># auto</t>
  </si>
  <si>
    <t>1: martedì e venerdì, esclusi i festivi, ora 05:30/10:00 – – – – – – 2 3 4: martedì, mercoledì e sabato, esclusi i festivi ora 10:10/17:00</t>
  </si>
  <si>
    <t>Contributo di sbarco Comune di La Maddalena</t>
  </si>
  <si>
    <t>Auto oltre mt. 4</t>
  </si>
  <si>
    <t>Moto fino a 250 cc</t>
  </si>
  <si>
    <t>Adulto/i</t>
  </si>
  <si>
    <t>Bambino/i</t>
  </si>
  <si>
    <t>Neonato/i</t>
  </si>
  <si>
    <t>no 3-5-6-7-9</t>
  </si>
  <si>
    <t>si 1-2-4-8</t>
  </si>
  <si>
    <t>Federico Santolini</t>
  </si>
  <si>
    <t>INV</t>
  </si>
  <si>
    <t>EST</t>
  </si>
  <si>
    <t>Bambino (4-11)</t>
  </si>
  <si>
    <t>DA LA MADDALENA</t>
  </si>
  <si>
    <t>01/04/25 - 31/05/25</t>
  </si>
  <si>
    <t>01/06/25 - 30/09/25</t>
  </si>
  <si>
    <t>A</t>
  </si>
  <si>
    <t>B</t>
  </si>
  <si>
    <t>indiretto</t>
  </si>
  <si>
    <t>nome_cognome</t>
  </si>
  <si>
    <t>tratta</t>
  </si>
  <si>
    <t>giorno</t>
  </si>
  <si>
    <t>mese</t>
  </si>
  <si>
    <t>adulti</t>
  </si>
  <si>
    <t>B6</t>
  </si>
  <si>
    <t>bambini</t>
  </si>
  <si>
    <t>neonati</t>
  </si>
  <si>
    <t>moto</t>
  </si>
  <si>
    <t>auto</t>
  </si>
  <si>
    <t>orario</t>
  </si>
  <si>
    <t>email</t>
  </si>
  <si>
    <t>E13</t>
  </si>
  <si>
    <t>E16</t>
  </si>
  <si>
    <t>M6</t>
  </si>
  <si>
    <t>M7</t>
  </si>
  <si>
    <t>M8</t>
  </si>
  <si>
    <t>M9</t>
  </si>
  <si>
    <t>M10</t>
  </si>
  <si>
    <t>D15</t>
  </si>
  <si>
    <t>Email</t>
  </si>
  <si>
    <t>B22</t>
  </si>
  <si>
    <t>E17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</si>
</sst>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9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sz val="12"/>
      <color rgb="FF0C71C3"/>
      <name val="Segoe UI"/>
      <family val="2"/>
    </font>
    <font>
      <sz val="12"/>
      <color rgb="FFE02B20"/>
      <name val="Segoe UI"/>
      <family val="2"/>
    </font>
    <font>
      <sz val="12"/>
      <color rgb="FF000000"/>
      <name val="Segoe UI"/>
      <family val="2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B0F0"/>
      </left>
      <right style="thin">
        <color indexed="64"/>
      </right>
      <top style="medium">
        <color rgb="FF00B0F0"/>
      </top>
      <bottom style="thin">
        <color indexed="64"/>
      </bottom>
      <diagonal/>
    </border>
    <border>
      <left/>
      <right/>
      <top style="medium">
        <color rgb="FF00B0F0"/>
      </top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B0F0"/>
      </right>
      <top/>
      <bottom/>
      <diagonal/>
    </border>
    <border>
      <left style="medium">
        <color rgb="FF00B0F0"/>
      </left>
      <right/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/>
      <right/>
      <top/>
      <bottom style="medium">
        <color rgb="FF00B0F0"/>
      </bottom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/>
      <right/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/>
      <bottom/>
      <diagonal/>
    </border>
    <border>
      <left/>
      <right/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18" fontId="0" fillId="0" borderId="0" xfId="0" applyNumberFormat="1"/>
    <xf numFmtId="18" fontId="0" fillId="0" borderId="0" xfId="0" applyNumberForma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0" fontId="1" fillId="4" borderId="1" xfId="0" applyNumberFormat="1" applyFont="1" applyFill="1" applyBorder="1" applyAlignment="1">
      <alignment horizontal="center" vertical="center" wrapText="1"/>
    </xf>
    <xf numFmtId="20" fontId="2" fillId="4" borderId="1" xfId="0" applyNumberFormat="1" applyFont="1" applyFill="1" applyBorder="1" applyAlignment="1">
      <alignment horizontal="center" vertical="center" wrapText="1"/>
    </xf>
    <xf numFmtId="20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20" fontId="3" fillId="4" borderId="1" xfId="0" applyNumberFormat="1" applyFont="1" applyFill="1" applyBorder="1" applyAlignment="1">
      <alignment horizontal="center" vertical="center" wrapText="1"/>
    </xf>
    <xf numFmtId="0" fontId="0" fillId="0" borderId="2" xfId="0" applyBorder="1"/>
    <xf numFmtId="2" fontId="0" fillId="0" borderId="3" xfId="0" applyNumberFormat="1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 vertical="center"/>
    </xf>
    <xf numFmtId="2" fontId="0" fillId="0" borderId="7" xfId="0" applyNumberFormat="1" applyBorder="1"/>
    <xf numFmtId="0" fontId="5" fillId="0" borderId="0" xfId="0" applyFont="1"/>
    <xf numFmtId="2" fontId="6" fillId="0" borderId="4" xfId="0" applyNumberFormat="1" applyFont="1" applyBorder="1"/>
    <xf numFmtId="0" fontId="6" fillId="0" borderId="3" xfId="0" applyFont="1" applyBorder="1" applyAlignment="1">
      <alignment horizontal="center" vertical="center"/>
    </xf>
    <xf numFmtId="2" fontId="6" fillId="2" borderId="6" xfId="0" applyNumberFormat="1" applyFont="1" applyFill="1" applyBorder="1"/>
    <xf numFmtId="2" fontId="0" fillId="0" borderId="0" xfId="0" applyNumberFormat="1"/>
    <xf numFmtId="0" fontId="0" fillId="3" borderId="0" xfId="0" applyFill="1" applyAlignment="1">
      <alignment horizontal="center" vertical="center"/>
    </xf>
    <xf numFmtId="2" fontId="6" fillId="0" borderId="0" xfId="0" applyNumberFormat="1" applyFont="1"/>
    <xf numFmtId="9" fontId="0" fillId="0" borderId="0" xfId="0" applyNumberFormat="1"/>
    <xf numFmtId="0" fontId="6" fillId="0" borderId="0" xfId="0" applyFont="1"/>
    <xf numFmtId="0" fontId="6" fillId="0" borderId="0" xfId="0" applyFont="1" applyAlignment="1">
      <alignment horizontal="center" vertical="center"/>
    </xf>
    <xf numFmtId="1" fontId="0" fillId="3" borderId="0" xfId="0" applyNumberFormat="1" applyFill="1"/>
    <xf numFmtId="0" fontId="5" fillId="0" borderId="11" xfId="0" applyFont="1" applyBorder="1"/>
    <xf numFmtId="0" fontId="0" fillId="0" borderId="12" xfId="0" applyBorder="1"/>
    <xf numFmtId="0" fontId="5" fillId="0" borderId="13" xfId="0" applyFont="1" applyBorder="1"/>
    <xf numFmtId="0" fontId="5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5" fillId="0" borderId="20" xfId="0" applyFon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5" fillId="0" borderId="25" xfId="0" applyFont="1" applyBorder="1"/>
    <xf numFmtId="0" fontId="0" fillId="0" borderId="26" xfId="0" applyBorder="1"/>
    <xf numFmtId="0" fontId="0" fillId="0" borderId="27" xfId="0" applyBorder="1"/>
    <xf numFmtId="0" fontId="0" fillId="0" borderId="0" xfId="0" applyAlignment="1">
      <alignment horizontal="right"/>
    </xf>
    <xf numFmtId="164" fontId="0" fillId="3" borderId="0" xfId="0" applyNumberFormat="1" applyFill="1" applyAlignment="1">
      <alignment horizontal="center" vertical="center"/>
    </xf>
    <xf numFmtId="14" fontId="7" fillId="0" borderId="0" xfId="0" applyNumberFormat="1" applyFont="1" applyAlignment="1">
      <alignment horizontal="right" vertical="center"/>
    </xf>
    <xf numFmtId="14" fontId="7" fillId="0" borderId="0" xfId="0" applyNumberFormat="1" applyFont="1" applyAlignment="1">
      <alignment horizontal="left" vertical="center"/>
    </xf>
    <xf numFmtId="0" fontId="0" fillId="3" borderId="28" xfId="0" applyFill="1" applyBorder="1" applyAlignment="1">
      <alignment horizontal="left"/>
    </xf>
    <xf numFmtId="0" fontId="6" fillId="0" borderId="28" xfId="0" applyFont="1" applyBorder="1" applyAlignment="1">
      <alignment horizontal="left"/>
    </xf>
    <xf numFmtId="0" fontId="0" fillId="0" borderId="28" xfId="0" applyBorder="1" applyAlignment="1">
      <alignment horizontal="left"/>
    </xf>
    <xf numFmtId="14" fontId="6" fillId="0" borderId="28" xfId="0" applyNumberFormat="1" applyFont="1" applyBorder="1" applyAlignment="1">
      <alignment horizontal="left" vertical="center"/>
    </xf>
    <xf numFmtId="164" fontId="6" fillId="0" borderId="28" xfId="0" applyNumberFormat="1" applyFont="1" applyBorder="1" applyAlignment="1">
      <alignment horizontal="left"/>
    </xf>
    <xf numFmtId="2" fontId="6" fillId="0" borderId="28" xfId="0" applyNumberFormat="1" applyFont="1" applyBorder="1" applyAlignment="1">
      <alignment horizontal="left"/>
    </xf>
    <xf numFmtId="0" fontId="8" fillId="6" borderId="0" xfId="0" applyFont="1" applyFill="1" applyAlignment="1">
      <alignment horizontal="left" vertical="center"/>
    </xf>
    <xf numFmtId="2" fontId="8" fillId="6" borderId="0" xfId="0" applyNumberFormat="1" applyFont="1" applyFill="1" applyAlignment="1">
      <alignment horizontal="left" vertical="center"/>
    </xf>
    <xf numFmtId="0" fontId="7" fillId="7" borderId="0" xfId="0" applyFont="1" applyFill="1"/>
    <xf numFmtId="16" fontId="7" fillId="7" borderId="0" xfId="0" applyNumberFormat="1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8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9D83A-C8CA-416E-B7C0-2023F209C831}">
  <dimension ref="A1:T34"/>
  <sheetViews>
    <sheetView tabSelected="1" workbookViewId="0">
      <selection activeCell="E17" sqref="E17"/>
    </sheetView>
  </sheetViews>
  <sheetFormatPr defaultRowHeight="15" x14ac:dyDescent="0.25"/>
  <cols>
    <col min="1" max="1" width="18.85546875" bestFit="1" customWidth="1"/>
    <col min="2" max="2" width="46" customWidth="1"/>
    <col min="3" max="3" width="6.85546875" customWidth="1"/>
    <col min="4" max="4" width="13.42578125" customWidth="1"/>
    <col min="5" max="5" width="18.5703125" bestFit="1" customWidth="1"/>
    <col min="6" max="6" width="4.7109375" customWidth="1"/>
    <col min="7" max="7" width="3.28515625" customWidth="1"/>
    <col min="8" max="8" width="4.7109375" customWidth="1"/>
    <col min="9" max="9" width="18.85546875" bestFit="1" customWidth="1"/>
    <col min="10" max="10" width="7.140625" bestFit="1" customWidth="1"/>
    <col min="11" max="11" width="7.140625" customWidth="1"/>
    <col min="12" max="12" width="10.5703125" bestFit="1" customWidth="1"/>
    <col min="15" max="15" width="4.7109375" customWidth="1"/>
    <col min="19" max="19" width="20.7109375" customWidth="1"/>
    <col min="20" max="20" width="18.140625" customWidth="1"/>
  </cols>
  <sheetData>
    <row r="1" spans="1:20" x14ac:dyDescent="0.25">
      <c r="A1" s="57" t="str" cm="1">
        <f t="array" aca="1" ref="A1" ca="1">+INDIRECT($A$33&amp;B33)</f>
        <v>nr apice</v>
      </c>
      <c r="B1" s="57" t="str" cm="1">
        <f t="array" aca="1" ref="B1" ca="1">+INDIRECT($A$33&amp;C33)</f>
        <v>codice</v>
      </c>
      <c r="C1" s="57" t="str" cm="1">
        <f t="array" aca="1" ref="C1" ca="1">+INDIRECT($A$33&amp;D33)</f>
        <v>Referente</v>
      </c>
      <c r="D1" s="57" t="str" cm="1">
        <f t="array" aca="1" ref="D1" ca="1">+INDIRECT($A$33&amp;E33)</f>
        <v># contributo</v>
      </c>
      <c r="E1" s="57" t="str" cm="1">
        <f t="array" aca="1" ref="E1" ca="1">+INDIRECT($A$33&amp;F33)</f>
        <v># auto</v>
      </c>
      <c r="F1" s="57" t="str" cm="1">
        <f t="array" aca="1" ref="F1" ca="1">+INDIRECT($A$33&amp;G33)</f>
        <v># moto</v>
      </c>
      <c r="G1" s="57" t="str" cm="1">
        <f t="array" aca="1" ref="G1" ca="1">+INDIRECT($A$33&amp;H33)</f>
        <v># adulti</v>
      </c>
      <c r="H1" s="57" t="str" cm="1">
        <f t="array" aca="1" ref="H1" ca="1">+INDIRECT($A$33&amp;I33)</f>
        <v># bambini</v>
      </c>
      <c r="I1" s="57" t="str" cm="1">
        <f t="array" aca="1" ref="I1" ca="1">+INDIRECT($A$33&amp;J33)</f>
        <v># neonati</v>
      </c>
      <c r="J1" s="57" t="str" cm="1">
        <f t="array" aca="1" ref="J1" ca="1">+INDIRECT($A$33&amp;K33)</f>
        <v>Andata</v>
      </c>
      <c r="K1" s="57" t="str" cm="1">
        <f t="array" aca="1" ref="K1" ca="1">+INDIRECT($A$33&amp;L33)</f>
        <v>Data</v>
      </c>
      <c r="L1" s="57" t="str" cm="1">
        <f t="array" aca="1" ref="L1" ca="1">+INDIRECT($A$33&amp;M33)</f>
        <v>orario partenza</v>
      </c>
      <c r="M1" s="57" t="str" cm="1">
        <f t="array" aca="1" ref="M1" ca="1">+INDIRECT($A$33&amp;N33)</f>
        <v>Totale tutto incluso</v>
      </c>
      <c r="N1" s="57" t="str" cm="1">
        <f t="array" aca="1" ref="N1" ca="1">+INDIRECT($A$33&amp;O33)</f>
        <v>Pagato tutto incluso</v>
      </c>
      <c r="O1" s="57" t="str" cm="1">
        <f t="array" aca="1" ref="O1" ca="1">+INDIRECT($A$33&amp;P33)</f>
        <v>Imponibile 5%</v>
      </c>
      <c r="P1" s="57" t="str" cm="1">
        <f t="array" aca="1" ref="P1" ca="1">+INDIRECT($A$33&amp;Q33)</f>
        <v>IVA 5%</v>
      </c>
      <c r="Q1" s="57" t="str" cm="1">
        <f t="array" aca="1" ref="Q1" ca="1">+INDIRECT($A$33&amp;R33)</f>
        <v>Esente IVA</v>
      </c>
    </row>
    <row r="2" spans="1:20" x14ac:dyDescent="0.25">
      <c r="A2" s="57" cm="1">
        <f t="array" aca="1" ref="A2" ca="1">+INDIRECT($A$34&amp;B33)</f>
        <v>21224</v>
      </c>
      <c r="B2" s="57" t="str" cm="1">
        <f t="array" aca="1" ref="B2" ca="1">+INDIRECT($A$34&amp;C33)</f>
        <v>*X21224XWEBX2025*</v>
      </c>
      <c r="C2" s="57" t="str" cm="1">
        <f t="array" aca="1" ref="C2" ca="1">+INDIRECT($A$34&amp;D33)</f>
        <v>Federico Santolini</v>
      </c>
      <c r="D2" s="57" t="str" cm="1">
        <f t="array" aca="1" ref="D2" ca="1">+INDIRECT($A$34&amp;E33)</f>
        <v xml:space="preserve">nr.2 Contributo di sbarco Comune di La Maddalena
</v>
      </c>
      <c r="E2" s="57" t="str" cm="1">
        <f t="array" aca="1" ref="E2" ca="1">+INDIRECT($A$34&amp;F33)</f>
        <v xml:space="preserve">nr.1 Auto oltre mt. 4
</v>
      </c>
      <c r="F2" s="57" t="str" cm="1">
        <f t="array" aca="1" ref="F2" ca="1">+INDIRECT($A$34&amp;G33)</f>
        <v xml:space="preserve">nr.1 Moto fino a 250 cc
</v>
      </c>
      <c r="G2" s="57" t="str" cm="1">
        <f t="array" aca="1" ref="G2" ca="1">+INDIRECT($A$34&amp;H33)</f>
        <v xml:space="preserve">nr.1 Adulto/i
</v>
      </c>
      <c r="H2" s="57" t="str" cm="1">
        <f t="array" aca="1" ref="H2" ca="1">+INDIRECT($A$34&amp;I33)</f>
        <v xml:space="preserve">nr.1 Bambino/i
</v>
      </c>
      <c r="I2" s="57" t="str" cm="1">
        <f t="array" aca="1" ref="I2" ca="1">+INDIRECT($A$34&amp;J33)</f>
        <v xml:space="preserve"> </v>
      </c>
      <c r="J2" s="57" t="str" cm="1">
        <f t="array" aca="1" ref="J2" ca="1">+INDIRECT($A$34&amp;K33)</f>
        <v>PALAU - LA MADDALENA</v>
      </c>
      <c r="K2" s="57" t="str" cm="1">
        <f t="array" aca="1" ref="K2" ca="1">+INDIRECT($A$34&amp;L33)</f>
        <v>01/06/2025</v>
      </c>
      <c r="L2" s="55" cm="1">
        <f t="array" aca="1" ref="L2" ca="1">+INDIRECT($A$34&amp;M33)</f>
        <v>0.4236111111111111</v>
      </c>
      <c r="M2" s="58" cm="1">
        <f t="array" aca="1" ref="M2" ca="1">+INDIRECT($A$34&amp;N33)</f>
        <v>26.4</v>
      </c>
      <c r="N2" s="58" cm="1">
        <f t="array" aca="1" ref="N2" ca="1">+INDIRECT($A$34&amp;O33)</f>
        <v>31.4</v>
      </c>
      <c r="O2" s="58" cm="1">
        <f t="array" aca="1" ref="O2" ca="1">+INDIRECT($A$34&amp;P33)</f>
        <v>25.200000000000003</v>
      </c>
      <c r="P2" s="58" cm="1">
        <f t="array" aca="1" ref="P2" ca="1">+INDIRECT($A$34&amp;Q33)</f>
        <v>1.2</v>
      </c>
      <c r="Q2" s="58" cm="1">
        <f t="array" aca="1" ref="Q2" ca="1">+INDIRECT($A$34&amp;R33)</f>
        <v>5</v>
      </c>
    </row>
    <row r="3" spans="1:20" ht="15.75" thickBot="1" x14ac:dyDescent="0.3"/>
    <row r="4" spans="1:20" x14ac:dyDescent="0.25">
      <c r="A4" s="29" t="s">
        <v>14</v>
      </c>
      <c r="B4" s="51">
        <v>21224</v>
      </c>
      <c r="C4" s="30"/>
      <c r="D4" s="30"/>
      <c r="E4" s="30"/>
      <c r="F4" s="31"/>
      <c r="G4" s="18"/>
      <c r="H4" s="44"/>
      <c r="I4" s="38"/>
      <c r="J4" s="38"/>
      <c r="K4" s="38"/>
      <c r="L4" s="38"/>
      <c r="M4" s="39"/>
      <c r="N4" s="39"/>
      <c r="O4" s="40"/>
      <c r="S4" s="66" t="s">
        <v>66</v>
      </c>
      <c r="T4" s="66" t="s">
        <v>71</v>
      </c>
    </row>
    <row r="5" spans="1:20" x14ac:dyDescent="0.25">
      <c r="A5" s="32" t="s">
        <v>15</v>
      </c>
      <c r="B5" s="52" t="str">
        <f>CONCATENATE("*X",B4,"XWEBX2025*")</f>
        <v>*X21224XWEBX2025*</v>
      </c>
      <c r="F5" s="33"/>
      <c r="H5" s="45"/>
      <c r="I5" t="s">
        <v>0</v>
      </c>
      <c r="J5" s="1" t="s">
        <v>57</v>
      </c>
      <c r="K5" s="1" t="s">
        <v>58</v>
      </c>
      <c r="M5" s="1" t="s">
        <v>4</v>
      </c>
      <c r="O5" s="41"/>
      <c r="S5" s="66" t="s">
        <v>67</v>
      </c>
      <c r="T5" s="66" t="s">
        <v>78</v>
      </c>
    </row>
    <row r="6" spans="1:20" x14ac:dyDescent="0.25">
      <c r="A6" s="32" t="s">
        <v>16</v>
      </c>
      <c r="B6" s="51" t="s">
        <v>56</v>
      </c>
      <c r="F6" s="33"/>
      <c r="H6" s="45"/>
      <c r="I6" t="s">
        <v>1</v>
      </c>
      <c r="J6" s="22">
        <v>4.0999999999999996</v>
      </c>
      <c r="K6" s="22">
        <v>4.7</v>
      </c>
      <c r="M6" s="23">
        <v>1</v>
      </c>
      <c r="N6" s="24">
        <f>IF(OR(MID($B$14,4,2)="06",MID($B$14,4,2)="07",MID($B$14,4,2)="08",MID($B$14,4,2)="09"),K6,J6)*M6</f>
        <v>4.7</v>
      </c>
      <c r="O6" s="41"/>
      <c r="S6" s="66" t="s">
        <v>68</v>
      </c>
      <c r="T6" s="66" t="s">
        <v>79</v>
      </c>
    </row>
    <row r="7" spans="1:20" x14ac:dyDescent="0.25">
      <c r="A7" s="32" t="s">
        <v>18</v>
      </c>
      <c r="B7" s="53" t="str">
        <f t="shared" ref="B7:B12" si="0">IF(C7&lt;&gt;0,CONCATENATE("nr.",C7," ",D7,"
")," ")</f>
        <v xml:space="preserve">nr.2 Contributo di sbarco Comune di La Maddalena
</v>
      </c>
      <c r="C7" s="27">
        <f>+M12</f>
        <v>2</v>
      </c>
      <c r="D7" s="50" t="s">
        <v>48</v>
      </c>
      <c r="E7" s="62" t="s">
        <v>17</v>
      </c>
      <c r="F7" s="33"/>
      <c r="H7" s="45"/>
      <c r="I7" t="s">
        <v>59</v>
      </c>
      <c r="J7" s="22">
        <v>3.5</v>
      </c>
      <c r="K7" s="22">
        <v>3.7</v>
      </c>
      <c r="M7" s="23">
        <v>1</v>
      </c>
      <c r="N7" s="24">
        <f t="shared" ref="N7:N10" si="1">IF(OR(MID($B$14,4,2)="06",MID($B$14,4,2)="07",MID($B$14,4,2)="08",MID($B$14,4,2)="09"),K7,J7)*M7</f>
        <v>3.7</v>
      </c>
      <c r="O7" s="41"/>
      <c r="S7" s="66" t="s">
        <v>69</v>
      </c>
      <c r="T7" s="66" t="s">
        <v>88</v>
      </c>
    </row>
    <row r="8" spans="1:20" x14ac:dyDescent="0.25">
      <c r="A8" s="32" t="s">
        <v>46</v>
      </c>
      <c r="B8" s="53" t="str">
        <f t="shared" si="0"/>
        <v xml:space="preserve">nr.1 Auto oltre mt. 4
</v>
      </c>
      <c r="C8" s="27">
        <f>+M6</f>
        <v>1</v>
      </c>
      <c r="D8" s="50" t="s">
        <v>49</v>
      </c>
      <c r="E8" s="63"/>
      <c r="F8" s="33"/>
      <c r="H8" s="45"/>
      <c r="I8" t="s">
        <v>2</v>
      </c>
      <c r="J8" s="22">
        <v>0</v>
      </c>
      <c r="K8" s="22">
        <v>0</v>
      </c>
      <c r="M8" s="23">
        <v>0</v>
      </c>
      <c r="N8" s="24">
        <f t="shared" si="1"/>
        <v>0</v>
      </c>
      <c r="O8" s="41"/>
      <c r="S8" s="66" t="s">
        <v>70</v>
      </c>
      <c r="T8" s="66" t="s">
        <v>80</v>
      </c>
    </row>
    <row r="9" spans="1:20" x14ac:dyDescent="0.25">
      <c r="A9" s="32" t="s">
        <v>45</v>
      </c>
      <c r="B9" s="53" t="str">
        <f t="shared" si="0"/>
        <v xml:space="preserve">nr.1 Moto fino a 250 cc
</v>
      </c>
      <c r="C9" s="27">
        <f>+M9</f>
        <v>1</v>
      </c>
      <c r="D9" s="50" t="s">
        <v>50</v>
      </c>
      <c r="E9" s="63"/>
      <c r="F9" s="33"/>
      <c r="H9" s="45"/>
      <c r="I9" t="s">
        <v>12</v>
      </c>
      <c r="J9" s="22">
        <v>5.8</v>
      </c>
      <c r="K9" s="22">
        <v>5.8</v>
      </c>
      <c r="M9" s="23">
        <v>1</v>
      </c>
      <c r="N9" s="24">
        <f t="shared" si="1"/>
        <v>5.8</v>
      </c>
      <c r="O9" s="41"/>
      <c r="S9" s="66" t="s">
        <v>72</v>
      </c>
      <c r="T9" s="66" t="s">
        <v>81</v>
      </c>
    </row>
    <row r="10" spans="1:20" x14ac:dyDescent="0.25">
      <c r="A10" s="32" t="s">
        <v>19</v>
      </c>
      <c r="B10" s="53" t="str">
        <f t="shared" si="0"/>
        <v xml:space="preserve">nr.1 Adulto/i
</v>
      </c>
      <c r="C10" s="27">
        <f>+M6</f>
        <v>1</v>
      </c>
      <c r="D10" s="50" t="s">
        <v>51</v>
      </c>
      <c r="E10" s="63"/>
      <c r="F10" s="33"/>
      <c r="H10" s="45"/>
      <c r="I10" t="s">
        <v>13</v>
      </c>
      <c r="J10" s="22">
        <v>11.8</v>
      </c>
      <c r="K10" s="22">
        <v>12.2</v>
      </c>
      <c r="M10" s="23">
        <v>1</v>
      </c>
      <c r="N10" s="24">
        <f t="shared" si="1"/>
        <v>12.2</v>
      </c>
      <c r="O10" s="41"/>
      <c r="S10" s="66" t="s">
        <v>73</v>
      </c>
      <c r="T10" s="66" t="s">
        <v>82</v>
      </c>
    </row>
    <row r="11" spans="1:20" x14ac:dyDescent="0.25">
      <c r="A11" s="32" t="s">
        <v>20</v>
      </c>
      <c r="B11" s="53" t="str">
        <f t="shared" si="0"/>
        <v xml:space="preserve">nr.1 Bambino/i
</v>
      </c>
      <c r="C11" s="27">
        <f>+M7</f>
        <v>1</v>
      </c>
      <c r="D11" s="50" t="s">
        <v>52</v>
      </c>
      <c r="E11" s="63"/>
      <c r="F11" s="33"/>
      <c r="H11" s="45"/>
      <c r="J11" s="22"/>
      <c r="K11" s="22"/>
      <c r="M11" s="1"/>
      <c r="N11" s="22"/>
      <c r="O11" s="41"/>
      <c r="S11" s="66" t="s">
        <v>74</v>
      </c>
      <c r="T11" s="66" t="s">
        <v>83</v>
      </c>
    </row>
    <row r="12" spans="1:20" x14ac:dyDescent="0.25">
      <c r="A12" s="32" t="s">
        <v>21</v>
      </c>
      <c r="B12" s="53" t="str">
        <f t="shared" si="0"/>
        <v xml:space="preserve"> </v>
      </c>
      <c r="C12" s="27">
        <f>+M8</f>
        <v>0</v>
      </c>
      <c r="D12" s="50" t="s">
        <v>53</v>
      </c>
      <c r="E12" s="64"/>
      <c r="F12" s="33"/>
      <c r="H12" s="45"/>
      <c r="I12" s="11" t="s">
        <v>3</v>
      </c>
      <c r="J12" s="12">
        <v>0.5</v>
      </c>
      <c r="K12" s="12">
        <v>2.5</v>
      </c>
      <c r="L12" s="13"/>
      <c r="M12" s="20">
        <f>+IF(J13=1,M6+M7+M8,)</f>
        <v>2</v>
      </c>
      <c r="N12" s="19">
        <f>IF(OR(MID($B$14,4,2)="04",MID($B$14,4,2)="05",MID($B$14,4,2)="06",MID($B$14,4,2)="07",MID($B$14,4,2)="08",MID($B$14,4,2)="09",MID($B$14,4,2)="10"),K12,J12)*M12</f>
        <v>5</v>
      </c>
      <c r="O12" s="41"/>
      <c r="S12" s="66" t="s">
        <v>75</v>
      </c>
      <c r="T12" s="66" t="s">
        <v>84</v>
      </c>
    </row>
    <row r="13" spans="1:20" x14ac:dyDescent="0.25">
      <c r="A13" s="32" t="s">
        <v>22</v>
      </c>
      <c r="B13" s="52" t="str">
        <f>+IF(D13="PM","PALAU - LA MADDALENA","LA MADDALENA - PALAU")</f>
        <v>PALAU - LA MADDALENA</v>
      </c>
      <c r="C13" s="23">
        <v>1</v>
      </c>
      <c r="D13" s="26" t="str">
        <f>IF(C13&lt;&gt;0,"PM","MP")</f>
        <v>PM</v>
      </c>
      <c r="E13" s="67"/>
      <c r="F13" s="33"/>
      <c r="H13" s="45"/>
      <c r="I13" s="14" t="s">
        <v>11</v>
      </c>
      <c r="J13" s="21">
        <f>+IF(D13="PM",1,0)</f>
        <v>1</v>
      </c>
      <c r="K13" s="21"/>
      <c r="L13" s="15"/>
      <c r="M13" s="16"/>
      <c r="N13" s="17"/>
      <c r="O13" s="41"/>
      <c r="S13" s="66" t="s">
        <v>76</v>
      </c>
      <c r="T13" s="66" t="s">
        <v>85</v>
      </c>
    </row>
    <row r="14" spans="1:20" x14ac:dyDescent="0.25">
      <c r="A14" s="32" t="s">
        <v>23</v>
      </c>
      <c r="B14" s="54" t="str">
        <f>+E18</f>
        <v>01/06/2025</v>
      </c>
      <c r="F14" s="33"/>
      <c r="H14" s="45"/>
      <c r="O14" s="41"/>
      <c r="S14" s="66" t="s">
        <v>77</v>
      </c>
      <c r="T14" s="66" t="s">
        <v>87</v>
      </c>
    </row>
    <row r="15" spans="1:20" x14ac:dyDescent="0.25">
      <c r="A15" s="32" t="s">
        <v>26</v>
      </c>
      <c r="B15" s="55">
        <f>+IF(D13="PM",E19,E20)</f>
        <v>0.4236111111111111</v>
      </c>
      <c r="D15" s="67"/>
      <c r="F15" s="33"/>
      <c r="H15" s="45"/>
      <c r="M15" t="s">
        <v>5</v>
      </c>
      <c r="N15" s="24">
        <f>SUM(N6:N12)</f>
        <v>31.4</v>
      </c>
      <c r="O15" s="41"/>
    </row>
    <row r="16" spans="1:20" x14ac:dyDescent="0.25">
      <c r="A16" s="32" t="s">
        <v>10</v>
      </c>
      <c r="B16" s="56">
        <f>+M25</f>
        <v>26.4</v>
      </c>
      <c r="D16" s="47" t="s">
        <v>24</v>
      </c>
      <c r="E16" s="28">
        <v>1</v>
      </c>
      <c r="F16" s="33"/>
      <c r="H16" s="45"/>
      <c r="O16" s="41"/>
    </row>
    <row r="17" spans="1:18" x14ac:dyDescent="0.25">
      <c r="A17" s="32" t="s">
        <v>9</v>
      </c>
      <c r="B17" s="56">
        <f>+M26</f>
        <v>31.4</v>
      </c>
      <c r="D17" s="47" t="s">
        <v>25</v>
      </c>
      <c r="E17" s="28">
        <v>6</v>
      </c>
      <c r="F17" s="33"/>
      <c r="H17" s="45"/>
      <c r="O17" s="41"/>
    </row>
    <row r="18" spans="1:18" x14ac:dyDescent="0.25">
      <c r="A18" s="32" t="s">
        <v>42</v>
      </c>
      <c r="B18" s="56">
        <f>+M19</f>
        <v>25.200000000000003</v>
      </c>
      <c r="D18" s="47"/>
      <c r="E18" s="49" t="str">
        <f>CONCATENATE((IF(LEN(E16)=1,"0"&amp;E16,E16)),(IF(LEN(E17)=1,"/0"&amp;E17,"/"&amp;E17)),"/2025")</f>
        <v>01/06/2025</v>
      </c>
      <c r="F18" s="33"/>
      <c r="H18" s="45"/>
      <c r="O18" s="41"/>
    </row>
    <row r="19" spans="1:18" x14ac:dyDescent="0.25">
      <c r="A19" s="32" t="s">
        <v>43</v>
      </c>
      <c r="B19" s="56">
        <f>+M20</f>
        <v>1.2</v>
      </c>
      <c r="D19" s="47" t="s">
        <v>27</v>
      </c>
      <c r="E19" s="48">
        <v>0.4236111111111111</v>
      </c>
      <c r="F19" s="33"/>
      <c r="H19" s="45"/>
      <c r="I19" t="s">
        <v>6</v>
      </c>
      <c r="J19" s="25"/>
      <c r="K19" s="25"/>
      <c r="L19" s="24">
        <f>ROUND(((N6+N7+N8+N9+N10)-L20),2)</f>
        <v>25.08</v>
      </c>
      <c r="M19" s="24">
        <f>+MROUND(L19,0.4)</f>
        <v>25.200000000000003</v>
      </c>
      <c r="O19" s="41"/>
    </row>
    <row r="20" spans="1:18" x14ac:dyDescent="0.25">
      <c r="A20" s="32" t="s">
        <v>44</v>
      </c>
      <c r="B20" s="56">
        <f>+M21</f>
        <v>5</v>
      </c>
      <c r="D20" s="47" t="s">
        <v>28</v>
      </c>
      <c r="E20" s="48" t="s">
        <v>36</v>
      </c>
      <c r="F20" s="33"/>
      <c r="H20" s="45"/>
      <c r="I20" t="s">
        <v>7</v>
      </c>
      <c r="J20" s="25">
        <v>0.05</v>
      </c>
      <c r="K20" s="25"/>
      <c r="L20" s="24">
        <f>ROUND(((N6+N7+N8+N9+N10)*J20),2)</f>
        <v>1.32</v>
      </c>
      <c r="M20" s="24">
        <f>+ROUND((L26-M19-M21),2)</f>
        <v>1.2</v>
      </c>
      <c r="O20" s="41"/>
    </row>
    <row r="21" spans="1:18" x14ac:dyDescent="0.25">
      <c r="A21" s="34"/>
      <c r="F21" s="33"/>
      <c r="H21" s="45"/>
      <c r="I21" t="s">
        <v>8</v>
      </c>
      <c r="L21" s="24">
        <f>+N12</f>
        <v>5</v>
      </c>
      <c r="M21" s="24">
        <f>+L21</f>
        <v>5</v>
      </c>
      <c r="O21" s="41"/>
    </row>
    <row r="22" spans="1:18" x14ac:dyDescent="0.25">
      <c r="A22" s="34" t="s">
        <v>86</v>
      </c>
      <c r="F22" s="33"/>
      <c r="H22" s="45"/>
      <c r="O22" s="41"/>
    </row>
    <row r="23" spans="1:18" x14ac:dyDescent="0.25">
      <c r="A23" s="34"/>
      <c r="F23" s="33"/>
      <c r="H23" s="45"/>
      <c r="O23" s="41"/>
    </row>
    <row r="24" spans="1:18" x14ac:dyDescent="0.25">
      <c r="A24" s="34"/>
      <c r="F24" s="33"/>
      <c r="H24" s="45"/>
      <c r="O24" s="41"/>
    </row>
    <row r="25" spans="1:18" x14ac:dyDescent="0.25">
      <c r="A25" s="34"/>
      <c r="B25" t="s">
        <v>54</v>
      </c>
      <c r="F25" s="33"/>
      <c r="H25" s="45"/>
      <c r="I25" t="s">
        <v>10</v>
      </c>
      <c r="L25" s="26"/>
      <c r="M25" s="24">
        <f>ROUND((M19+M20),2)</f>
        <v>26.4</v>
      </c>
      <c r="O25" s="41"/>
    </row>
    <row r="26" spans="1:18" x14ac:dyDescent="0.25">
      <c r="A26" s="34"/>
      <c r="B26" t="s">
        <v>55</v>
      </c>
      <c r="F26" s="33"/>
      <c r="H26" s="45"/>
      <c r="I26" t="s">
        <v>9</v>
      </c>
      <c r="L26" s="24">
        <f>+L19+L20+L21</f>
        <v>31.4</v>
      </c>
      <c r="M26" s="24">
        <f>ROUND(M19+M20+M21,2)</f>
        <v>31.4</v>
      </c>
      <c r="O26" s="41"/>
    </row>
    <row r="27" spans="1:18" ht="15.75" thickBot="1" x14ac:dyDescent="0.3">
      <c r="A27" s="35"/>
      <c r="B27" s="36"/>
      <c r="C27" s="36"/>
      <c r="D27" s="36"/>
      <c r="E27" s="36"/>
      <c r="F27" s="37"/>
      <c r="H27" s="46"/>
      <c r="I27" s="42"/>
      <c r="J27" s="42"/>
      <c r="K27" s="42"/>
      <c r="L27" s="42"/>
      <c r="M27" s="42"/>
      <c r="N27" s="42"/>
      <c r="O27" s="43"/>
    </row>
    <row r="30" spans="1:18" x14ac:dyDescent="0.25">
      <c r="I30" s="3"/>
      <c r="J30" s="2"/>
      <c r="K30" s="2"/>
      <c r="M30" s="2"/>
      <c r="N30" s="2"/>
      <c r="P30" s="2"/>
    </row>
    <row r="31" spans="1:18" x14ac:dyDescent="0.25">
      <c r="I31" s="1"/>
      <c r="J31" s="1"/>
      <c r="K31" s="1"/>
      <c r="L31" s="1"/>
      <c r="M31" s="1"/>
      <c r="N31" s="1"/>
      <c r="O31" s="1"/>
      <c r="P31" s="1"/>
    </row>
    <row r="32" spans="1:18" x14ac:dyDescent="0.25">
      <c r="A32" s="59" t="s">
        <v>65</v>
      </c>
      <c r="B32" s="59"/>
      <c r="C32" s="59"/>
      <c r="D32" s="59"/>
      <c r="E32" s="59"/>
      <c r="F32" s="59"/>
      <c r="G32" s="59"/>
      <c r="H32" s="59"/>
      <c r="I32" s="60"/>
      <c r="J32" s="60"/>
      <c r="K32" s="60"/>
      <c r="L32" s="61"/>
      <c r="M32" s="60"/>
      <c r="N32" s="60"/>
      <c r="O32" s="61"/>
      <c r="P32" s="60"/>
      <c r="Q32" s="59"/>
      <c r="R32" s="59"/>
    </row>
    <row r="33" spans="1:18" x14ac:dyDescent="0.25">
      <c r="A33" s="59" t="s">
        <v>63</v>
      </c>
      <c r="B33" s="59">
        <v>4</v>
      </c>
      <c r="C33" s="59">
        <v>5</v>
      </c>
      <c r="D33" s="59">
        <v>6</v>
      </c>
      <c r="E33" s="59">
        <v>7</v>
      </c>
      <c r="F33" s="59">
        <v>8</v>
      </c>
      <c r="G33" s="59">
        <v>9</v>
      </c>
      <c r="H33" s="59">
        <v>10</v>
      </c>
      <c r="I33" s="59">
        <v>11</v>
      </c>
      <c r="J33" s="59">
        <v>12</v>
      </c>
      <c r="K33" s="59">
        <v>13</v>
      </c>
      <c r="L33" s="59">
        <v>14</v>
      </c>
      <c r="M33" s="59">
        <v>15</v>
      </c>
      <c r="N33" s="59">
        <v>16</v>
      </c>
      <c r="O33" s="59">
        <v>17</v>
      </c>
      <c r="P33" s="59">
        <v>18</v>
      </c>
      <c r="Q33" s="59">
        <v>19</v>
      </c>
      <c r="R33" s="59">
        <v>20</v>
      </c>
    </row>
    <row r="34" spans="1:18" x14ac:dyDescent="0.25">
      <c r="A34" s="59" t="s">
        <v>64</v>
      </c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</row>
  </sheetData>
  <mergeCells count="1">
    <mergeCell ref="E7:E1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C2ED33D-558B-4D12-A714-D5E9473F997F}">
          <x14:formula1>
            <xm:f>ORARI!$E$3:$E$36</xm:f>
          </x14:formula1>
          <xm:sqref>E20</xm:sqref>
        </x14:dataValidation>
        <x14:dataValidation type="list" allowBlank="1" showInputMessage="1" showErrorMessage="1" xr:uid="{33B4B70C-5274-4B55-90C7-2DC7C7C6BA92}">
          <x14:formula1>
            <xm:f>ORARI!$F$3:$F$36</xm:f>
          </x14:formula1>
          <xm:sqref>E19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EE53-FC80-4135-B3DF-EFB86CC8A320}">
  <dimension ref="A1:K36"/>
  <sheetViews>
    <sheetView zoomScale="66" workbookViewId="0">
      <selection activeCell="E3" sqref="E3:E36"/>
    </sheetView>
  </sheetViews>
  <sheetFormatPr defaultRowHeight="15" x14ac:dyDescent="0.25"/>
  <cols>
    <col min="1" max="3" width="28.28515625" customWidth="1"/>
    <col min="4" max="4" width="6" customWidth="1"/>
    <col min="5" max="7" width="28.28515625" customWidth="1"/>
    <col min="11" max="11" width="112" customWidth="1"/>
  </cols>
  <sheetData>
    <row r="1" spans="1:11" x14ac:dyDescent="0.25">
      <c r="A1" s="65" t="s">
        <v>61</v>
      </c>
      <c r="B1" s="65"/>
      <c r="C1" s="65"/>
      <c r="E1" s="65" t="s">
        <v>62</v>
      </c>
      <c r="F1" s="65"/>
      <c r="G1" s="65"/>
    </row>
    <row r="2" spans="1:11" ht="18" thickBot="1" x14ac:dyDescent="0.3">
      <c r="A2" s="4" t="s">
        <v>60</v>
      </c>
      <c r="B2" s="4" t="s">
        <v>30</v>
      </c>
      <c r="C2" s="4" t="s">
        <v>31</v>
      </c>
      <c r="D2" s="4"/>
      <c r="E2" s="4" t="s">
        <v>29</v>
      </c>
      <c r="F2" s="4" t="s">
        <v>30</v>
      </c>
      <c r="G2" s="4" t="s">
        <v>31</v>
      </c>
      <c r="K2" s="5"/>
    </row>
    <row r="3" spans="1:11" ht="18" thickBot="1" x14ac:dyDescent="0.3">
      <c r="A3" s="6">
        <v>0.25</v>
      </c>
      <c r="B3" s="6">
        <v>0.27083333333333331</v>
      </c>
      <c r="C3" s="4" t="s">
        <v>32</v>
      </c>
      <c r="D3" s="4"/>
      <c r="E3" s="6">
        <v>0.25</v>
      </c>
      <c r="F3" s="6">
        <v>0.27083333333333331</v>
      </c>
      <c r="G3" s="4" t="s">
        <v>32</v>
      </c>
      <c r="K3" t="s">
        <v>40</v>
      </c>
    </row>
    <row r="4" spans="1:11" ht="18" thickBot="1" x14ac:dyDescent="0.3">
      <c r="A4" s="6">
        <v>0.29166666666666669</v>
      </c>
      <c r="B4" s="6">
        <v>0.3125</v>
      </c>
      <c r="C4" s="4" t="s">
        <v>33</v>
      </c>
      <c r="D4" s="4"/>
      <c r="E4" s="6">
        <v>0.29166666666666669</v>
      </c>
      <c r="F4" s="6">
        <v>0.3125</v>
      </c>
      <c r="G4" s="4" t="s">
        <v>33</v>
      </c>
    </row>
    <row r="5" spans="1:11" ht="18" thickBot="1" x14ac:dyDescent="0.3">
      <c r="A5" s="7">
        <v>0.3125</v>
      </c>
      <c r="B5" s="7">
        <v>0.33333333333333331</v>
      </c>
      <c r="C5" s="4" t="s">
        <v>34</v>
      </c>
      <c r="D5" s="4"/>
      <c r="E5" s="7">
        <v>0.3125</v>
      </c>
      <c r="F5" s="7">
        <v>0.33333333333333331</v>
      </c>
      <c r="G5" s="4" t="s">
        <v>34</v>
      </c>
      <c r="K5" t="s">
        <v>41</v>
      </c>
    </row>
    <row r="6" spans="1:11" ht="18" thickBot="1" x14ac:dyDescent="0.3">
      <c r="A6" s="7">
        <v>0.33333333333333331</v>
      </c>
      <c r="B6" s="7">
        <v>0.35416666666666669</v>
      </c>
      <c r="C6" s="4" t="s">
        <v>33</v>
      </c>
      <c r="D6" s="4"/>
      <c r="E6" s="7">
        <v>0.33333333333333331</v>
      </c>
      <c r="F6" s="7">
        <v>0.35416666666666669</v>
      </c>
      <c r="G6" s="4" t="s">
        <v>33</v>
      </c>
      <c r="K6" t="s">
        <v>47</v>
      </c>
    </row>
    <row r="7" spans="1:11" ht="18" thickBot="1" x14ac:dyDescent="0.3">
      <c r="A7" s="6">
        <v>0.3611111111111111</v>
      </c>
      <c r="B7" s="6">
        <v>0.38194444444444442</v>
      </c>
      <c r="C7" s="4" t="s">
        <v>34</v>
      </c>
      <c r="D7" s="4"/>
      <c r="E7" s="6">
        <v>0.3611111111111111</v>
      </c>
      <c r="F7" s="6">
        <v>0.38194444444444442</v>
      </c>
      <c r="G7" s="4" t="s">
        <v>34</v>
      </c>
    </row>
    <row r="8" spans="1:11" ht="18" thickBot="1" x14ac:dyDescent="0.3">
      <c r="A8" s="6">
        <v>0.375</v>
      </c>
      <c r="B8" s="6">
        <v>0.39583333333333331</v>
      </c>
      <c r="C8" s="4" t="s">
        <v>33</v>
      </c>
      <c r="D8" s="4"/>
      <c r="E8" s="6">
        <v>0.375</v>
      </c>
      <c r="F8" s="6">
        <v>0.39583333333333331</v>
      </c>
      <c r="G8" s="4" t="s">
        <v>33</v>
      </c>
    </row>
    <row r="9" spans="1:11" ht="18" thickBot="1" x14ac:dyDescent="0.3">
      <c r="A9" s="6">
        <v>0.40277777777777779</v>
      </c>
      <c r="B9" s="10">
        <v>0.4236111111111111</v>
      </c>
      <c r="C9" s="4" t="s">
        <v>35</v>
      </c>
      <c r="D9" s="4"/>
      <c r="E9" s="6">
        <v>0.40277777777777779</v>
      </c>
      <c r="F9" s="10">
        <v>0.4236111111111111</v>
      </c>
      <c r="G9" s="4" t="s">
        <v>35</v>
      </c>
    </row>
    <row r="10" spans="1:11" ht="18" thickBot="1" x14ac:dyDescent="0.3">
      <c r="A10" s="10">
        <v>0.41666666666666669</v>
      </c>
      <c r="B10" s="6">
        <v>0.4375</v>
      </c>
      <c r="C10" s="4" t="s">
        <v>33</v>
      </c>
      <c r="D10" s="4"/>
      <c r="E10" s="10">
        <v>0.41666666666666669</v>
      </c>
      <c r="F10" s="6">
        <v>0.4375</v>
      </c>
      <c r="G10" s="4" t="s">
        <v>33</v>
      </c>
    </row>
    <row r="11" spans="1:11" ht="18" thickBot="1" x14ac:dyDescent="0.3">
      <c r="A11" s="6">
        <v>0.44444444444444442</v>
      </c>
      <c r="B11" s="6">
        <v>0.46527777777777779</v>
      </c>
      <c r="C11" s="4" t="s">
        <v>34</v>
      </c>
      <c r="D11" s="4"/>
      <c r="E11" s="6">
        <v>0.44444444444444442</v>
      </c>
      <c r="F11" s="6">
        <v>0.46527777777777779</v>
      </c>
      <c r="G11" s="4" t="s">
        <v>34</v>
      </c>
    </row>
    <row r="12" spans="1:11" ht="18" thickBot="1" x14ac:dyDescent="0.3">
      <c r="A12" s="6">
        <v>0.45833333333333331</v>
      </c>
      <c r="B12" s="6">
        <v>0.47916666666666669</v>
      </c>
      <c r="C12" s="4" t="s">
        <v>33</v>
      </c>
      <c r="D12" s="4"/>
      <c r="E12" s="6">
        <v>0.45833333333333331</v>
      </c>
      <c r="F12" s="6">
        <v>0.47916666666666669</v>
      </c>
      <c r="G12" s="4" t="s">
        <v>33</v>
      </c>
    </row>
    <row r="13" spans="1:11" ht="18" thickBot="1" x14ac:dyDescent="0.3">
      <c r="A13" s="6">
        <v>0.4861111111111111</v>
      </c>
      <c r="B13" s="6">
        <v>0.50694444444444442</v>
      </c>
      <c r="C13" s="4" t="s">
        <v>34</v>
      </c>
      <c r="D13" s="4"/>
      <c r="E13" s="6">
        <v>0.4861111111111111</v>
      </c>
      <c r="F13" s="6">
        <v>0.50694444444444442</v>
      </c>
      <c r="G13" s="4" t="s">
        <v>34</v>
      </c>
    </row>
    <row r="14" spans="1:11" ht="18" thickBot="1" x14ac:dyDescent="0.3">
      <c r="A14" s="6">
        <v>0.5</v>
      </c>
      <c r="B14" s="6">
        <v>0.52083333333333337</v>
      </c>
      <c r="C14" s="4" t="s">
        <v>33</v>
      </c>
      <c r="D14" s="4"/>
      <c r="E14" s="6">
        <v>0.5</v>
      </c>
      <c r="F14" s="6">
        <v>0.52083333333333337</v>
      </c>
      <c r="G14" s="4" t="s">
        <v>33</v>
      </c>
    </row>
    <row r="15" spans="1:11" ht="18" thickBot="1" x14ac:dyDescent="0.3">
      <c r="A15" s="6">
        <v>0.52777777777777779</v>
      </c>
      <c r="B15" s="6">
        <v>0.54861111111111116</v>
      </c>
      <c r="C15" s="4" t="s">
        <v>34</v>
      </c>
      <c r="D15" s="4"/>
      <c r="E15" s="6">
        <v>0.52777777777777779</v>
      </c>
      <c r="F15" s="6">
        <v>0.54861111111111116</v>
      </c>
      <c r="G15" s="4" t="s">
        <v>34</v>
      </c>
    </row>
    <row r="16" spans="1:11" ht="18" thickBot="1" x14ac:dyDescent="0.3">
      <c r="A16" s="7">
        <v>0.54166666666666663</v>
      </c>
      <c r="B16" s="7">
        <v>0.5625</v>
      </c>
      <c r="C16" s="4" t="s">
        <v>33</v>
      </c>
      <c r="D16" s="4"/>
      <c r="E16" s="7">
        <v>0.54166666666666663</v>
      </c>
      <c r="F16" s="7">
        <v>0.5625</v>
      </c>
      <c r="G16" s="4" t="s">
        <v>33</v>
      </c>
    </row>
    <row r="17" spans="1:7" ht="18" thickBot="1" x14ac:dyDescent="0.3">
      <c r="A17" s="6">
        <v>0.5625</v>
      </c>
      <c r="B17" s="6">
        <v>0.59027777777777779</v>
      </c>
      <c r="C17" s="4" t="s">
        <v>34</v>
      </c>
      <c r="D17" s="4"/>
      <c r="E17" s="6">
        <v>0.56944444444444442</v>
      </c>
      <c r="F17" s="6">
        <v>0.58333333333333337</v>
      </c>
      <c r="G17" s="4" t="s">
        <v>34</v>
      </c>
    </row>
    <row r="18" spans="1:7" ht="18" thickBot="1" x14ac:dyDescent="0.3">
      <c r="A18" s="7">
        <v>0.59375</v>
      </c>
      <c r="B18" s="7">
        <v>0.61458333333333337</v>
      </c>
      <c r="C18" s="4" t="s">
        <v>33</v>
      </c>
      <c r="D18" s="4"/>
      <c r="E18" s="7">
        <v>0.59375</v>
      </c>
      <c r="F18" s="7">
        <v>0.61458333333333337</v>
      </c>
      <c r="G18" s="4" t="s">
        <v>33</v>
      </c>
    </row>
    <row r="19" spans="1:7" ht="18" thickBot="1" x14ac:dyDescent="0.3">
      <c r="A19" s="6">
        <v>0.63541666666666663</v>
      </c>
      <c r="B19" s="6">
        <v>0.65625</v>
      </c>
      <c r="C19" s="4" t="s">
        <v>33</v>
      </c>
      <c r="D19" s="4"/>
      <c r="E19" s="6">
        <v>0.63541666666666663</v>
      </c>
      <c r="F19" s="6">
        <v>0.65625</v>
      </c>
      <c r="G19" s="4" t="s">
        <v>33</v>
      </c>
    </row>
    <row r="20" spans="1:7" ht="18" thickBot="1" x14ac:dyDescent="0.3">
      <c r="A20" s="6">
        <v>0.66666666666666663</v>
      </c>
      <c r="B20" s="6">
        <v>0.6875</v>
      </c>
      <c r="C20" s="4" t="s">
        <v>35</v>
      </c>
      <c r="D20" s="4"/>
      <c r="E20" s="6">
        <v>0.66666666666666663</v>
      </c>
      <c r="F20" s="6">
        <v>0.6875</v>
      </c>
      <c r="G20" s="4" t="s">
        <v>35</v>
      </c>
    </row>
    <row r="21" spans="1:7" ht="18" thickBot="1" x14ac:dyDescent="0.3">
      <c r="A21" s="6">
        <v>0.6875</v>
      </c>
      <c r="B21" s="6">
        <v>0.70833333333333337</v>
      </c>
      <c r="C21" s="4" t="s">
        <v>33</v>
      </c>
      <c r="D21" s="4"/>
      <c r="E21" s="6">
        <v>0.6875</v>
      </c>
      <c r="F21" s="6">
        <v>0.70833333333333337</v>
      </c>
      <c r="G21" s="4" t="s">
        <v>33</v>
      </c>
    </row>
    <row r="22" spans="1:7" ht="18" thickBot="1" x14ac:dyDescent="0.3">
      <c r="A22" s="10">
        <v>0.70833333333333337</v>
      </c>
      <c r="B22" s="6">
        <v>0.72916666666666663</v>
      </c>
      <c r="C22" s="4" t="s">
        <v>35</v>
      </c>
      <c r="D22" s="4"/>
      <c r="E22" s="10">
        <v>0.70833333333333337</v>
      </c>
      <c r="F22" s="6">
        <v>0.72916666666666663</v>
      </c>
      <c r="G22" s="4" t="s">
        <v>35</v>
      </c>
    </row>
    <row r="23" spans="1:7" ht="18" thickBot="1" x14ac:dyDescent="0.3">
      <c r="A23" s="7">
        <v>0.72916666666666663</v>
      </c>
      <c r="B23" s="7">
        <v>0.75</v>
      </c>
      <c r="C23" s="4" t="s">
        <v>33</v>
      </c>
      <c r="D23" s="4"/>
      <c r="E23" s="7">
        <v>0.72916666666666663</v>
      </c>
      <c r="F23" s="7">
        <v>0.75</v>
      </c>
      <c r="G23" s="4" t="s">
        <v>33</v>
      </c>
    </row>
    <row r="24" spans="1:7" ht="18" thickBot="1" x14ac:dyDescent="0.3">
      <c r="A24" s="6">
        <v>0.75</v>
      </c>
      <c r="B24" s="6">
        <v>0.77083333333333337</v>
      </c>
      <c r="C24" s="4" t="s">
        <v>35</v>
      </c>
      <c r="D24" s="4"/>
      <c r="E24" s="6">
        <v>0.75</v>
      </c>
      <c r="F24" s="6">
        <v>0.77083333333333337</v>
      </c>
      <c r="G24" s="4" t="s">
        <v>35</v>
      </c>
    </row>
    <row r="25" spans="1:7" ht="18" thickBot="1" x14ac:dyDescent="0.3">
      <c r="A25" s="6">
        <v>0.77083333333333337</v>
      </c>
      <c r="B25" s="6">
        <v>0.79166666666666663</v>
      </c>
      <c r="C25" s="4" t="s">
        <v>33</v>
      </c>
      <c r="D25" s="4"/>
      <c r="E25" s="6">
        <v>0.77083333333333337</v>
      </c>
      <c r="F25" s="6">
        <v>0.79166666666666663</v>
      </c>
      <c r="G25" s="4" t="s">
        <v>33</v>
      </c>
    </row>
    <row r="26" spans="1:7" ht="18" thickBot="1" x14ac:dyDescent="0.3">
      <c r="A26" s="6">
        <v>0.79166666666666663</v>
      </c>
      <c r="B26" s="6">
        <v>0.8125</v>
      </c>
      <c r="C26" s="4" t="s">
        <v>35</v>
      </c>
      <c r="D26" s="4"/>
      <c r="E26" s="6">
        <v>0.79166666666666663</v>
      </c>
      <c r="F26" s="6">
        <v>0.8125</v>
      </c>
      <c r="G26" s="4" t="s">
        <v>35</v>
      </c>
    </row>
    <row r="27" spans="1:7" ht="18" thickBot="1" x14ac:dyDescent="0.3">
      <c r="A27" s="6">
        <v>0.8125</v>
      </c>
      <c r="B27" s="4" t="s">
        <v>37</v>
      </c>
      <c r="C27" s="4" t="s">
        <v>33</v>
      </c>
      <c r="D27" s="4"/>
      <c r="E27" s="6">
        <v>0.8125</v>
      </c>
      <c r="F27" s="4" t="s">
        <v>37</v>
      </c>
      <c r="G27" s="4" t="s">
        <v>33</v>
      </c>
    </row>
    <row r="28" spans="1:7" ht="18" thickBot="1" x14ac:dyDescent="0.3">
      <c r="A28" s="8">
        <v>0.85416666666666663</v>
      </c>
      <c r="B28" s="8">
        <v>0.875</v>
      </c>
      <c r="C28" s="9" t="s">
        <v>38</v>
      </c>
      <c r="D28" s="9"/>
      <c r="E28" s="8">
        <v>0.85416666666666663</v>
      </c>
      <c r="F28" s="8">
        <v>0.875</v>
      </c>
      <c r="G28" s="9" t="s">
        <v>38</v>
      </c>
    </row>
    <row r="29" spans="1:7" ht="18" thickBot="1" x14ac:dyDescent="0.3">
      <c r="A29" s="8">
        <v>0.89583333333333337</v>
      </c>
      <c r="B29" s="8">
        <v>0.91666666666666663</v>
      </c>
      <c r="C29" s="9" t="s">
        <v>38</v>
      </c>
      <c r="D29" s="9"/>
      <c r="E29" s="8">
        <v>0.89583333333333337</v>
      </c>
      <c r="F29" s="8">
        <v>0.91666666666666663</v>
      </c>
      <c r="G29" s="9" t="s">
        <v>38</v>
      </c>
    </row>
    <row r="30" spans="1:7" ht="18" thickBot="1" x14ac:dyDescent="0.3">
      <c r="A30" s="8">
        <v>0.9375</v>
      </c>
      <c r="B30" s="8">
        <v>0.95833333333333337</v>
      </c>
      <c r="C30" s="9" t="s">
        <v>38</v>
      </c>
      <c r="D30" s="9"/>
      <c r="E30" s="8">
        <v>0.9375</v>
      </c>
      <c r="F30" s="8">
        <v>0.95833333333333337</v>
      </c>
      <c r="G30" s="9" t="s">
        <v>38</v>
      </c>
    </row>
    <row r="31" spans="1:7" ht="18" thickBot="1" x14ac:dyDescent="0.3">
      <c r="A31" s="8">
        <v>0.97916666666666663</v>
      </c>
      <c r="B31" s="8">
        <v>0</v>
      </c>
      <c r="C31" s="9" t="s">
        <v>38</v>
      </c>
      <c r="D31" s="9"/>
      <c r="E31" s="8">
        <v>0.97916666666666663</v>
      </c>
      <c r="F31" s="8">
        <v>0</v>
      </c>
      <c r="G31" s="9" t="s">
        <v>38</v>
      </c>
    </row>
    <row r="32" spans="1:7" ht="18" thickBot="1" x14ac:dyDescent="0.3">
      <c r="A32" s="8">
        <v>2.0833333333333332E-2</v>
      </c>
      <c r="B32" s="8">
        <v>4.1666666666666664E-2</v>
      </c>
      <c r="C32" s="9" t="s">
        <v>38</v>
      </c>
      <c r="D32" s="9"/>
      <c r="E32" s="8">
        <v>2.0833333333333332E-2</v>
      </c>
      <c r="F32" s="8">
        <v>4.1666666666666664E-2</v>
      </c>
      <c r="G32" s="9" t="s">
        <v>38</v>
      </c>
    </row>
    <row r="33" spans="1:7" ht="18" thickBot="1" x14ac:dyDescent="0.3">
      <c r="A33" s="8">
        <v>6.25E-2</v>
      </c>
      <c r="B33" s="8">
        <v>8.3333333333333329E-2</v>
      </c>
      <c r="C33" s="9" t="s">
        <v>39</v>
      </c>
      <c r="D33" s="9"/>
      <c r="E33" s="8">
        <v>6.25E-2</v>
      </c>
      <c r="F33" s="8">
        <v>8.3333333333333329E-2</v>
      </c>
      <c r="G33" s="9" t="s">
        <v>39</v>
      </c>
    </row>
    <row r="34" spans="1:7" ht="18" thickBot="1" x14ac:dyDescent="0.3">
      <c r="A34" s="8">
        <v>0.125</v>
      </c>
      <c r="B34" s="8">
        <v>0.14583333333333334</v>
      </c>
      <c r="C34" s="9" t="s">
        <v>38</v>
      </c>
      <c r="D34" s="9"/>
      <c r="E34" s="8">
        <v>0.125</v>
      </c>
      <c r="F34" s="8">
        <v>0.14583333333333334</v>
      </c>
      <c r="G34" s="9" t="s">
        <v>38</v>
      </c>
    </row>
    <row r="35" spans="1:7" ht="18" thickBot="1" x14ac:dyDescent="0.3">
      <c r="A35" s="8">
        <v>0.16666666666666666</v>
      </c>
      <c r="B35" s="8">
        <v>0.1875</v>
      </c>
      <c r="C35" s="9" t="s">
        <v>38</v>
      </c>
      <c r="D35" s="9"/>
      <c r="E35" s="8">
        <v>0.16666666666666666</v>
      </c>
      <c r="F35" s="8">
        <v>0.1875</v>
      </c>
      <c r="G35" s="9" t="s">
        <v>38</v>
      </c>
    </row>
    <row r="36" spans="1:7" ht="18" thickBot="1" x14ac:dyDescent="0.3">
      <c r="A36" s="8">
        <v>0.20833333333333334</v>
      </c>
      <c r="B36" s="8">
        <v>0.41736111111111113</v>
      </c>
      <c r="C36" s="9" t="s">
        <v>38</v>
      </c>
      <c r="D36" s="9"/>
      <c r="E36" s="8">
        <v>0.2048611111111111</v>
      </c>
      <c r="F36" s="8">
        <v>0.22916666666666699</v>
      </c>
      <c r="G36" s="9" t="s">
        <v>38</v>
      </c>
    </row>
  </sheetData>
  <mergeCells count="2">
    <mergeCell ref="A1:C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sorgente</vt:lpstr>
      <vt:lpstr>ORARI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Santolini, Benedetto;benedetto.santolini@atlante.energy</dc:creator>
  <cp:lastModifiedBy>Benedetto SANTOLINI</cp:lastModifiedBy>
  <dcterms:created xsi:type="dcterms:W3CDTF">2023-06-29T16:32:34Z</dcterms:created>
  <dcterms:modified xsi:type="dcterms:W3CDTF">2025-04-24T20:40:42Z</dcterms:modified>
</cp:coreProperties>
</file>