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1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'9A'!$A$1:$X$32</definedName>
    <definedName name="_xlnm.Print_Area" localSheetId="14">'9B'!$A$1:$X$32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R35" i="17"/>
  <c r="AS35" s="1"/>
  <c r="AR34"/>
  <c r="AS34" s="1"/>
  <c r="AR33"/>
  <c r="AS33" s="1"/>
  <c r="AR32"/>
  <c r="AS32" s="1"/>
  <c r="AR31"/>
  <c r="AS31" s="1"/>
  <c r="AR30"/>
  <c r="AS30" s="1"/>
  <c r="AR29"/>
  <c r="AS29" s="1"/>
  <c r="AR28"/>
  <c r="AS28" s="1"/>
  <c r="AR27"/>
  <c r="AS27" s="1"/>
  <c r="AR26"/>
  <c r="AS26" s="1"/>
  <c r="AR25"/>
  <c r="AS25" s="1"/>
  <c r="AR24"/>
  <c r="AS24" s="1"/>
  <c r="AR23"/>
  <c r="AS23" s="1"/>
  <c r="AR22"/>
  <c r="AS22" s="1"/>
  <c r="AR21"/>
  <c r="AS21" s="1"/>
  <c r="AR20"/>
  <c r="AS20" s="1"/>
  <c r="AR19"/>
  <c r="AS19" s="1"/>
  <c r="AR18"/>
  <c r="AS18" s="1"/>
  <c r="AR17"/>
  <c r="AS17" s="1"/>
  <c r="AR16"/>
  <c r="AS16" s="1"/>
  <c r="AR15"/>
  <c r="AS15" s="1"/>
  <c r="AR14"/>
  <c r="AS14" s="1"/>
  <c r="AR13"/>
  <c r="AS13" s="1"/>
  <c r="AR12"/>
  <c r="AS12" s="1"/>
  <c r="AR11"/>
  <c r="AS11" s="1"/>
  <c r="AR10"/>
  <c r="AS10" s="1"/>
  <c r="AR9"/>
  <c r="AS9" s="1"/>
  <c r="AR8"/>
  <c r="AS8" s="1"/>
  <c r="AR7"/>
  <c r="AS7" s="1"/>
  <c r="AR8" i="15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7"/>
  <c r="BH7" i="8" l="1"/>
  <c r="BG24" i="9"/>
  <c r="BG29"/>
  <c r="BG32"/>
  <c r="BG33"/>
  <c r="BG7"/>
  <c r="BG8" i="8"/>
  <c r="BG18"/>
  <c r="BG22"/>
  <c r="BG24"/>
  <c r="BG32"/>
  <c r="BG33"/>
  <c r="BG7"/>
  <c r="AY36"/>
  <c r="BF36" s="1"/>
  <c r="AY35"/>
  <c r="BF35" s="1"/>
  <c r="AY34"/>
  <c r="BF34" s="1"/>
  <c r="AY33"/>
  <c r="BF33" s="1"/>
  <c r="AY32"/>
  <c r="BF32" s="1"/>
  <c r="AY31"/>
  <c r="BF31" s="1"/>
  <c r="BG31" s="1"/>
  <c r="BH31" s="1"/>
  <c r="AY30"/>
  <c r="BF30" s="1"/>
  <c r="BG30" s="1"/>
  <c r="BH30" s="1"/>
  <c r="AY29"/>
  <c r="BF29" s="1"/>
  <c r="AY28"/>
  <c r="BF28" s="1"/>
  <c r="BG28" s="1"/>
  <c r="BH28" s="1"/>
  <c r="AY27"/>
  <c r="BF27" s="1"/>
  <c r="BG27" s="1"/>
  <c r="BH27" s="1"/>
  <c r="AY26"/>
  <c r="BF26" s="1"/>
  <c r="BG26" s="1"/>
  <c r="BH26" s="1"/>
  <c r="AY25"/>
  <c r="BF25" s="1"/>
  <c r="BG25" s="1"/>
  <c r="BH25" s="1"/>
  <c r="BH24"/>
  <c r="AY24"/>
  <c r="BF24" s="1"/>
  <c r="AY23"/>
  <c r="BF23" s="1"/>
  <c r="BG23" s="1"/>
  <c r="BH23" s="1"/>
  <c r="BH22"/>
  <c r="AY22"/>
  <c r="BF22" s="1"/>
  <c r="AY21"/>
  <c r="BF21" s="1"/>
  <c r="BG21" s="1"/>
  <c r="BH21" s="1"/>
  <c r="AY20"/>
  <c r="BF20" s="1"/>
  <c r="BG20" s="1"/>
  <c r="BH20" s="1"/>
  <c r="AY19"/>
  <c r="BF19" s="1"/>
  <c r="BG19" s="1"/>
  <c r="BH19" s="1"/>
  <c r="BH18"/>
  <c r="AY18"/>
  <c r="BF18" s="1"/>
  <c r="AY17"/>
  <c r="BF17" s="1"/>
  <c r="BG17" s="1"/>
  <c r="BH17" s="1"/>
  <c r="AY16"/>
  <c r="BF16" s="1"/>
  <c r="BG16" s="1"/>
  <c r="BH16" s="1"/>
  <c r="AY15"/>
  <c r="BF15" s="1"/>
  <c r="BG15" s="1"/>
  <c r="BH15" s="1"/>
  <c r="AY14"/>
  <c r="BF14" s="1"/>
  <c r="BG14" s="1"/>
  <c r="BH14" s="1"/>
  <c r="AY13"/>
  <c r="BF13" s="1"/>
  <c r="BG13" s="1"/>
  <c r="BH13" s="1"/>
  <c r="AY12"/>
  <c r="BF12" s="1"/>
  <c r="BG12" s="1"/>
  <c r="BH12" s="1"/>
  <c r="AY11"/>
  <c r="BF11" s="1"/>
  <c r="BG11" s="1"/>
  <c r="BH11" s="1"/>
  <c r="AY10"/>
  <c r="BF10" s="1"/>
  <c r="BG10" s="1"/>
  <c r="BH10" s="1"/>
  <c r="AY9"/>
  <c r="BF9" s="1"/>
  <c r="BG9" s="1"/>
  <c r="BH9" s="1"/>
  <c r="BH8"/>
  <c r="AY8"/>
  <c r="BF8" s="1"/>
  <c r="AY7"/>
  <c r="BF7" s="1"/>
  <c r="BF24" i="9"/>
  <c r="BF29"/>
  <c r="BF32"/>
  <c r="BF33"/>
  <c r="BF34"/>
  <c r="BF35"/>
  <c r="BF36"/>
  <c r="BF7"/>
  <c r="BH24"/>
  <c r="BH7"/>
  <c r="BH29"/>
  <c r="AY8"/>
  <c r="BF8" s="1"/>
  <c r="BG8" s="1"/>
  <c r="BH8" s="1"/>
  <c r="AY9"/>
  <c r="BF9" s="1"/>
  <c r="BG9" s="1"/>
  <c r="BH9" s="1"/>
  <c r="AY10"/>
  <c r="BF10" s="1"/>
  <c r="BG10" s="1"/>
  <c r="BH10" s="1"/>
  <c r="AY11"/>
  <c r="BF11" s="1"/>
  <c r="BG11" s="1"/>
  <c r="BH11" s="1"/>
  <c r="AY12"/>
  <c r="BF12" s="1"/>
  <c r="BG12" s="1"/>
  <c r="BH12" s="1"/>
  <c r="AY13"/>
  <c r="BF13" s="1"/>
  <c r="BG13" s="1"/>
  <c r="BH13" s="1"/>
  <c r="AY14"/>
  <c r="BF14" s="1"/>
  <c r="BG14" s="1"/>
  <c r="BH14" s="1"/>
  <c r="AY15"/>
  <c r="BF15" s="1"/>
  <c r="BG15" s="1"/>
  <c r="BH15" s="1"/>
  <c r="AY16"/>
  <c r="BF16" s="1"/>
  <c r="BG16" s="1"/>
  <c r="BH16" s="1"/>
  <c r="AY17"/>
  <c r="BF17" s="1"/>
  <c r="BG17" s="1"/>
  <c r="BH17" s="1"/>
  <c r="AY18"/>
  <c r="BF18" s="1"/>
  <c r="BG18" s="1"/>
  <c r="BH18" s="1"/>
  <c r="AY19"/>
  <c r="BF19" s="1"/>
  <c r="BG19" s="1"/>
  <c r="BH19" s="1"/>
  <c r="AY20"/>
  <c r="BF20" s="1"/>
  <c r="BG20" s="1"/>
  <c r="BH20" s="1"/>
  <c r="AY21"/>
  <c r="BF21" s="1"/>
  <c r="BG21" s="1"/>
  <c r="BH21" s="1"/>
  <c r="AY22"/>
  <c r="BF22" s="1"/>
  <c r="BG22" s="1"/>
  <c r="BH22" s="1"/>
  <c r="AY23"/>
  <c r="BF23" s="1"/>
  <c r="BG23" s="1"/>
  <c r="BH23" s="1"/>
  <c r="AY24"/>
  <c r="AY25"/>
  <c r="BF25" s="1"/>
  <c r="BG25" s="1"/>
  <c r="BH25" s="1"/>
  <c r="AY26"/>
  <c r="BF26" s="1"/>
  <c r="BG26" s="1"/>
  <c r="BH26" s="1"/>
  <c r="AY27"/>
  <c r="BF27" s="1"/>
  <c r="BG27" s="1"/>
  <c r="BH27" s="1"/>
  <c r="AY28"/>
  <c r="BF28" s="1"/>
  <c r="BG28" s="1"/>
  <c r="BH28" s="1"/>
  <c r="AY29"/>
  <c r="AY30"/>
  <c r="BF30" s="1"/>
  <c r="BG30" s="1"/>
  <c r="BH30" s="1"/>
  <c r="AY31"/>
  <c r="BF31" s="1"/>
  <c r="BG31" s="1"/>
  <c r="BH31" s="1"/>
  <c r="AY32"/>
  <c r="AY33"/>
  <c r="AY34"/>
  <c r="AY35"/>
  <c r="AY36"/>
  <c r="AY7"/>
  <c r="AA11" i="13"/>
  <c r="AA10"/>
  <c r="BG29" i="8" l="1"/>
  <c r="BH29" s="1"/>
  <c r="AE7" l="1"/>
  <c r="M12" i="9" l="1"/>
  <c r="L12"/>
  <c r="AD18" i="8"/>
  <c r="AE18"/>
  <c r="Z18"/>
  <c r="V18"/>
  <c r="AO8" i="10" l="1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7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F35" i="7" l="1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G35" i="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F34" i="1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7" i="15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5" i="1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4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2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6"/>
  <c r="AF34"/>
  <c r="AF33"/>
  <c r="AF32"/>
  <c r="AF31"/>
  <c r="AF30"/>
  <c r="AF29"/>
  <c r="AF28"/>
  <c r="AF27"/>
  <c r="AF26"/>
  <c r="AF25"/>
  <c r="AF24"/>
  <c r="AF23"/>
  <c r="AF22"/>
  <c r="AF21"/>
  <c r="AF19"/>
  <c r="AF18"/>
  <c r="AF17"/>
  <c r="AF16"/>
  <c r="AF15"/>
  <c r="AF14"/>
  <c r="AF13"/>
  <c r="AF12"/>
  <c r="AF11"/>
  <c r="AF10"/>
  <c r="AF9"/>
  <c r="AF8"/>
  <c r="AF7"/>
  <c r="AF35" i="6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8" i="17"/>
  <c r="AF9"/>
  <c r="AF10"/>
  <c r="AF11"/>
  <c r="AF12"/>
  <c r="AF13"/>
  <c r="AF14"/>
  <c r="AF15"/>
  <c r="AF16"/>
  <c r="AF17"/>
  <c r="AF18"/>
  <c r="AF19"/>
  <c r="AF20"/>
  <c r="AF22"/>
  <c r="AF23"/>
  <c r="AF24"/>
  <c r="AF25"/>
  <c r="AF26"/>
  <c r="AF27"/>
  <c r="AF28"/>
  <c r="AF29"/>
  <c r="AF30"/>
  <c r="AF31"/>
  <c r="AF32"/>
  <c r="AF33"/>
  <c r="AF34"/>
  <c r="AF35"/>
  <c r="AF7"/>
  <c r="AF8" i="1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S31" i="8"/>
  <c r="AT31" s="1"/>
  <c r="AG31" s="1"/>
  <c r="AS30"/>
  <c r="AT30" s="1"/>
  <c r="AG30" s="1"/>
  <c r="AS29"/>
  <c r="AT29" s="1"/>
  <c r="AG29" s="1"/>
  <c r="AS28"/>
  <c r="AT28" s="1"/>
  <c r="AG28" s="1"/>
  <c r="AS27"/>
  <c r="AT27" s="1"/>
  <c r="AG27" s="1"/>
  <c r="AS26"/>
  <c r="AT26" s="1"/>
  <c r="AG26" s="1"/>
  <c r="AS25"/>
  <c r="AT25" s="1"/>
  <c r="AG25" s="1"/>
  <c r="AS24"/>
  <c r="AT24" s="1"/>
  <c r="AG24" s="1"/>
  <c r="AS23"/>
  <c r="AT23" s="1"/>
  <c r="AG23" s="1"/>
  <c r="AS22"/>
  <c r="AT22" s="1"/>
  <c r="AG22" s="1"/>
  <c r="AS21"/>
  <c r="AT21" s="1"/>
  <c r="AG21" s="1"/>
  <c r="AS20"/>
  <c r="AT20" s="1"/>
  <c r="AG20" s="1"/>
  <c r="AS19"/>
  <c r="AT19" s="1"/>
  <c r="AG19" s="1"/>
  <c r="AS18"/>
  <c r="AT18" s="1"/>
  <c r="AG18" s="1"/>
  <c r="AS17"/>
  <c r="AT17" s="1"/>
  <c r="AG17" s="1"/>
  <c r="AS16"/>
  <c r="AT16" s="1"/>
  <c r="AG16" s="1"/>
  <c r="AS15"/>
  <c r="AT15" s="1"/>
  <c r="AG15" s="1"/>
  <c r="AS14"/>
  <c r="AT14" s="1"/>
  <c r="AG14" s="1"/>
  <c r="AS13"/>
  <c r="AT13" s="1"/>
  <c r="AG13" s="1"/>
  <c r="AS12"/>
  <c r="AT12" s="1"/>
  <c r="AG12" s="1"/>
  <c r="AS11"/>
  <c r="AT11" s="1"/>
  <c r="AG11" s="1"/>
  <c r="AS10"/>
  <c r="AT10" s="1"/>
  <c r="AG10" s="1"/>
  <c r="AS9"/>
  <c r="AT9" s="1"/>
  <c r="AG9" s="1"/>
  <c r="AS8"/>
  <c r="AT8" s="1"/>
  <c r="AG8" s="1"/>
  <c r="AS7"/>
  <c r="AT7" s="1"/>
  <c r="AG7" s="1"/>
  <c r="AS8" i="9"/>
  <c r="AT8" s="1"/>
  <c r="AG8" s="1"/>
  <c r="AS9"/>
  <c r="AT9" s="1"/>
  <c r="AG9" s="1"/>
  <c r="AS10"/>
  <c r="AT10" s="1"/>
  <c r="AG10" s="1"/>
  <c r="AS11"/>
  <c r="AT11" s="1"/>
  <c r="AG11" s="1"/>
  <c r="AS12"/>
  <c r="AT12" s="1"/>
  <c r="AG12" s="1"/>
  <c r="AS13"/>
  <c r="AT13" s="1"/>
  <c r="AG13" s="1"/>
  <c r="AS14"/>
  <c r="AT14" s="1"/>
  <c r="AG14" s="1"/>
  <c r="AS15"/>
  <c r="AT15" s="1"/>
  <c r="AG15" s="1"/>
  <c r="AS16"/>
  <c r="AT16" s="1"/>
  <c r="AG16" s="1"/>
  <c r="AS17"/>
  <c r="AT17" s="1"/>
  <c r="AG17" s="1"/>
  <c r="AS18"/>
  <c r="AT18" s="1"/>
  <c r="AG18" s="1"/>
  <c r="AS19"/>
  <c r="AT19" s="1"/>
  <c r="AG19" s="1"/>
  <c r="AS20"/>
  <c r="AT20" s="1"/>
  <c r="AG20" s="1"/>
  <c r="AS21"/>
  <c r="AT21" s="1"/>
  <c r="AG21" s="1"/>
  <c r="AS22"/>
  <c r="AT22" s="1"/>
  <c r="AG22" s="1"/>
  <c r="AS23"/>
  <c r="AT23" s="1"/>
  <c r="AG23" s="1"/>
  <c r="AS24"/>
  <c r="AT24" s="1"/>
  <c r="AG24" s="1"/>
  <c r="AS25"/>
  <c r="AT25" s="1"/>
  <c r="AG25" s="1"/>
  <c r="AS26"/>
  <c r="AT26" s="1"/>
  <c r="AG26" s="1"/>
  <c r="AS27"/>
  <c r="AT27" s="1"/>
  <c r="AG27" s="1"/>
  <c r="AS28"/>
  <c r="AT28" s="1"/>
  <c r="AG28" s="1"/>
  <c r="AS29"/>
  <c r="AT29" s="1"/>
  <c r="AG29" s="1"/>
  <c r="AS30"/>
  <c r="AT30" s="1"/>
  <c r="AG30" s="1"/>
  <c r="AS31"/>
  <c r="AT31" s="1"/>
  <c r="AG31" s="1"/>
  <c r="AS7"/>
  <c r="AT7" s="1"/>
  <c r="AG7" s="1"/>
  <c r="K12" l="1"/>
  <c r="I12"/>
  <c r="H12"/>
  <c r="J12"/>
  <c r="K20"/>
  <c r="J20"/>
  <c r="I20"/>
  <c r="H20"/>
  <c r="I19"/>
  <c r="H19"/>
  <c r="I8"/>
  <c r="H8"/>
  <c r="W8" i="4"/>
  <c r="W7"/>
  <c r="W18"/>
  <c r="W16"/>
  <c r="W14"/>
  <c r="W26"/>
  <c r="W21"/>
  <c r="W9"/>
  <c r="W28"/>
  <c r="W15"/>
  <c r="W20"/>
  <c r="W24"/>
  <c r="W23"/>
  <c r="W17"/>
  <c r="W22"/>
  <c r="W27"/>
  <c r="W25"/>
  <c r="W19"/>
  <c r="W13"/>
  <c r="W12"/>
  <c r="W11"/>
  <c r="W10"/>
  <c r="Y20" i="10"/>
  <c r="AC12" i="8"/>
  <c r="X32" i="6" l="1"/>
  <c r="X31"/>
  <c r="X25"/>
  <c r="X19"/>
  <c r="X18"/>
  <c r="X11"/>
  <c r="X9"/>
  <c r="X29"/>
  <c r="X22"/>
  <c r="X21"/>
  <c r="X13"/>
  <c r="X7"/>
  <c r="X33"/>
  <c r="X34"/>
  <c r="X16"/>
  <c r="X14"/>
  <c r="X12"/>
  <c r="X8"/>
  <c r="X10"/>
  <c r="X20"/>
  <c r="X24"/>
  <c r="X23"/>
  <c r="X27"/>
  <c r="X26"/>
  <c r="X30"/>
  <c r="X17"/>
  <c r="X15"/>
  <c r="X28"/>
  <c r="X35"/>
  <c r="W27" i="3"/>
  <c r="W15"/>
  <c r="W14"/>
  <c r="W12"/>
  <c r="W25"/>
  <c r="W20"/>
  <c r="W13"/>
  <c r="W9"/>
  <c r="W22"/>
  <c r="W18"/>
  <c r="W17"/>
  <c r="W7"/>
  <c r="W23"/>
  <c r="W11"/>
  <c r="W16"/>
  <c r="W19"/>
  <c r="AC25" i="15"/>
  <c r="AG39" i="18" l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D13" l="1"/>
  <c r="AE13" s="1"/>
  <c r="AH13" s="1"/>
  <c r="AD7"/>
  <c r="AE7" s="1"/>
  <c r="AH7" s="1"/>
  <c r="AD8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H37" i="17"/>
  <c r="AH39"/>
  <c r="AG39"/>
  <c r="AC39"/>
  <c r="Y39"/>
  <c r="U39"/>
  <c r="M39"/>
  <c r="AD39" s="1"/>
  <c r="AE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G33"/>
  <c r="AC33"/>
  <c r="Y33"/>
  <c r="U33"/>
  <c r="M33"/>
  <c r="AD33" s="1"/>
  <c r="AE33" s="1"/>
  <c r="AH33" s="1"/>
  <c r="AG32"/>
  <c r="AC32"/>
  <c r="Y32"/>
  <c r="U32"/>
  <c r="M32"/>
  <c r="AG31"/>
  <c r="AC31"/>
  <c r="Y31"/>
  <c r="U31"/>
  <c r="M31"/>
  <c r="AD31" s="1"/>
  <c r="AE31" s="1"/>
  <c r="AH31" s="1"/>
  <c r="AG30"/>
  <c r="AC30"/>
  <c r="Y30"/>
  <c r="U30"/>
  <c r="M30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U26"/>
  <c r="M26"/>
  <c r="AG25"/>
  <c r="AC25"/>
  <c r="Y25"/>
  <c r="U25"/>
  <c r="M25"/>
  <c r="AD25" s="1"/>
  <c r="AE25" s="1"/>
  <c r="AH25" s="1"/>
  <c r="AG24"/>
  <c r="AC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U12"/>
  <c r="M12"/>
  <c r="AG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0"/>
  <c r="AC39"/>
  <c r="Y39"/>
  <c r="U39"/>
  <c r="M39"/>
  <c r="AD39" s="1"/>
  <c r="AG38"/>
  <c r="AC38"/>
  <c r="Y38"/>
  <c r="U38"/>
  <c r="M38"/>
  <c r="AD38" s="1"/>
  <c r="AE38" s="1"/>
  <c r="AG37"/>
  <c r="AC37"/>
  <c r="Y37"/>
  <c r="U37"/>
  <c r="M37"/>
  <c r="AD37" s="1"/>
  <c r="AG36"/>
  <c r="AC36"/>
  <c r="Y36"/>
  <c r="U36"/>
  <c r="M36"/>
  <c r="AD36" s="1"/>
  <c r="AE36" s="1"/>
  <c r="AG35"/>
  <c r="AC35"/>
  <c r="Y35"/>
  <c r="U35"/>
  <c r="M35"/>
  <c r="AD35" s="1"/>
  <c r="AG34"/>
  <c r="AC34"/>
  <c r="Y34"/>
  <c r="U34"/>
  <c r="M34"/>
  <c r="AD34" s="1"/>
  <c r="AE34" s="1"/>
  <c r="AG33"/>
  <c r="AC33"/>
  <c r="Y33"/>
  <c r="U33"/>
  <c r="M33"/>
  <c r="AD33" s="1"/>
  <c r="AG32"/>
  <c r="AC32"/>
  <c r="Y32"/>
  <c r="U32"/>
  <c r="M32"/>
  <c r="AD32" s="1"/>
  <c r="AE32" s="1"/>
  <c r="AG31"/>
  <c r="AC31"/>
  <c r="Y31"/>
  <c r="U31"/>
  <c r="M31"/>
  <c r="AD31" s="1"/>
  <c r="AG30"/>
  <c r="AC30"/>
  <c r="Y30"/>
  <c r="U30"/>
  <c r="M30"/>
  <c r="AD30" s="1"/>
  <c r="AE30" s="1"/>
  <c r="AG29"/>
  <c r="AC29"/>
  <c r="Y29"/>
  <c r="U29"/>
  <c r="M29"/>
  <c r="AD29" s="1"/>
  <c r="AG28"/>
  <c r="AC28"/>
  <c r="Y28"/>
  <c r="U28"/>
  <c r="M28"/>
  <c r="AD28" s="1"/>
  <c r="AE28" s="1"/>
  <c r="AG27"/>
  <c r="AC27"/>
  <c r="Y27"/>
  <c r="U27"/>
  <c r="M27"/>
  <c r="AD27" s="1"/>
  <c r="AG26"/>
  <c r="AC26"/>
  <c r="Y26"/>
  <c r="U26"/>
  <c r="M26"/>
  <c r="AD26" s="1"/>
  <c r="AE26" s="1"/>
  <c r="AG25"/>
  <c r="AC25"/>
  <c r="Y25"/>
  <c r="U25"/>
  <c r="M25"/>
  <c r="AD25" s="1"/>
  <c r="AG24"/>
  <c r="AC24"/>
  <c r="Y24"/>
  <c r="U24"/>
  <c r="M24"/>
  <c r="AG23"/>
  <c r="AC23"/>
  <c r="Y23"/>
  <c r="U23"/>
  <c r="M23"/>
  <c r="AD23" s="1"/>
  <c r="AG22"/>
  <c r="AC22"/>
  <c r="Y22"/>
  <c r="U22"/>
  <c r="M22"/>
  <c r="AG21"/>
  <c r="AC21"/>
  <c r="Y21"/>
  <c r="U21"/>
  <c r="M21"/>
  <c r="AD21" s="1"/>
  <c r="AG20"/>
  <c r="AC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H36" i="9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Z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H39" i="8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N18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Y12"/>
  <c r="U12"/>
  <c r="M12"/>
  <c r="AD12" s="1"/>
  <c r="AE12" s="1"/>
  <c r="AH12" s="1"/>
  <c r="AG11"/>
  <c r="AC11"/>
  <c r="Y11"/>
  <c r="U11"/>
  <c r="M11"/>
  <c r="AG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Y8"/>
  <c r="U8"/>
  <c r="M8"/>
  <c r="AD8" s="1"/>
  <c r="AE8" s="1"/>
  <c r="AH8" s="1"/>
  <c r="AG7"/>
  <c r="AC7"/>
  <c r="Y7"/>
  <c r="U7"/>
  <c r="M7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28" i="3" l="1"/>
  <c r="AD7" i="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E7" i="5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F7" i="8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7" i="9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D7" i="10"/>
  <c r="AD9"/>
  <c r="AD11"/>
  <c r="AD13"/>
  <c r="AD15"/>
  <c r="AD17"/>
  <c r="AD19"/>
  <c r="AD22"/>
  <c r="AD24"/>
  <c r="AH26"/>
  <c r="AH28"/>
  <c r="AH30"/>
  <c r="AH32"/>
  <c r="AH34"/>
  <c r="AH36"/>
  <c r="AH38"/>
  <c r="AD8" i="11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2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H28"/>
  <c r="AD8" i="1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4"/>
  <c r="AE8" s="1"/>
  <c r="AH8" s="1"/>
  <c r="AD10"/>
  <c r="AE10" s="1"/>
  <c r="AH10" s="1"/>
  <c r="AD12"/>
  <c r="AE12" s="1"/>
  <c r="AH12" s="1"/>
  <c r="AD13"/>
  <c r="AE13" s="1"/>
  <c r="AH13" s="1"/>
  <c r="AD15"/>
  <c r="AE15" s="1"/>
  <c r="AH15" s="1"/>
  <c r="AD17"/>
  <c r="AE17" s="1"/>
  <c r="AH17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15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0"/>
  <c r="AE20" s="1"/>
  <c r="AH20" s="1"/>
  <c r="AD22"/>
  <c r="AE22" s="1"/>
  <c r="AH22" s="1"/>
  <c r="AD24"/>
  <c r="AE24" s="1"/>
  <c r="AH24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7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<sst xmlns="http://schemas.openxmlformats.org/spreadsheetml/2006/main" count="1531" uniqueCount="619">
  <si>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</si>
  <si>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</si>
  <si>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</si>
  <si>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</si>
  <si>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</si>
  <si>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</si>
  <si>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</si>
  <si>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</si>
  <si>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</si>
  <si>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</si>
  <si>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</si>
  <si>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</si>
  <si>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</si>
  <si>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</si>
  <si>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</si>
  <si>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</si>
  <si>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</si>
  <si>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</si>
  <si>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</si>
  <si>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</si>
  <si>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</si>
  <si>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</si>
  <si>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</si>
  <si>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</si>
  <si>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</si>
  <si>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</si>
  <si>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</si>
  <si>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</si>
  <si>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</si>
  <si>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</si>
  <si>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</si>
  <si>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</si>
  <si>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</si>
  <si>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</si>
  <si>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</si>
  <si>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</si>
  <si>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</si>
  <si>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</si>
  <si>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</si>
  <si>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</si>
  <si>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</si>
  <si>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</si>
  <si>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</si>
  <si>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</si>
  <si>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</si>
  <si>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</si>
  <si>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</si>
  <si>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</si>
  <si>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</si>
  <si>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</si>
  <si>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</si>
  <si>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</si>
  <si>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</si>
  <si>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</si>
  <si>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</si>
  <si>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</si>
  <si>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</si>
  <si>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</si>
  <si>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</si>
  <si>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</si>
  <si>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</si>
  <si>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</si>
  <si>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</si>
  <si>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</si>
  <si>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</si>
  <si>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</si>
  <si>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</si>
  <si>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</si>
  <si>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</si>
  <si>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</si>
  <si>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</si>
  <si>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</si>
  <si>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</si>
  <si>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</si>
  <si>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</si>
  <si>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</si>
  <si>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</si>
  <si>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</si>
  <si>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</si>
  <si>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</si>
  <si>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</si>
  <si>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</si>
  <si>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</si>
  <si>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</si>
  <si>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</si>
  <si>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</si>
  <si>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</si>
  <si>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</si>
  <si>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</si>
  <si>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</si>
  <si>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</si>
  <si>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</si>
  <si>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</si>
  <si>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</si>
  <si>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</si>
  <si>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</si>
  <si>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</si>
  <si>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</si>
  <si>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</si>
  <si>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</si>
  <si>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</si>
  <si>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</si>
  <si>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</si>
  <si>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</si>
  <si>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</si>
  <si>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</si>
  <si>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</si>
  <si>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</si>
  <si>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</si>
  <si>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</si>
  <si>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</si>
  <si>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</si>
  <si>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</si>
  <si>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</si>
  <si>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</si>
  <si>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</si>
  <si>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</si>
  <si>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</si>
  <si>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</si>
  <si>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</si>
  <si>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</si>
  <si>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</si>
  <si>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</si>
  <si>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</si>
  <si>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</si>
  <si>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</si>
  <si>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</si>
  <si>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</si>
  <si>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</si>
  <si>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</si>
  <si>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</si>
  <si>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</si>
  <si>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</si>
  <si>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</si>
  <si>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</si>
  <si>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</si>
  <si>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</si>
  <si>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</si>
  <si>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</si>
  <si>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</si>
  <si>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</si>
  <si>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</si>
  <si>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</si>
  <si>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</si>
  <si>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</si>
  <si>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</si>
  <si>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</si>
  <si>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</si>
  <si>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</si>
  <si>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</si>
  <si>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</si>
  <si>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</si>
  <si>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</si>
  <si>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</si>
  <si>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</si>
  <si>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</si>
  <si>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</si>
  <si>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</si>
  <si>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</si>
  <si>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</si>
  <si>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</si>
  <si>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</si>
  <si>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</si>
  <si>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</si>
  <si>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</si>
  <si>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</si>
  <si>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</si>
  <si>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</si>
  <si>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</si>
  <si>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</si>
  <si>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</si>
  <si>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</si>
  <si>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</si>
  <si>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</si>
  <si>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</si>
  <si>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</si>
  <si>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</si>
  <si>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</si>
  <si>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</si>
  <si>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</si>
  <si>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</si>
  <si>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</si>
  <si>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</si>
  <si>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</si>
  <si>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</si>
  <si>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</si>
  <si>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</si>
  <si>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</si>
  <si>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</si>
  <si>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</si>
  <si>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</si>
  <si>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</si>
  <si>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</si>
  <si>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</si>
  <si>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</si>
  <si>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</si>
  <si>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</si>
  <si>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</si>
  <si>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</si>
  <si>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</si>
  <si>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</si>
  <si>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</si>
  <si>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</si>
  <si>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</si>
  <si>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</si>
  <si>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</si>
  <si>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</si>
  <si>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</si>
  <si>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</si>
  <si>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</si>
  <si>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</si>
  <si>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</si>
  <si>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</si>
  <si>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</si>
  <si>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</si>
  <si>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</si>
  <si>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</si>
  <si>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</si>
  <si>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</si>
  <si>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</si>
  <si>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</si>
  <si>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</si>
  <si>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</si>
  <si>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</si>
  <si>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</si>
  <si>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</si>
  <si>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</si>
  <si>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</si>
  <si>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</si>
  <si>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</si>
  <si>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</si>
  <si>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</si>
  <si>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</si>
  <si>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</si>
  <si>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</si>
  <si>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</si>
  <si>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</si>
  <si>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</si>
  <si>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</si>
  <si>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</si>
  <si>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</si>
  <si>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</si>
  <si>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</si>
  <si>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</si>
  <si>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</si>
  <si>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</si>
  <si>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</si>
  <si>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</si>
  <si>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</si>
  <si>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</si>
  <si>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</si>
  <si>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</si>
  <si>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</si>
  <si>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</si>
  <si>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</si>
  <si>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</si>
  <si>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</si>
  <si>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</si>
  <si>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</si>
  <si>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</si>
  <si>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</si>
  <si>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</si>
  <si>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</si>
  <si>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</si>
  <si>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</si>
  <si>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</si>
  <si>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</si>
  <si>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</si>
  <si>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</si>
  <si>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</si>
  <si>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</si>
  <si>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</si>
  <si>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</si>
  <si>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</si>
  <si>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</si>
  <si>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</si>
  <si>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</si>
  <si>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</si>
  <si>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</si>
  <si>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</si>
  <si>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</si>
  <si>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</si>
  <si>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</si>
  <si>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</si>
  <si>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</si>
  <si>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</si>
  <si>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</si>
  <si>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</si>
  <si>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</si>
  <si>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</si>
  <si>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</si>
  <si>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</si>
  <si>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</si>
  <si>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</si>
  <si>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</si>
  <si>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</si>
  <si>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</si>
  <si>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</si>
  <si>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</si>
  <si>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</si>
  <si>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</si>
  <si>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</si>
  <si>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</si>
  <si>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</si>
  <si>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</si>
  <si>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</si>
  <si>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</si>
  <si>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</si>
  <si>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</si>
  <si>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</si>
  <si>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</si>
  <si>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</si>
  <si>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</si>
  <si>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</si>
  <si>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</si>
  <si>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</si>
  <si>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</si>
  <si>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</si>
  <si>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</si>
  <si>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</si>
  <si>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</si>
  <si>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</si>
  <si>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</si>
  <si>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</si>
  <si>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</si>
  <si>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</si>
  <si>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</si>
  <si>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</si>
  <si>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</si>
  <si>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</si>
  <si>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</si>
  <si>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</si>
  <si>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</si>
  <si>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</si>
  <si>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</si>
  <si>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</si>
  <si>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</si>
  <si>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</si>
  <si>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</si>
  <si>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</si>
  <si>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</si>
  <si>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</si>
  <si>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</si>
  <si>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</si>
  <si>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</si>
  <si>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</si>
  <si>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</si>
  <si>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</si>
  <si>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</si>
  <si>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</si>
  <si>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</si>
  <si>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</si>
  <si>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</si>
  <si>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</si>
  <si>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</si>
  <si>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</si>
  <si>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</si>
  <si>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</si>
  <si>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</si>
  <si>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</si>
  <si>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</si>
  <si>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</si>
  <si>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</si>
  <si>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</si>
  <si>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</si>
  <si>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</si>
  <si>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</si>
  <si>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</si>
  <si>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</si>
  <si>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</si>
  <si>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</si>
  <si>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</si>
  <si>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</si>
  <si>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</si>
  <si>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</si>
  <si>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</si>
  <si>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</si>
  <si>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</si>
  <si>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</si>
  <si>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</si>
  <si>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</si>
  <si>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</si>
  <si>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</si>
  <si>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</si>
  <si>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</si>
  <si>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</si>
  <si>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</si>
  <si>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</si>
  <si>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</si>
  <si>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</si>
  <si>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</si>
  <si>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</si>
  <si>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</si>
  <si>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</si>
  <si>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</si>
  <si>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</si>
  <si>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</si>
  <si>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</si>
  <si>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</si>
  <si>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</si>
  <si>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</si>
  <si>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</si>
  <si>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</si>
  <si>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</si>
  <si>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</si>
  <si>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</si>
  <si>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</si>
  <si>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</si>
  <si>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</si>
  <si>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</si>
  <si>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</si>
  <si>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</si>
  <si>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</si>
  <si>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</si>
  <si>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</si>
  <si>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</si>
  <si>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</si>
  <si>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</si>
  <si>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</si>
  <si>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</si>
  <si>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</si>
  <si>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</si>
  <si>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</si>
  <si>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</si>
  <si>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</si>
  <si>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</si>
  <si>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</si>
  <si>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</si>
  <si>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</si>
  <si>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</si>
  <si>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</si>
  <si>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</si>
  <si>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</si>
  <si>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</si>
  <si>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</si>
  <si>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</si>
  <si>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</si>
  <si>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</si>
  <si>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</si>
  <si>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</si>
  <si>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</si>
  <si>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</si>
  <si>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</si>
  <si>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</si>
  <si>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</si>
  <si>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</si>
  <si>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</si>
  <si>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</si>
  <si>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</si>
  <si>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</si>
  <si>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</si>
  <si>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</si>
  <si>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</si>
  <si>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</si>
  <si>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</si>
  <si>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</si>
  <si>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</si>
  <si>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</si>
  <si>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</si>
  <si>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</si>
  <si>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</si>
  <si>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</si>
  <si>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</si>
  <si>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</si>
  <si>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</si>
  <si>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</si>
  <si>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</si>
  <si>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santa claus 14/12/2012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</si>
  <si>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</si>
  <si>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</si>
  <si>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</si>
  <si>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</si>
  <si>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</si>
  <si>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</si>
  <si>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</si>
  <si>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</si>
  <si>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</si>
  <si>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</si>
  <si>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</si>
  <si>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</si>
  <si>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</si>
  <si>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</si>
  <si>
    <t>firma representante</t>
  </si>
  <si>
    <t>lv. P. 12 18/12/2012</t>
  </si>
  <si>
    <t>phonics p. 8 unit 2 18/12/2012</t>
  </si>
  <si>
    <t>p. 26, 27 18/12/2012</t>
  </si>
  <si>
    <t>recording 18/12/2012</t>
  </si>
  <si>
    <t>l. p. 14 19/12/2012</t>
  </si>
  <si>
    <t>l. p. 23 19/12/2012</t>
  </si>
  <si>
    <t>p. 14 unit 2 19/12/2012</t>
  </si>
  <si>
    <t>p. 10, 15 19/12/2012</t>
  </si>
  <si>
    <t>p. 23 20/12/2012</t>
  </si>
  <si>
    <t>sets 0-5 26/12/2012</t>
  </si>
  <si>
    <t>correction of test 17/12/2012</t>
  </si>
  <si>
    <t xml:space="preserve">p. 12, 13 unit 2 26/12/2012 </t>
  </si>
  <si>
    <t>p. 14, 15 unit 26/12/2012</t>
  </si>
  <si>
    <t>christmas story 26/12/2012</t>
  </si>
  <si>
    <t>p. 4, 5, 6  unit 3 07/12/2012</t>
  </si>
  <si>
    <t>phonics p. 4, 5 26/12/2012 work in pairs</t>
  </si>
  <si>
    <t>phonics p. 6, 7 26/12/2012 work in pairs</t>
  </si>
  <si>
    <t>numbers 1 to 10 worksheet 27/12/2012</t>
  </si>
  <si>
    <t>sets 1 to 10 27/12/2012</t>
  </si>
  <si>
    <t>numbers 0-10 27/12/2012</t>
  </si>
  <si>
    <t>list of things they used and didn't use to do 27/12/2012</t>
  </si>
  <si>
    <t>rg p. 20, 21 27/12/2012</t>
  </si>
  <si>
    <t>person i admire questions 11/12/2012</t>
  </si>
  <si>
    <t>sb p. 40 27/12/2012</t>
  </si>
  <si>
    <t>numbers quiz 28/12/2012</t>
  </si>
  <si>
    <t>phonics p. 6, 7 28/12/2012</t>
  </si>
  <si>
    <t>food 28/12/2012</t>
  </si>
  <si>
    <t>numbers 0-10 28/12/2012</t>
  </si>
  <si>
    <t>p. 23 28/12/2012</t>
  </si>
  <si>
    <t>quiz correction 02/01/2013</t>
  </si>
  <si>
    <t>-</t>
  </si>
  <si>
    <t>l. p. 20, 21 02/01/2013</t>
  </si>
  <si>
    <t>tens quiz 02/01/2013</t>
  </si>
  <si>
    <t>written tens 02/01/2013</t>
  </si>
  <si>
    <t>pb. P. 31 28/01/2013</t>
  </si>
  <si>
    <t>daily life sentences 28/12/2012</t>
  </si>
  <si>
    <t>sentences with used to 28/12/2012</t>
  </si>
  <si>
    <t>pb. P. 32 28/12/2012</t>
  </si>
  <si>
    <t>my childhood 28/12/2012</t>
  </si>
  <si>
    <t>pj</t>
  </si>
  <si>
    <t>descriptions quiz 02/01/2013</t>
  </si>
  <si>
    <t>p. 4, 5 03/01/2013</t>
  </si>
  <si>
    <t>numbers quiz 03/01/2013</t>
  </si>
  <si>
    <t>happy new year 03/01/2013</t>
  </si>
  <si>
    <t>jobs poster 17/12/2012</t>
  </si>
  <si>
    <t>sentences in present perfect 05/12/2012</t>
  </si>
  <si>
    <t>sb p. 38 03/01/2013</t>
  </si>
  <si>
    <t>d</t>
  </si>
  <si>
    <t>happy new year 04/01/2013</t>
  </si>
  <si>
    <t>joints 04/01/2013</t>
  </si>
  <si>
    <t>phonics p. 6, 7 04/01/2013</t>
  </si>
  <si>
    <t>vocabulary 04/01/2013</t>
  </si>
  <si>
    <t>past vs. Present with used to 02/01/2013</t>
  </si>
  <si>
    <t>recipe 04/01/2013</t>
  </si>
  <si>
    <t>recipe exposition 08/01/2013</t>
  </si>
  <si>
    <t>pb. P. 31 04/01/2013</t>
  </si>
  <si>
    <t>p. 34 04/01/2013</t>
  </si>
  <si>
    <t>l. p. 14 07/01/2013</t>
  </si>
  <si>
    <t>happy new year 07/01/2013</t>
  </si>
  <si>
    <t>l.p. 14 07/01/2013</t>
  </si>
  <si>
    <t>l. p. 15 07/01/2013</t>
  </si>
  <si>
    <t>recipe exposition 07/01/2013</t>
  </si>
  <si>
    <t>numbers quiz 08/01/2013</t>
  </si>
  <si>
    <t>voc. P. 13 08/01/2013</t>
  </si>
  <si>
    <t>workbook p. 8 07/01/2013</t>
  </si>
  <si>
    <t>3-digit numbers 09/01/2013</t>
  </si>
  <si>
    <t xml:space="preserve"> </t>
  </si>
  <si>
    <t>p. 42, 43 09/01/2013</t>
  </si>
  <si>
    <t>3-digit numbers quiz 10/01/2013</t>
  </si>
  <si>
    <t>correction of classwork 10/01/2013</t>
  </si>
  <si>
    <t>tens quiz 10/01/2013</t>
  </si>
  <si>
    <t>hobbies 10/01/2013</t>
  </si>
  <si>
    <t>p. 12, 13 10/01/2013</t>
  </si>
  <si>
    <t>hobbies pictures 10/01/2013</t>
  </si>
  <si>
    <t>correction of the test 3/01/2013</t>
  </si>
  <si>
    <t>speaking p. 114, 121 10/01/2013</t>
  </si>
  <si>
    <t>p. 26 solution 13/11/2012</t>
  </si>
  <si>
    <t>hobbies 11/01/2013</t>
  </si>
  <si>
    <t>the captain says 11/01/2013</t>
  </si>
  <si>
    <t>joints and parts of the eye 11/01/2013</t>
  </si>
  <si>
    <t>3-digit numbers 11/01/2013</t>
  </si>
  <si>
    <t>joints drill 11/01/2013</t>
  </si>
  <si>
    <t>joints 11/01/2013</t>
  </si>
  <si>
    <t>numbers 0-10 11/01/2013</t>
  </si>
  <si>
    <t>clothes 11/01/2013</t>
  </si>
  <si>
    <t>hobbies drawing 11/01/2013</t>
  </si>
  <si>
    <t>numbers quiz 14/1/2013</t>
  </si>
  <si>
    <t>joints 14/01/2013</t>
  </si>
  <si>
    <t>polygons 14/01/2013</t>
  </si>
  <si>
    <t>hobbies pictures 14/01/2013</t>
  </si>
  <si>
    <t>hobbies repetition 14/01/2013</t>
  </si>
  <si>
    <t>numbers repetition 14/01/2013</t>
  </si>
  <si>
    <t>clothes 14/01/2013</t>
  </si>
  <si>
    <t>body parts 14/01/2013</t>
  </si>
  <si>
    <t>city description 11/01/2013</t>
  </si>
  <si>
    <t>3-digit numbers 10/01/2013</t>
  </si>
  <si>
    <t>hobbies drawing 10/01/2013</t>
  </si>
  <si>
    <t>the captain says 15/01/2013</t>
  </si>
  <si>
    <t>hobbies 15/01/2013</t>
  </si>
  <si>
    <t>realia sets 15/01/2013</t>
  </si>
  <si>
    <t>numbers 11-15 10/01/2013</t>
  </si>
  <si>
    <t>hobbies pictures 15/01/2013</t>
  </si>
  <si>
    <t>sentences about food 15/01/2013</t>
  </si>
  <si>
    <t>pb. P. 34 14/01/2013</t>
  </si>
  <si>
    <t>pb. P. 36 14/01/2013</t>
  </si>
  <si>
    <t>pb. P. 37 14/01/2013</t>
  </si>
  <si>
    <t>pb. P. 36 16/01/2013</t>
  </si>
  <si>
    <t>pb. P. 37 16/01/2013</t>
  </si>
  <si>
    <t>cuestionario</t>
  </si>
  <si>
    <t>total</t>
  </si>
  <si>
    <t>total sobre 10</t>
  </si>
  <si>
    <t>DANILO</t>
  </si>
  <si>
    <t xml:space="preserve">byzantines life </t>
  </si>
  <si>
    <t>9.8</t>
  </si>
  <si>
    <t>correccion 21/01/2013</t>
  </si>
  <si>
    <t>prueba</t>
  </si>
  <si>
    <t>CASTILLO</t>
  </si>
  <si>
    <t>listening</t>
  </si>
  <si>
    <t>vocabulary</t>
  </si>
  <si>
    <t>grammar</t>
  </si>
  <si>
    <t>reading</t>
  </si>
  <si>
    <t>writing</t>
  </si>
  <si>
    <t>examen quimestral</t>
  </si>
  <si>
    <t>rubrica writing examen</t>
  </si>
  <si>
    <t>spelling</t>
  </si>
  <si>
    <t>following instructions</t>
  </si>
  <si>
    <t>grammar 1</t>
  </si>
  <si>
    <t>grammar 2</t>
  </si>
  <si>
    <t>grammar 3</t>
  </si>
  <si>
    <t>vocab</t>
  </si>
  <si>
    <t>total /50</t>
  </si>
  <si>
    <t>total /10</t>
  </si>
  <si>
    <t xml:space="preserve">total /50 </t>
  </si>
  <si>
    <t>writing 1</t>
  </si>
  <si>
    <t>writing 2</t>
  </si>
  <si>
    <t>examen quimesral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</si>
</sst>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7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rgb="FFFF0000"/>
      <name val="Calibri"/>
      <family val="2"/>
    </font>
    <font>
      <sz val="9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57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1" xfId="0" quotePrefix="1" applyNumberFormat="1" applyFont="1" applyFill="1" applyBorder="1"/>
    <xf numFmtId="0" fontId="2" fillId="3" borderId="0" xfId="0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>
      <alignment textRotation="90"/>
    </xf>
    <xf numFmtId="0" fontId="7" fillId="3" borderId="1" xfId="0" applyFont="1" applyFill="1" applyBorder="1" applyAlignment="1">
      <alignment horizontal="center"/>
    </xf>
    <xf numFmtId="0" fontId="6" fillId="3" borderId="0" xfId="0" applyFont="1" applyFill="1"/>
    <xf numFmtId="0" fontId="9" fillId="3" borderId="0" xfId="0" applyFont="1" applyFill="1"/>
    <xf numFmtId="2" fontId="6" fillId="0" borderId="6" xfId="0" applyNumberFormat="1" applyFont="1" applyFill="1" applyBorder="1"/>
    <xf numFmtId="0" fontId="6" fillId="0" borderId="1" xfId="0" applyFont="1" applyFill="1" applyBorder="1" applyAlignment="1">
      <alignment textRotation="90"/>
    </xf>
    <xf numFmtId="164" fontId="6" fillId="2" borderId="1" xfId="0" applyNumberFormat="1" applyFont="1" applyFill="1" applyBorder="1" applyAlignment="1">
      <alignment textRotation="90"/>
    </xf>
    <xf numFmtId="9" fontId="6" fillId="0" borderId="1" xfId="0" applyNumberFormat="1" applyFont="1" applyFill="1" applyBorder="1" applyAlignment="1">
      <alignment textRotation="90"/>
    </xf>
    <xf numFmtId="2" fontId="6" fillId="0" borderId="0" xfId="0" applyNumberFormat="1" applyFont="1" applyFill="1" applyBorder="1" applyAlignment="1">
      <alignment textRotation="90"/>
    </xf>
    <xf numFmtId="0" fontId="7" fillId="0" borderId="0" xfId="0" applyFont="1" applyFill="1" applyBorder="1" applyAlignment="1"/>
    <xf numFmtId="2" fontId="6" fillId="0" borderId="7" xfId="0" applyNumberFormat="1" applyFont="1" applyFill="1" applyBorder="1"/>
    <xf numFmtId="2" fontId="6" fillId="0" borderId="2" xfId="0" applyNumberFormat="1" applyFont="1" applyFill="1" applyBorder="1" applyAlignment="1">
      <alignment textRotation="90"/>
    </xf>
    <xf numFmtId="2" fontId="2" fillId="0" borderId="1" xfId="0" applyNumberFormat="1" applyFont="1" applyFill="1" applyBorder="1" applyAlignment="1"/>
    <xf numFmtId="2" fontId="4" fillId="0" borderId="1" xfId="0" applyNumberFormat="1" applyFont="1" applyFill="1" applyBorder="1" applyAlignment="1"/>
    <xf numFmtId="2" fontId="5" fillId="0" borderId="1" xfId="0" applyNumberFormat="1" applyFont="1" applyFill="1" applyBorder="1" applyAlignment="1"/>
    <xf numFmtId="2" fontId="9" fillId="0" borderId="1" xfId="0" applyNumberFormat="1" applyFont="1" applyFill="1" applyBorder="1"/>
    <xf numFmtId="2" fontId="9" fillId="0" borderId="1" xfId="0" applyNumberFormat="1" applyFont="1" applyFill="1" applyBorder="1" applyAlignment="1">
      <alignment textRotation="90"/>
    </xf>
    <xf numFmtId="1" fontId="11" fillId="0" borderId="0" xfId="0" applyNumberFormat="1" applyFont="1" applyFill="1" applyAlignment="1"/>
    <xf numFmtId="2" fontId="11" fillId="0" borderId="0" xfId="0" applyNumberFormat="1" applyFont="1" applyFill="1" applyAlignment="1"/>
    <xf numFmtId="0" fontId="11" fillId="0" borderId="0" xfId="0" applyFont="1" applyFill="1" applyAlignment="1"/>
    <xf numFmtId="164" fontId="11" fillId="2" borderId="0" xfId="0" applyNumberFormat="1" applyFont="1" applyFill="1" applyAlignment="1"/>
    <xf numFmtId="1" fontId="12" fillId="0" borderId="0" xfId="0" applyNumberFormat="1" applyFont="1" applyFill="1" applyAlignment="1"/>
    <xf numFmtId="2" fontId="12" fillId="0" borderId="0" xfId="0" applyNumberFormat="1" applyFont="1" applyFill="1" applyAlignment="1"/>
    <xf numFmtId="0" fontId="12" fillId="0" borderId="0" xfId="0" applyFont="1" applyFill="1" applyAlignment="1"/>
    <xf numFmtId="164" fontId="12" fillId="2" borderId="0" xfId="0" applyNumberFormat="1" applyFont="1" applyFill="1" applyAlignment="1"/>
    <xf numFmtId="1" fontId="13" fillId="0" borderId="1" xfId="0" applyNumberFormat="1" applyFont="1" applyFill="1" applyBorder="1" applyAlignment="1">
      <alignment textRotation="90"/>
    </xf>
    <xf numFmtId="2" fontId="13" fillId="0" borderId="1" xfId="0" applyNumberFormat="1" applyFont="1" applyFill="1" applyBorder="1" applyAlignment="1">
      <alignment textRotation="90"/>
    </xf>
    <xf numFmtId="0" fontId="13" fillId="0" borderId="0" xfId="0" applyFont="1" applyFill="1" applyAlignment="1">
      <alignment textRotation="90"/>
    </xf>
    <xf numFmtId="164" fontId="13" fillId="2" borderId="0" xfId="0" applyNumberFormat="1" applyFont="1" applyFill="1" applyAlignment="1">
      <alignment textRotation="90"/>
    </xf>
    <xf numFmtId="9" fontId="13" fillId="0" borderId="0" xfId="0" applyNumberFormat="1" applyFont="1" applyFill="1" applyAlignment="1">
      <alignment textRotation="90"/>
    </xf>
    <xf numFmtId="2" fontId="13" fillId="0" borderId="0" xfId="0" applyNumberFormat="1" applyFont="1" applyFill="1" applyAlignment="1">
      <alignment textRotation="90"/>
    </xf>
    <xf numFmtId="1" fontId="13" fillId="0" borderId="0" xfId="0" applyNumberFormat="1" applyFont="1" applyFill="1"/>
    <xf numFmtId="2" fontId="13" fillId="0" borderId="0" xfId="0" applyNumberFormat="1" applyFont="1" applyFill="1"/>
    <xf numFmtId="1" fontId="14" fillId="0" borderId="1" xfId="0" applyNumberFormat="1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2" fontId="14" fillId="0" borderId="2" xfId="0" applyNumberFormat="1" applyFont="1" applyFill="1" applyBorder="1" applyAlignment="1">
      <alignment horizontal="center"/>
    </xf>
    <xf numFmtId="0" fontId="14" fillId="0" borderId="2" xfId="0" applyFont="1" applyFill="1" applyBorder="1" applyAlignment="1"/>
    <xf numFmtId="0" fontId="14" fillId="0" borderId="3" xfId="0" applyFont="1" applyFill="1" applyBorder="1" applyAlignment="1"/>
    <xf numFmtId="0" fontId="14" fillId="0" borderId="4" xfId="0" applyFont="1" applyFill="1" applyBorder="1" applyAlignment="1"/>
    <xf numFmtId="0" fontId="14" fillId="0" borderId="1" xfId="0" applyFont="1" applyFill="1" applyBorder="1" applyAlignment="1">
      <alignment horizontal="center"/>
    </xf>
    <xf numFmtId="2" fontId="13" fillId="0" borderId="2" xfId="0" applyNumberFormat="1" applyFont="1" applyFill="1" applyBorder="1" applyAlignment="1"/>
    <xf numFmtId="2" fontId="13" fillId="0" borderId="3" xfId="0" applyNumberFormat="1" applyFont="1" applyFill="1" applyBorder="1" applyAlignment="1"/>
    <xf numFmtId="2" fontId="13" fillId="0" borderId="4" xfId="0" applyNumberFormat="1" applyFont="1" applyFill="1" applyBorder="1" applyAlignment="1"/>
    <xf numFmtId="164" fontId="14" fillId="2" borderId="1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/>
    </xf>
    <xf numFmtId="1" fontId="13" fillId="0" borderId="1" xfId="0" applyNumberFormat="1" applyFont="1" applyBorder="1"/>
    <xf numFmtId="0" fontId="13" fillId="0" borderId="1" xfId="0" applyFont="1" applyFill="1" applyBorder="1" applyAlignment="1"/>
    <xf numFmtId="2" fontId="13" fillId="0" borderId="1" xfId="0" applyNumberFormat="1" applyFont="1" applyFill="1" applyBorder="1"/>
    <xf numFmtId="2" fontId="13" fillId="3" borderId="1" xfId="0" applyNumberFormat="1" applyFont="1" applyFill="1" applyBorder="1"/>
    <xf numFmtId="2" fontId="15" fillId="0" borderId="1" xfId="0" applyNumberFormat="1" applyFont="1" applyFill="1" applyBorder="1"/>
    <xf numFmtId="2" fontId="13" fillId="2" borderId="1" xfId="0" applyNumberFormat="1" applyFont="1" applyFill="1" applyBorder="1"/>
    <xf numFmtId="0" fontId="13" fillId="0" borderId="1" xfId="0" applyFont="1" applyFill="1" applyBorder="1"/>
    <xf numFmtId="1" fontId="13" fillId="5" borderId="1" xfId="0" applyNumberFormat="1" applyFont="1" applyFill="1" applyBorder="1"/>
    <xf numFmtId="0" fontId="13" fillId="0" borderId="1" xfId="0" applyFont="1" applyFill="1" applyBorder="1" applyAlignment="1">
      <alignment horizontal="left"/>
    </xf>
    <xf numFmtId="1" fontId="16" fillId="0" borderId="1" xfId="0" applyNumberFormat="1" applyFont="1" applyBorder="1"/>
    <xf numFmtId="0" fontId="13" fillId="0" borderId="0" xfId="0" applyFont="1" applyFill="1" applyBorder="1" applyAlignment="1">
      <alignment horizontal="left"/>
    </xf>
    <xf numFmtId="1" fontId="13" fillId="5" borderId="0" xfId="0" applyNumberFormat="1" applyFont="1" applyFill="1" applyBorder="1"/>
    <xf numFmtId="0" fontId="13" fillId="0" borderId="0" xfId="0" applyFont="1" applyFill="1"/>
    <xf numFmtId="164" fontId="13" fillId="2" borderId="0" xfId="0" applyNumberFormat="1" applyFont="1" applyFill="1"/>
    <xf numFmtId="0" fontId="11" fillId="0" borderId="0" xfId="0" applyFont="1" applyFill="1"/>
    <xf numFmtId="164" fontId="11" fillId="2" borderId="0" xfId="0" applyNumberFormat="1" applyFont="1" applyFill="1"/>
    <xf numFmtId="2" fontId="11" fillId="0" borderId="0" xfId="0" applyNumberFormat="1" applyFont="1" applyFill="1"/>
    <xf numFmtId="1" fontId="11" fillId="0" borderId="0" xfId="0" applyNumberFormat="1" applyFont="1" applyFill="1"/>
    <xf numFmtId="165" fontId="13" fillId="0" borderId="1" xfId="0" applyNumberFormat="1" applyFont="1" applyFill="1" applyBorder="1"/>
    <xf numFmtId="1" fontId="13" fillId="0" borderId="1" xfId="0" applyNumberFormat="1" applyFont="1" applyFill="1" applyBorder="1"/>
    <xf numFmtId="1" fontId="13" fillId="4" borderId="1" xfId="0" applyNumberFormat="1" applyFont="1" applyFill="1" applyBorder="1"/>
    <xf numFmtId="0" fontId="13" fillId="4" borderId="1" xfId="0" applyFont="1" applyFill="1" applyBorder="1" applyAlignment="1"/>
    <xf numFmtId="2" fontId="13" fillId="0" borderId="2" xfId="0" applyNumberFormat="1" applyFont="1" applyFill="1" applyBorder="1"/>
    <xf numFmtId="0" fontId="13" fillId="0" borderId="2" xfId="0" applyFont="1" applyFill="1" applyBorder="1" applyAlignment="1"/>
    <xf numFmtId="0" fontId="13" fillId="0" borderId="2" xfId="0" applyFont="1" applyFill="1" applyBorder="1" applyAlignment="1">
      <alignment horizontal="left"/>
    </xf>
    <xf numFmtId="2" fontId="16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2" xfId="0" applyNumberFormat="1" applyFont="1" applyFill="1" applyBorder="1" applyAlignment="1">
      <alignment horizontal="center"/>
    </xf>
    <xf numFmtId="2" fontId="13" fillId="0" borderId="3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0</xdr:row>
      <xdr:rowOff>238125</xdr:rowOff>
    </xdr:from>
    <xdr:to>
      <xdr:col>17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2471" y="0"/>
          <a:ext cx="42078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3</xdr:row>
      <xdr:rowOff>33618</xdr:rowOff>
    </xdr:from>
    <xdr:to>
      <xdr:col>2</xdr:col>
      <xdr:colOff>454399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7324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46</xdr:col>
      <xdr:colOff>291352</xdr:colOff>
      <xdr:row>3</xdr:row>
      <xdr:rowOff>212911</xdr:rowOff>
    </xdr:from>
    <xdr:to>
      <xdr:col>59</xdr:col>
      <xdr:colOff>445600</xdr:colOff>
      <xdr:row>3</xdr:row>
      <xdr:rowOff>2140323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5212" t="56283" r="25968" b="22630"/>
        <a:stretch>
          <a:fillRect/>
        </a:stretch>
      </xdr:blipFill>
      <xdr:spPr bwMode="auto">
        <a:xfrm>
          <a:off x="19991293" y="212911"/>
          <a:ext cx="6037336" cy="1927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665725</xdr:colOff>
      <xdr:row>1</xdr:row>
      <xdr:rowOff>0</xdr:rowOff>
    </xdr:from>
    <xdr:to>
      <xdr:col>59</xdr:col>
      <xdr:colOff>5558</xdr:colOff>
      <xdr:row>4</xdr:row>
      <xdr:rowOff>184355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212" t="56283" r="25968" b="22630"/>
        <a:stretch>
          <a:fillRect/>
        </a:stretch>
      </xdr:blipFill>
      <xdr:spPr bwMode="auto">
        <a:xfrm>
          <a:off x="19408467" y="0"/>
          <a:ext cx="6038059" cy="15465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257736</xdr:colOff>
      <xdr:row>3</xdr:row>
      <xdr:rowOff>100853</xdr:rowOff>
    </xdr:from>
    <xdr:to>
      <xdr:col>2</xdr:col>
      <xdr:colOff>678517</xdr:colOff>
      <xdr:row>3</xdr:row>
      <xdr:rowOff>624728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1442" y="100853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Q13" activePane="bottomRight" state="frozen"/>
      <selection activeCell="B7" sqref="B7:D29"/>
      <selection pane="topRight" activeCell="B7" sqref="B7:D29"/>
      <selection pane="bottomLeft" activeCell="B7" sqref="B7:D29"/>
      <selection pane="bottomRight" activeCell="AF7" sqref="AF7:AF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37.25">
      <c r="A4" s="14"/>
      <c r="D4" s="15" t="s">
        <v>422</v>
      </c>
      <c r="E4" s="15" t="s">
        <v>556</v>
      </c>
      <c r="M4" s="16"/>
      <c r="N4" s="15" t="s">
        <v>437</v>
      </c>
      <c r="O4" s="15" t="s">
        <v>454</v>
      </c>
      <c r="P4" s="15" t="s">
        <v>455</v>
      </c>
      <c r="Q4" s="15" t="s">
        <v>534</v>
      </c>
      <c r="R4" s="15" t="s">
        <v>568</v>
      </c>
      <c r="U4" s="16"/>
      <c r="V4" s="15" t="s">
        <v>444</v>
      </c>
      <c r="W4" s="15" t="s">
        <v>445</v>
      </c>
      <c r="X4" s="15" t="s">
        <v>531</v>
      </c>
      <c r="Y4" s="16"/>
      <c r="Z4" s="15" t="s">
        <v>560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10</v>
      </c>
      <c r="W7" s="34">
        <v>10</v>
      </c>
      <c r="X7" s="34">
        <v>10</v>
      </c>
      <c r="Y7" s="35">
        <f t="shared" ref="Y7:Y39" si="0">TRUNC(AVERAGE(V7:X7),2)</f>
        <v>10</v>
      </c>
      <c r="Z7" s="34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9.7200000000000006</v>
      </c>
      <c r="AE7" s="34">
        <f>TRUNC((AD7*0.8),2)</f>
        <v>7.77</v>
      </c>
      <c r="AF7" s="34">
        <f>AI7+AJ7</f>
        <v>10</v>
      </c>
      <c r="AG7" s="37">
        <f>TRUNC((AF7*0.2),2)</f>
        <v>2</v>
      </c>
      <c r="AH7" s="34">
        <f>TRUNC((AE7+AG7),1)</f>
        <v>9.6999999999999993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>
        <v>9.1999999999999993</v>
      </c>
      <c r="R8" s="34">
        <v>9</v>
      </c>
      <c r="S8" s="34"/>
      <c r="T8" s="34"/>
      <c r="U8" s="35">
        <f t="shared" ref="U8:U39" si="3">TRUNC(AVERAGE(N8:T8),2)</f>
        <v>9.24</v>
      </c>
      <c r="V8" s="34">
        <v>10</v>
      </c>
      <c r="W8" s="34">
        <v>10</v>
      </c>
      <c r="X8" s="34">
        <v>10</v>
      </c>
      <c r="Y8" s="35">
        <f t="shared" si="0"/>
        <v>10</v>
      </c>
      <c r="Z8" s="34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9.2799999999999994</v>
      </c>
      <c r="AE8" s="34">
        <f t="shared" ref="AE8:AE39" si="5">TRUNC((AD8*0.8),2)</f>
        <v>7.42</v>
      </c>
      <c r="AF8" s="34">
        <f t="shared" ref="AF8:AF29" si="6">AI8+AJ8</f>
        <v>10</v>
      </c>
      <c r="AG8" s="37">
        <f t="shared" ref="AG8:AG39" si="7">TRUNC((AF8*0.2),2)</f>
        <v>2</v>
      </c>
      <c r="AH8" s="34">
        <f>TRUNC((AE8+AG8),1)</f>
        <v>9.4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 t="s">
        <v>419</v>
      </c>
      <c r="R9" s="34">
        <v>9.8000000000000007</v>
      </c>
      <c r="S9" s="34"/>
      <c r="T9" s="34"/>
      <c r="U9" s="35">
        <f t="shared" si="3"/>
        <v>9.25</v>
      </c>
      <c r="V9" s="34">
        <v>9.8000000000000007</v>
      </c>
      <c r="W9" s="34">
        <v>9.8000000000000007</v>
      </c>
      <c r="X9" s="34" t="s">
        <v>419</v>
      </c>
      <c r="Y9" s="35">
        <f t="shared" si="0"/>
        <v>9.8000000000000007</v>
      </c>
      <c r="Z9" s="34">
        <v>7</v>
      </c>
      <c r="AA9" s="34"/>
      <c r="AB9" s="34"/>
      <c r="AC9" s="35">
        <f t="shared" si="1"/>
        <v>7</v>
      </c>
      <c r="AD9" s="36">
        <f t="shared" si="4"/>
        <v>8.98</v>
      </c>
      <c r="AE9" s="34">
        <f t="shared" si="5"/>
        <v>7.18</v>
      </c>
      <c r="AF9" s="34">
        <f t="shared" si="6"/>
        <v>6</v>
      </c>
      <c r="AG9" s="37">
        <f t="shared" si="7"/>
        <v>1.2</v>
      </c>
      <c r="AH9" s="34">
        <f>TRUNC((AE9+AG9),1)</f>
        <v>8.3000000000000007</v>
      </c>
      <c r="AI9" s="37">
        <v>5</v>
      </c>
      <c r="AJ9" s="34">
        <v>1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>
        <v>8.8000000000000007</v>
      </c>
      <c r="R10" s="34">
        <v>9.8000000000000007</v>
      </c>
      <c r="S10" s="34"/>
      <c r="T10" s="34"/>
      <c r="U10" s="35">
        <f t="shared" si="3"/>
        <v>9.14</v>
      </c>
      <c r="V10" s="34">
        <v>10</v>
      </c>
      <c r="W10" s="34">
        <v>10</v>
      </c>
      <c r="X10" s="34">
        <v>10</v>
      </c>
      <c r="Y10" s="35">
        <f t="shared" si="0"/>
        <v>10</v>
      </c>
      <c r="Z10" s="34">
        <v>7</v>
      </c>
      <c r="AA10" s="34"/>
      <c r="AB10" s="34"/>
      <c r="AC10" s="35">
        <f t="shared" si="1"/>
        <v>7</v>
      </c>
      <c r="AD10" s="36">
        <f t="shared" si="4"/>
        <v>9.0299999999999994</v>
      </c>
      <c r="AE10" s="34">
        <f t="shared" si="5"/>
        <v>7.22</v>
      </c>
      <c r="AF10" s="34">
        <f t="shared" si="6"/>
        <v>9</v>
      </c>
      <c r="AG10" s="37">
        <f t="shared" si="7"/>
        <v>1.8</v>
      </c>
      <c r="AH10" s="34">
        <f>TRUNC((AE10+AG10),1)</f>
        <v>9</v>
      </c>
      <c r="AI10" s="37">
        <v>8</v>
      </c>
      <c r="AJ10" s="34">
        <v>1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 t="s">
        <v>419</v>
      </c>
      <c r="R11" s="34">
        <v>10</v>
      </c>
      <c r="S11" s="34"/>
      <c r="T11" s="34"/>
      <c r="U11" s="35">
        <f t="shared" si="3"/>
        <v>9.6</v>
      </c>
      <c r="V11" s="34">
        <v>10</v>
      </c>
      <c r="W11" s="34">
        <v>10</v>
      </c>
      <c r="X11" s="34" t="s">
        <v>419</v>
      </c>
      <c r="Y11" s="35">
        <f t="shared" si="0"/>
        <v>10</v>
      </c>
      <c r="Z11" s="34">
        <v>7</v>
      </c>
      <c r="AA11" s="34"/>
      <c r="AB11" s="34"/>
      <c r="AC11" s="35">
        <f t="shared" si="1"/>
        <v>7</v>
      </c>
      <c r="AD11" s="36">
        <f t="shared" si="4"/>
        <v>6.9</v>
      </c>
      <c r="AE11" s="34">
        <f t="shared" si="5"/>
        <v>5.52</v>
      </c>
      <c r="AF11" s="34">
        <f t="shared" si="6"/>
        <v>10</v>
      </c>
      <c r="AG11" s="37">
        <f t="shared" si="7"/>
        <v>2</v>
      </c>
      <c r="AH11" s="34">
        <f>TRUNC((AE11+AG11),2)</f>
        <v>7.52</v>
      </c>
      <c r="AI11" s="37">
        <v>9</v>
      </c>
      <c r="AJ11" s="34">
        <v>1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>
        <v>8.6</v>
      </c>
      <c r="R12" s="34" t="s">
        <v>419</v>
      </c>
      <c r="S12" s="34"/>
      <c r="T12" s="34"/>
      <c r="U12" s="35">
        <f t="shared" si="3"/>
        <v>9.1999999999999993</v>
      </c>
      <c r="V12" s="34" t="s">
        <v>419</v>
      </c>
      <c r="W12" s="34" t="s">
        <v>419</v>
      </c>
      <c r="X12" s="34">
        <v>10</v>
      </c>
      <c r="Y12" s="35">
        <f t="shared" si="0"/>
        <v>10</v>
      </c>
      <c r="Z12" s="34" t="s">
        <v>419</v>
      </c>
      <c r="AA12" s="34"/>
      <c r="AB12" s="34"/>
      <c r="AC12" s="35"/>
      <c r="AD12" s="36">
        <f t="shared" si="4"/>
        <v>9.73</v>
      </c>
      <c r="AE12" s="34">
        <f t="shared" si="5"/>
        <v>7.78</v>
      </c>
      <c r="AF12" s="34">
        <f t="shared" si="6"/>
        <v>8</v>
      </c>
      <c r="AG12" s="37">
        <f t="shared" si="7"/>
        <v>1.6</v>
      </c>
      <c r="AH12" s="34">
        <f t="shared" ref="AH12:AH39" si="8">TRUNC((AE12+AG12),2)</f>
        <v>9.3800000000000008</v>
      </c>
      <c r="AI12" s="37">
        <v>8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>
        <v>7</v>
      </c>
      <c r="R13" s="34">
        <v>10</v>
      </c>
      <c r="S13" s="34"/>
      <c r="T13" s="34"/>
      <c r="U13" s="35">
        <f t="shared" si="3"/>
        <v>8.7200000000000006</v>
      </c>
      <c r="V13" s="34">
        <v>10</v>
      </c>
      <c r="W13" s="34">
        <v>10</v>
      </c>
      <c r="X13" s="34">
        <v>10</v>
      </c>
      <c r="Y13" s="35">
        <f t="shared" si="0"/>
        <v>10</v>
      </c>
      <c r="Z13" s="74">
        <v>8</v>
      </c>
      <c r="AA13" s="34"/>
      <c r="AB13" s="34"/>
      <c r="AC13" s="35">
        <f t="shared" si="1"/>
        <v>8</v>
      </c>
      <c r="AD13" s="36">
        <f t="shared" si="4"/>
        <v>9.15</v>
      </c>
      <c r="AE13" s="34">
        <f t="shared" si="5"/>
        <v>7.32</v>
      </c>
      <c r="AF13" s="34">
        <f t="shared" si="6"/>
        <v>8</v>
      </c>
      <c r="AG13" s="37">
        <f t="shared" si="7"/>
        <v>1.6</v>
      </c>
      <c r="AH13" s="34">
        <f t="shared" si="8"/>
        <v>8.92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 t="s">
        <v>419</v>
      </c>
      <c r="R14" s="34">
        <v>9.8000000000000007</v>
      </c>
      <c r="S14" s="34"/>
      <c r="T14" s="34"/>
      <c r="U14" s="35">
        <f t="shared" si="3"/>
        <v>8.9700000000000006</v>
      </c>
      <c r="V14" s="34">
        <v>9.8000000000000007</v>
      </c>
      <c r="W14" s="34">
        <v>9.8000000000000007</v>
      </c>
      <c r="X14" s="34" t="s">
        <v>419</v>
      </c>
      <c r="Y14" s="35">
        <f t="shared" si="0"/>
        <v>9.8000000000000007</v>
      </c>
      <c r="Z14" s="34">
        <v>7</v>
      </c>
      <c r="AA14" s="34"/>
      <c r="AB14" s="34"/>
      <c r="AC14" s="35">
        <f t="shared" si="1"/>
        <v>7</v>
      </c>
      <c r="AD14" s="36">
        <f t="shared" si="4"/>
        <v>6.69</v>
      </c>
      <c r="AE14" s="34">
        <f t="shared" si="5"/>
        <v>5.35</v>
      </c>
      <c r="AF14" s="34">
        <f t="shared" si="6"/>
        <v>6</v>
      </c>
      <c r="AG14" s="37">
        <f t="shared" si="7"/>
        <v>1.2</v>
      </c>
      <c r="AH14" s="34">
        <f t="shared" si="8"/>
        <v>6.55</v>
      </c>
      <c r="AI14" s="37">
        <v>5</v>
      </c>
      <c r="AJ14" s="34">
        <v>1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>
        <v>9</v>
      </c>
      <c r="R15" s="34">
        <v>10</v>
      </c>
      <c r="S15" s="34"/>
      <c r="T15" s="34"/>
      <c r="U15" s="35">
        <f t="shared" si="3"/>
        <v>9</v>
      </c>
      <c r="V15" s="34">
        <v>9.8000000000000007</v>
      </c>
      <c r="W15" s="34">
        <v>10</v>
      </c>
      <c r="X15" s="34">
        <v>10</v>
      </c>
      <c r="Y15" s="35">
        <f t="shared" si="0"/>
        <v>9.93</v>
      </c>
      <c r="Z15" s="74">
        <v>6</v>
      </c>
      <c r="AA15" s="34"/>
      <c r="AB15" s="34"/>
      <c r="AC15" s="35">
        <f t="shared" si="1"/>
        <v>6</v>
      </c>
      <c r="AD15" s="36">
        <f t="shared" si="4"/>
        <v>8.73</v>
      </c>
      <c r="AE15" s="34">
        <f t="shared" si="5"/>
        <v>6.98</v>
      </c>
      <c r="AF15" s="34">
        <f t="shared" si="6"/>
        <v>7</v>
      </c>
      <c r="AG15" s="37">
        <f t="shared" si="7"/>
        <v>1.4</v>
      </c>
      <c r="AH15" s="34">
        <f t="shared" si="8"/>
        <v>8.3800000000000008</v>
      </c>
      <c r="AI15" s="37">
        <v>7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>
        <v>8</v>
      </c>
      <c r="R16" s="34">
        <v>10</v>
      </c>
      <c r="S16" s="34"/>
      <c r="T16" s="34"/>
      <c r="U16" s="35">
        <f t="shared" si="3"/>
        <v>8.98</v>
      </c>
      <c r="V16" s="34">
        <v>10</v>
      </c>
      <c r="W16" s="34">
        <v>10</v>
      </c>
      <c r="X16" s="34">
        <v>7.5</v>
      </c>
      <c r="Y16" s="35">
        <f t="shared" si="0"/>
        <v>9.16</v>
      </c>
      <c r="Z16" s="34">
        <v>8</v>
      </c>
      <c r="AA16" s="34"/>
      <c r="AB16" s="34"/>
      <c r="AC16" s="35">
        <f t="shared" si="1"/>
        <v>8</v>
      </c>
      <c r="AD16" s="36">
        <f t="shared" si="4"/>
        <v>9.01</v>
      </c>
      <c r="AE16" s="34">
        <f t="shared" si="5"/>
        <v>7.2</v>
      </c>
      <c r="AF16" s="34">
        <f t="shared" si="6"/>
        <v>10</v>
      </c>
      <c r="AG16" s="37">
        <f t="shared" si="7"/>
        <v>2</v>
      </c>
      <c r="AH16" s="34">
        <f t="shared" si="8"/>
        <v>9.1999999999999993</v>
      </c>
      <c r="AI16" s="37">
        <v>9</v>
      </c>
      <c r="AJ16" s="34">
        <v>1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>
        <v>1</v>
      </c>
      <c r="R17" s="34">
        <v>9.8000000000000007</v>
      </c>
      <c r="S17" s="34"/>
      <c r="T17" s="34"/>
      <c r="U17" s="35">
        <f t="shared" si="3"/>
        <v>7.56</v>
      </c>
      <c r="V17" s="34">
        <v>9.8000000000000007</v>
      </c>
      <c r="W17" s="34">
        <v>10</v>
      </c>
      <c r="X17" s="34">
        <v>8</v>
      </c>
      <c r="Y17" s="35">
        <f t="shared" si="0"/>
        <v>9.26</v>
      </c>
      <c r="Z17" s="74">
        <v>6</v>
      </c>
      <c r="AA17" s="34"/>
      <c r="AB17" s="34"/>
      <c r="AC17" s="35">
        <f t="shared" si="1"/>
        <v>6</v>
      </c>
      <c r="AD17" s="36">
        <f t="shared" si="4"/>
        <v>8.08</v>
      </c>
      <c r="AE17" s="34">
        <f t="shared" si="5"/>
        <v>6.46</v>
      </c>
      <c r="AF17" s="34">
        <f t="shared" si="6"/>
        <v>0</v>
      </c>
      <c r="AG17" s="37">
        <f t="shared" si="7"/>
        <v>0</v>
      </c>
      <c r="AH17" s="34">
        <f t="shared" si="8"/>
        <v>6.46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>
        <v>10</v>
      </c>
      <c r="R18" s="34">
        <v>9.8000000000000007</v>
      </c>
      <c r="S18" s="34"/>
      <c r="T18" s="34"/>
      <c r="U18" s="35">
        <f t="shared" si="3"/>
        <v>9.0399999999999991</v>
      </c>
      <c r="V18" s="34">
        <v>9.8000000000000007</v>
      </c>
      <c r="W18" s="34">
        <v>9.8000000000000007</v>
      </c>
      <c r="X18" s="34">
        <v>9.5</v>
      </c>
      <c r="Y18" s="35">
        <f t="shared" si="0"/>
        <v>9.6999999999999993</v>
      </c>
      <c r="Z18" s="34">
        <v>9</v>
      </c>
      <c r="AA18" s="34"/>
      <c r="AB18" s="34"/>
      <c r="AC18" s="35">
        <f t="shared" si="1"/>
        <v>9</v>
      </c>
      <c r="AD18" s="36">
        <f t="shared" si="4"/>
        <v>9.31</v>
      </c>
      <c r="AE18" s="34">
        <f t="shared" si="5"/>
        <v>7.44</v>
      </c>
      <c r="AF18" s="34">
        <f t="shared" si="6"/>
        <v>9</v>
      </c>
      <c r="AG18" s="37">
        <f t="shared" si="7"/>
        <v>1.8</v>
      </c>
      <c r="AH18" s="34">
        <f t="shared" si="8"/>
        <v>9.24</v>
      </c>
      <c r="AI18" s="37">
        <v>9</v>
      </c>
      <c r="AJ18" s="34"/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>
        <v>6.5</v>
      </c>
      <c r="R19" s="34">
        <v>9</v>
      </c>
      <c r="S19" s="34"/>
      <c r="T19" s="34"/>
      <c r="U19" s="35">
        <f t="shared" si="3"/>
        <v>8.26</v>
      </c>
      <c r="V19" s="34">
        <v>9.8000000000000007</v>
      </c>
      <c r="W19" s="34">
        <v>10</v>
      </c>
      <c r="X19" s="34">
        <v>9.5</v>
      </c>
      <c r="Y19" s="35">
        <f t="shared" si="0"/>
        <v>9.76</v>
      </c>
      <c r="Z19" s="74">
        <v>4</v>
      </c>
      <c r="AA19" s="34"/>
      <c r="AB19" s="34"/>
      <c r="AC19" s="35">
        <f t="shared" si="1"/>
        <v>4</v>
      </c>
      <c r="AD19" s="36">
        <f t="shared" si="4"/>
        <v>8</v>
      </c>
      <c r="AE19" s="34">
        <f t="shared" si="5"/>
        <v>6.4</v>
      </c>
      <c r="AF19" s="34">
        <f t="shared" si="6"/>
        <v>10</v>
      </c>
      <c r="AG19" s="37">
        <f t="shared" si="7"/>
        <v>2</v>
      </c>
      <c r="AH19" s="34">
        <f t="shared" si="8"/>
        <v>8.4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>
        <v>6</v>
      </c>
      <c r="R20" s="34">
        <v>10</v>
      </c>
      <c r="S20" s="34"/>
      <c r="T20" s="34"/>
      <c r="U20" s="35">
        <f t="shared" si="3"/>
        <v>8.7100000000000009</v>
      </c>
      <c r="V20" s="34">
        <v>10</v>
      </c>
      <c r="W20" s="34">
        <v>10</v>
      </c>
      <c r="X20" s="34">
        <v>10</v>
      </c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8.8000000000000007</v>
      </c>
      <c r="AE20" s="34">
        <f t="shared" si="5"/>
        <v>7.04</v>
      </c>
      <c r="AF20" s="34">
        <f t="shared" si="6"/>
        <v>9</v>
      </c>
      <c r="AG20" s="37">
        <f t="shared" si="7"/>
        <v>1.8</v>
      </c>
      <c r="AH20" s="34">
        <f t="shared" si="8"/>
        <v>8.84</v>
      </c>
      <c r="AI20" s="37">
        <v>7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>
        <v>6.5</v>
      </c>
      <c r="R21" s="34">
        <v>10</v>
      </c>
      <c r="S21" s="34"/>
      <c r="T21" s="34"/>
      <c r="U21" s="35">
        <f t="shared" si="3"/>
        <v>9.18</v>
      </c>
      <c r="V21" s="34">
        <v>10</v>
      </c>
      <c r="W21" s="34">
        <v>10</v>
      </c>
      <c r="X21" s="34">
        <v>10</v>
      </c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4">
        <f t="shared" si="6"/>
        <v>10</v>
      </c>
      <c r="AG21" s="37">
        <f t="shared" si="7"/>
        <v>2</v>
      </c>
      <c r="AH21" s="34">
        <f t="shared" si="8"/>
        <v>9.81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>
        <v>10</v>
      </c>
      <c r="R22" s="34">
        <v>10</v>
      </c>
      <c r="S22" s="34"/>
      <c r="T22" s="34"/>
      <c r="U22" s="35">
        <f t="shared" si="3"/>
        <v>9.64</v>
      </c>
      <c r="V22" s="34" t="s">
        <v>419</v>
      </c>
      <c r="W22" s="34" t="s">
        <v>419</v>
      </c>
      <c r="X22" s="34">
        <v>9.5</v>
      </c>
      <c r="Y22" s="35">
        <f t="shared" si="0"/>
        <v>9.5</v>
      </c>
      <c r="Z22" s="74">
        <v>7</v>
      </c>
      <c r="AA22" s="34"/>
      <c r="AB22" s="34"/>
      <c r="AC22" s="35">
        <f t="shared" si="1"/>
        <v>7</v>
      </c>
      <c r="AD22" s="36">
        <f t="shared" si="4"/>
        <v>9.01</v>
      </c>
      <c r="AE22" s="34">
        <f t="shared" si="5"/>
        <v>7.2</v>
      </c>
      <c r="AF22" s="34">
        <f t="shared" si="6"/>
        <v>8</v>
      </c>
      <c r="AG22" s="37">
        <f t="shared" si="7"/>
        <v>1.6</v>
      </c>
      <c r="AH22" s="34">
        <f t="shared" si="8"/>
        <v>8.8000000000000007</v>
      </c>
      <c r="AI22" s="37">
        <v>7</v>
      </c>
      <c r="AJ22" s="34">
        <v>1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>
        <v>4</v>
      </c>
      <c r="R23" s="34">
        <v>10</v>
      </c>
      <c r="S23" s="34"/>
      <c r="T23" s="34"/>
      <c r="U23" s="35">
        <f t="shared" si="3"/>
        <v>7.87</v>
      </c>
      <c r="V23" s="34">
        <v>9.8000000000000007</v>
      </c>
      <c r="W23" s="34">
        <v>10</v>
      </c>
      <c r="X23" s="34">
        <v>10</v>
      </c>
      <c r="Y23" s="35">
        <f t="shared" si="0"/>
        <v>9.93</v>
      </c>
      <c r="Z23" s="74">
        <v>6</v>
      </c>
      <c r="AA23" s="34"/>
      <c r="AB23" s="34"/>
      <c r="AC23" s="35">
        <f t="shared" si="1"/>
        <v>6</v>
      </c>
      <c r="AD23" s="36">
        <f t="shared" si="4"/>
        <v>8.42</v>
      </c>
      <c r="AE23" s="34">
        <f t="shared" si="5"/>
        <v>6.73</v>
      </c>
      <c r="AF23" s="34">
        <f t="shared" si="6"/>
        <v>10</v>
      </c>
      <c r="AG23" s="37">
        <f t="shared" si="7"/>
        <v>2</v>
      </c>
      <c r="AH23" s="34">
        <f t="shared" si="8"/>
        <v>8.73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>
        <v>9.4</v>
      </c>
      <c r="R24" s="34">
        <v>9.8000000000000007</v>
      </c>
      <c r="S24" s="34"/>
      <c r="T24" s="34"/>
      <c r="U24" s="35">
        <f t="shared" si="3"/>
        <v>9.5</v>
      </c>
      <c r="V24" s="34">
        <v>9.8000000000000007</v>
      </c>
      <c r="W24" s="34">
        <v>9.8000000000000007</v>
      </c>
      <c r="X24" s="34">
        <v>10</v>
      </c>
      <c r="Y24" s="35">
        <f t="shared" si="0"/>
        <v>9.86</v>
      </c>
      <c r="Z24" s="34">
        <v>9</v>
      </c>
      <c r="AA24" s="34"/>
      <c r="AB24" s="34"/>
      <c r="AC24" s="35">
        <f t="shared" si="1"/>
        <v>9</v>
      </c>
      <c r="AD24" s="36">
        <f t="shared" si="4"/>
        <v>9.56</v>
      </c>
      <c r="AE24" s="34">
        <f t="shared" si="5"/>
        <v>7.64</v>
      </c>
      <c r="AF24" s="34">
        <f t="shared" si="6"/>
        <v>10</v>
      </c>
      <c r="AG24" s="37">
        <f t="shared" si="7"/>
        <v>2</v>
      </c>
      <c r="AH24" s="34">
        <f t="shared" si="8"/>
        <v>9.64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>
        <v>7</v>
      </c>
      <c r="R25" s="34">
        <v>10</v>
      </c>
      <c r="S25" s="34"/>
      <c r="T25" s="34"/>
      <c r="U25" s="35">
        <f t="shared" si="3"/>
        <v>8.8699999999999992</v>
      </c>
      <c r="V25" s="34">
        <v>9.8000000000000007</v>
      </c>
      <c r="W25" s="34">
        <v>9.8000000000000007</v>
      </c>
      <c r="X25" s="34">
        <v>10</v>
      </c>
      <c r="Y25" s="35">
        <f t="shared" si="0"/>
        <v>9.86</v>
      </c>
      <c r="Z25" s="74">
        <v>4</v>
      </c>
      <c r="AA25" s="34"/>
      <c r="AB25" s="34"/>
      <c r="AC25" s="35">
        <f t="shared" si="1"/>
        <v>4</v>
      </c>
      <c r="AD25" s="36">
        <f t="shared" si="4"/>
        <v>7.18</v>
      </c>
      <c r="AE25" s="34">
        <f t="shared" si="5"/>
        <v>5.74</v>
      </c>
      <c r="AF25" s="34">
        <f t="shared" si="6"/>
        <v>5</v>
      </c>
      <c r="AG25" s="37">
        <f t="shared" si="7"/>
        <v>1</v>
      </c>
      <c r="AH25" s="34">
        <f t="shared" si="8"/>
        <v>6.74</v>
      </c>
      <c r="AI25" s="37">
        <v>5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 t="s">
        <v>421</v>
      </c>
      <c r="R26" s="34">
        <v>10</v>
      </c>
      <c r="S26" s="34"/>
      <c r="T26" s="34"/>
      <c r="U26" s="35">
        <f t="shared" si="3"/>
        <v>9.8699999999999992</v>
      </c>
      <c r="V26" s="34">
        <v>9.8000000000000007</v>
      </c>
      <c r="W26" s="34">
        <v>10</v>
      </c>
      <c r="X26" s="34">
        <v>10</v>
      </c>
      <c r="Y26" s="35">
        <f t="shared" si="0"/>
        <v>9.93</v>
      </c>
      <c r="Z26" s="34">
        <v>7</v>
      </c>
      <c r="AA26" s="34"/>
      <c r="AB26" s="34"/>
      <c r="AC26" s="35">
        <f t="shared" si="1"/>
        <v>7</v>
      </c>
      <c r="AD26" s="36">
        <f t="shared" si="4"/>
        <v>9.1999999999999993</v>
      </c>
      <c r="AE26" s="34">
        <f t="shared" si="5"/>
        <v>7.36</v>
      </c>
      <c r="AF26" s="34">
        <f t="shared" si="6"/>
        <v>10</v>
      </c>
      <c r="AG26" s="37">
        <f t="shared" si="7"/>
        <v>2</v>
      </c>
      <c r="AH26" s="34">
        <f t="shared" si="8"/>
        <v>9.36</v>
      </c>
      <c r="AI26" s="37">
        <v>8</v>
      </c>
      <c r="AJ26" s="34">
        <v>2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 t="s">
        <v>419</v>
      </c>
      <c r="R27" s="34">
        <v>10</v>
      </c>
      <c r="S27" s="34"/>
      <c r="T27" s="34"/>
      <c r="U27" s="35">
        <f t="shared" si="3"/>
        <v>9.67</v>
      </c>
      <c r="V27" s="34">
        <v>10</v>
      </c>
      <c r="W27" s="34">
        <v>10</v>
      </c>
      <c r="X27" s="34" t="s">
        <v>419</v>
      </c>
      <c r="Y27" s="35">
        <f t="shared" si="0"/>
        <v>10</v>
      </c>
      <c r="Z27" s="74">
        <v>6</v>
      </c>
      <c r="AA27" s="34"/>
      <c r="AB27" s="34"/>
      <c r="AC27" s="35">
        <f t="shared" si="1"/>
        <v>6</v>
      </c>
      <c r="AD27" s="36">
        <f t="shared" si="4"/>
        <v>8.91</v>
      </c>
      <c r="AE27" s="34">
        <f t="shared" si="5"/>
        <v>7.12</v>
      </c>
      <c r="AF27" s="34">
        <f t="shared" si="6"/>
        <v>10</v>
      </c>
      <c r="AG27" s="37">
        <f t="shared" si="7"/>
        <v>2</v>
      </c>
      <c r="AH27" s="34">
        <f t="shared" si="8"/>
        <v>9.1199999999999992</v>
      </c>
      <c r="AI27" s="37">
        <v>8</v>
      </c>
      <c r="AJ27" s="34">
        <v>2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>
        <v>9.8000000000000007</v>
      </c>
      <c r="R28" s="34">
        <v>9.8000000000000007</v>
      </c>
      <c r="S28" s="34"/>
      <c r="T28" s="34"/>
      <c r="U28" s="35">
        <f t="shared" si="3"/>
        <v>9.83</v>
      </c>
      <c r="V28" s="34">
        <v>10</v>
      </c>
      <c r="W28" s="34">
        <v>10</v>
      </c>
      <c r="X28" s="34">
        <v>10</v>
      </c>
      <c r="Y28" s="35">
        <f t="shared" si="0"/>
        <v>10</v>
      </c>
      <c r="Z28" s="34">
        <v>7</v>
      </c>
      <c r="AA28" s="34"/>
      <c r="AB28" s="34"/>
      <c r="AC28" s="35">
        <f t="shared" si="1"/>
        <v>7</v>
      </c>
      <c r="AD28" s="36">
        <f t="shared" si="4"/>
        <v>9.1999999999999993</v>
      </c>
      <c r="AE28" s="34">
        <f t="shared" si="5"/>
        <v>7.36</v>
      </c>
      <c r="AF28" s="34">
        <f t="shared" si="6"/>
        <v>9</v>
      </c>
      <c r="AG28" s="37">
        <f t="shared" si="7"/>
        <v>1.8</v>
      </c>
      <c r="AH28" s="34">
        <f t="shared" si="8"/>
        <v>9.16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>
        <v>8.9</v>
      </c>
      <c r="R29" s="34">
        <v>10</v>
      </c>
      <c r="S29" s="34"/>
      <c r="T29" s="34"/>
      <c r="U29" s="35">
        <f t="shared" si="3"/>
        <v>9.48</v>
      </c>
      <c r="V29" s="34">
        <v>10</v>
      </c>
      <c r="W29" s="34">
        <v>10</v>
      </c>
      <c r="X29" s="34">
        <v>10</v>
      </c>
      <c r="Y29" s="35">
        <f t="shared" si="0"/>
        <v>10</v>
      </c>
      <c r="Z29" s="74">
        <v>5</v>
      </c>
      <c r="AA29" s="34"/>
      <c r="AB29" s="34"/>
      <c r="AC29" s="35">
        <f t="shared" si="1"/>
        <v>5</v>
      </c>
      <c r="AD29" s="36">
        <f t="shared" si="4"/>
        <v>8.6199999999999992</v>
      </c>
      <c r="AE29" s="34">
        <f t="shared" si="5"/>
        <v>6.89</v>
      </c>
      <c r="AF29" s="34">
        <f t="shared" si="6"/>
        <v>8</v>
      </c>
      <c r="AG29" s="37">
        <f t="shared" si="7"/>
        <v>1.6</v>
      </c>
      <c r="AH29" s="34">
        <f t="shared" si="8"/>
        <v>8.49</v>
      </c>
      <c r="AI29" s="37">
        <v>6</v>
      </c>
      <c r="AJ29" s="34">
        <v>2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4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4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4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4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4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4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S200"/>
  <sheetViews>
    <sheetView showGridLines="0" topLeftCell="A4" zoomScale="85" workbookViewId="0">
      <pane xSplit="3" ySplit="1" topLeftCell="AD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7" sqref="AH7: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37" width="11" style="47"/>
    <col min="38" max="39" width="4.125" style="47" bestFit="1" customWidth="1"/>
    <col min="40" max="40" width="5.875" style="47" bestFit="1" customWidth="1"/>
    <col min="41" max="44" width="5" style="47" bestFit="1" customWidth="1"/>
    <col min="45" max="45" width="4.125" style="47" bestFit="1" customWidth="1"/>
    <col min="46" max="16384" width="11" style="47"/>
  </cols>
  <sheetData>
    <row r="1" spans="1:45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5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5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5" s="15" customFormat="1" ht="127.5">
      <c r="A4" s="14"/>
      <c r="D4" s="15" t="s">
        <v>472</v>
      </c>
      <c r="E4" s="15" t="s">
        <v>474</v>
      </c>
      <c r="F4" s="15" t="s">
        <v>488</v>
      </c>
      <c r="G4" s="15" t="s">
        <v>533</v>
      </c>
      <c r="M4" s="16"/>
      <c r="N4" s="15" t="s">
        <v>487</v>
      </c>
      <c r="O4" s="15" t="s">
        <v>514</v>
      </c>
      <c r="U4" s="16"/>
      <c r="V4" s="15" t="s">
        <v>509</v>
      </c>
      <c r="W4" s="15" t="s">
        <v>567</v>
      </c>
      <c r="Y4" s="16"/>
      <c r="Z4" s="15" t="s">
        <v>542</v>
      </c>
      <c r="AA4" s="15" t="s">
        <v>575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  <c r="AL4" s="15" t="s">
        <v>600</v>
      </c>
      <c r="AM4" s="15" t="s">
        <v>601</v>
      </c>
      <c r="AN4" s="15" t="s">
        <v>602</v>
      </c>
      <c r="AO4" s="15" t="s">
        <v>603</v>
      </c>
      <c r="AP4" s="15" t="s">
        <v>616</v>
      </c>
      <c r="AQ4" s="15" t="s">
        <v>617</v>
      </c>
      <c r="AR4" s="15" t="s">
        <v>615</v>
      </c>
      <c r="AS4" s="15" t="s">
        <v>614</v>
      </c>
    </row>
    <row r="5" spans="1:45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151"/>
      <c r="O6" s="152"/>
      <c r="P6" s="152"/>
      <c r="Q6" s="152"/>
      <c r="R6" s="152"/>
      <c r="S6" s="152"/>
      <c r="T6" s="153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L6" s="21" t="s">
        <v>618</v>
      </c>
    </row>
    <row r="7" spans="1:45" s="21" customFormat="1" ht="18" customHeight="1">
      <c r="A7" s="33">
        <v>1</v>
      </c>
      <c r="B7" s="57" t="s">
        <v>200</v>
      </c>
      <c r="C7" s="50" t="s">
        <v>201</v>
      </c>
      <c r="D7" s="34">
        <v>0</v>
      </c>
      <c r="E7" s="34">
        <v>9.4</v>
      </c>
      <c r="F7" s="34">
        <v>1</v>
      </c>
      <c r="G7" s="34">
        <v>10</v>
      </c>
      <c r="H7" s="34"/>
      <c r="I7" s="34"/>
      <c r="J7" s="34"/>
      <c r="K7" s="34"/>
      <c r="L7" s="34"/>
      <c r="M7" s="35">
        <f>TRUNC(AVERAGE(D7:L7),2)</f>
        <v>5.0999999999999996</v>
      </c>
      <c r="N7" s="34">
        <v>8.9</v>
      </c>
      <c r="O7" s="34">
        <v>8.6999999999999993</v>
      </c>
      <c r="P7" s="34"/>
      <c r="Q7" s="34"/>
      <c r="R7" s="34"/>
      <c r="S7" s="34"/>
      <c r="T7" s="34"/>
      <c r="U7" s="35">
        <f>TRUNC(AVERAGE(N7:T7),2)</f>
        <v>8.8000000000000007</v>
      </c>
      <c r="V7" s="34">
        <v>10</v>
      </c>
      <c r="W7" s="34">
        <v>7.5</v>
      </c>
      <c r="X7" s="34"/>
      <c r="Y7" s="35">
        <f t="shared" ref="Y7:Y39" si="0">TRUNC(AVERAGE(V7:X7),2)</f>
        <v>8.75</v>
      </c>
      <c r="Z7" s="34">
        <v>7.5</v>
      </c>
      <c r="AA7" s="74">
        <v>8</v>
      </c>
      <c r="AB7" s="34"/>
      <c r="AC7" s="35">
        <f t="shared" ref="AC7:AC39" si="1">TRUNC(AVERAGE(Z7:AB7),2)</f>
        <v>7.75</v>
      </c>
      <c r="AD7" s="36">
        <f>TRUNC(AVERAGE(M7,U7,Y7,AC7),2)</f>
        <v>7.6</v>
      </c>
      <c r="AE7" s="34">
        <f>TRUNC((AD7*0.8),2)</f>
        <v>6.08</v>
      </c>
      <c r="AF7" s="34">
        <f>AI7+AJ7</f>
        <v>3</v>
      </c>
      <c r="AG7" s="37">
        <f>TRUNC((AF7*0.2),2)</f>
        <v>0.6</v>
      </c>
      <c r="AH7" s="34">
        <f>TRUNC((AE7+AG7),2)</f>
        <v>6.68</v>
      </c>
      <c r="AI7" s="37">
        <v>1</v>
      </c>
      <c r="AJ7" s="34">
        <v>2</v>
      </c>
      <c r="AL7" s="34">
        <v>4</v>
      </c>
      <c r="AM7" s="34">
        <v>3</v>
      </c>
      <c r="AN7" s="34">
        <v>3</v>
      </c>
      <c r="AO7" s="34">
        <v>0</v>
      </c>
      <c r="AP7" s="34">
        <v>1</v>
      </c>
      <c r="AQ7" s="34">
        <v>5</v>
      </c>
      <c r="AR7" s="34">
        <f>SUM(AL7:AQ7)</f>
        <v>16</v>
      </c>
      <c r="AS7" s="34">
        <f>AR7*0.2</f>
        <v>3.2</v>
      </c>
    </row>
    <row r="8" spans="1:45" s="21" customFormat="1" ht="18" customHeight="1">
      <c r="A8" s="33">
        <v>2</v>
      </c>
      <c r="B8" s="51" t="s">
        <v>202</v>
      </c>
      <c r="C8" s="37" t="s">
        <v>203</v>
      </c>
      <c r="D8" s="34">
        <v>9.6</v>
      </c>
      <c r="E8" s="34">
        <v>9.4</v>
      </c>
      <c r="F8" s="34">
        <v>9.8000000000000007</v>
      </c>
      <c r="G8" s="34">
        <v>9</v>
      </c>
      <c r="H8" s="34"/>
      <c r="I8" s="34"/>
      <c r="J8" s="34"/>
      <c r="K8" s="34"/>
      <c r="L8" s="34"/>
      <c r="M8" s="35">
        <f t="shared" ref="M8:M39" si="2">TRUNC(AVERAGE(D8:L8),2)</f>
        <v>9.4499999999999993</v>
      </c>
      <c r="N8" s="34">
        <v>9.4</v>
      </c>
      <c r="O8" s="34">
        <v>7.4</v>
      </c>
      <c r="P8" s="34"/>
      <c r="Q8" s="34"/>
      <c r="R8" s="34"/>
      <c r="S8" s="34"/>
      <c r="T8" s="34"/>
      <c r="U8" s="35">
        <f t="shared" ref="U8:U39" si="3">TRUNC(AVERAGE(N8:T8),2)</f>
        <v>8.4</v>
      </c>
      <c r="V8" s="34">
        <v>9.8000000000000007</v>
      </c>
      <c r="W8" s="34">
        <v>10</v>
      </c>
      <c r="X8" s="34"/>
      <c r="Y8" s="35">
        <f t="shared" si="0"/>
        <v>9.9</v>
      </c>
      <c r="Z8" s="34">
        <v>6</v>
      </c>
      <c r="AA8" s="74">
        <v>4</v>
      </c>
      <c r="AB8" s="34"/>
      <c r="AC8" s="35">
        <f t="shared" si="1"/>
        <v>5</v>
      </c>
      <c r="AD8" s="36">
        <f t="shared" ref="AD8:AD39" si="4">TRUNC(AVERAGE(M8,U8,Y8,AC8),2)</f>
        <v>8.18</v>
      </c>
      <c r="AE8" s="34">
        <f t="shared" ref="AE8:AE39" si="5">TRUNC((AD8*0.8),2)</f>
        <v>6.54</v>
      </c>
      <c r="AF8" s="34">
        <f t="shared" ref="AF8:AF35" si="6">AI8+AJ8</f>
        <v>5</v>
      </c>
      <c r="AG8" s="37">
        <f t="shared" ref="AG8:AG39" si="7">TRUNC((AF8*0.2),2)</f>
        <v>1</v>
      </c>
      <c r="AH8" s="34">
        <f t="shared" ref="AH8:AH39" si="8">TRUNC((AE8+AG8),2)</f>
        <v>7.54</v>
      </c>
      <c r="AI8" s="37">
        <v>3</v>
      </c>
      <c r="AJ8" s="34">
        <v>2</v>
      </c>
      <c r="AL8" s="34">
        <v>4</v>
      </c>
      <c r="AM8" s="34">
        <v>2</v>
      </c>
      <c r="AN8" s="34">
        <v>7</v>
      </c>
      <c r="AO8" s="34">
        <v>10</v>
      </c>
      <c r="AP8" s="34">
        <v>8.8000000000000007</v>
      </c>
      <c r="AQ8" s="34">
        <v>9.8000000000000007</v>
      </c>
      <c r="AR8" s="34">
        <f t="shared" ref="AR8:AR35" si="9">SUM(AL8:AQ8)</f>
        <v>41.6</v>
      </c>
      <c r="AS8" s="34">
        <f t="shared" ref="AS8:AS35" si="10">AR8*0.2</f>
        <v>8.32</v>
      </c>
    </row>
    <row r="9" spans="1:45" s="21" customFormat="1" ht="18" customHeight="1">
      <c r="A9" s="33">
        <v>3</v>
      </c>
      <c r="B9" s="57" t="s">
        <v>204</v>
      </c>
      <c r="C9" s="50" t="s">
        <v>205</v>
      </c>
      <c r="D9" s="34">
        <v>10</v>
      </c>
      <c r="E9" s="34">
        <v>8.6</v>
      </c>
      <c r="F9" s="34">
        <v>9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9.6</v>
      </c>
      <c r="O9" s="34">
        <v>9.8000000000000007</v>
      </c>
      <c r="P9" s="34"/>
      <c r="Q9" s="34"/>
      <c r="R9" s="34"/>
      <c r="S9" s="34"/>
      <c r="T9" s="34"/>
      <c r="U9" s="35">
        <f t="shared" si="3"/>
        <v>9.6999999999999993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9.77</v>
      </c>
      <c r="AE9" s="34">
        <f t="shared" si="5"/>
        <v>7.81</v>
      </c>
      <c r="AF9" s="34">
        <f t="shared" si="6"/>
        <v>8.8000000000000007</v>
      </c>
      <c r="AG9" s="37">
        <f t="shared" si="7"/>
        <v>1.76</v>
      </c>
      <c r="AH9" s="34">
        <f t="shared" si="8"/>
        <v>9.57</v>
      </c>
      <c r="AI9" s="37">
        <v>6.8</v>
      </c>
      <c r="AJ9" s="34">
        <v>2</v>
      </c>
      <c r="AL9" s="34">
        <v>5</v>
      </c>
      <c r="AM9" s="34">
        <v>5</v>
      </c>
      <c r="AN9" s="34">
        <v>10</v>
      </c>
      <c r="AO9" s="34">
        <v>10</v>
      </c>
      <c r="AP9" s="34">
        <v>10</v>
      </c>
      <c r="AQ9" s="34">
        <v>9.5</v>
      </c>
      <c r="AR9" s="34">
        <f t="shared" si="9"/>
        <v>49.5</v>
      </c>
      <c r="AS9" s="34">
        <f t="shared" si="10"/>
        <v>9.9</v>
      </c>
    </row>
    <row r="10" spans="1:45" s="21" customFormat="1" ht="18" customHeight="1">
      <c r="A10" s="33">
        <v>4</v>
      </c>
      <c r="B10" s="52" t="s">
        <v>206</v>
      </c>
      <c r="C10" s="50" t="s">
        <v>207</v>
      </c>
      <c r="D10" s="34">
        <v>8.5</v>
      </c>
      <c r="E10" s="34">
        <v>9.8000000000000007</v>
      </c>
      <c r="F10" s="34">
        <v>9.1999999999999993</v>
      </c>
      <c r="G10" s="34">
        <v>10</v>
      </c>
      <c r="H10" s="34"/>
      <c r="I10" s="34"/>
      <c r="J10" s="34"/>
      <c r="K10" s="34"/>
      <c r="L10" s="34"/>
      <c r="M10" s="35">
        <f t="shared" si="2"/>
        <v>9.3699999999999992</v>
      </c>
      <c r="N10" s="34">
        <v>9.8000000000000007</v>
      </c>
      <c r="O10" s="34" t="s">
        <v>419</v>
      </c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3</v>
      </c>
      <c r="X10" s="34"/>
      <c r="Y10" s="35">
        <f t="shared" si="0"/>
        <v>6.4</v>
      </c>
      <c r="Z10" s="34">
        <v>9</v>
      </c>
      <c r="AA10" s="74">
        <v>6</v>
      </c>
      <c r="AB10" s="34"/>
      <c r="AC10" s="35">
        <f t="shared" si="1"/>
        <v>7.5</v>
      </c>
      <c r="AD10" s="36">
        <f t="shared" si="4"/>
        <v>8.26</v>
      </c>
      <c r="AE10" s="34">
        <f t="shared" si="5"/>
        <v>6.6</v>
      </c>
      <c r="AF10" s="34">
        <f t="shared" si="6"/>
        <v>10</v>
      </c>
      <c r="AG10" s="37">
        <f t="shared" si="7"/>
        <v>2</v>
      </c>
      <c r="AH10" s="34">
        <f t="shared" si="8"/>
        <v>8.6</v>
      </c>
      <c r="AI10" s="37">
        <v>9.6</v>
      </c>
      <c r="AJ10" s="34">
        <v>0.4</v>
      </c>
      <c r="AL10" s="34">
        <v>5</v>
      </c>
      <c r="AM10" s="34">
        <v>5</v>
      </c>
      <c r="AN10" s="34">
        <v>10</v>
      </c>
      <c r="AO10" s="34">
        <v>10</v>
      </c>
      <c r="AP10" s="34">
        <v>7.6</v>
      </c>
      <c r="AQ10" s="34">
        <v>9.5</v>
      </c>
      <c r="AR10" s="34">
        <f t="shared" si="9"/>
        <v>47.1</v>
      </c>
      <c r="AS10" s="34">
        <f t="shared" si="10"/>
        <v>9.42</v>
      </c>
    </row>
    <row r="11" spans="1:45" s="21" customFormat="1" ht="18" customHeight="1">
      <c r="A11" s="33">
        <v>5</v>
      </c>
      <c r="B11" s="57" t="s">
        <v>208</v>
      </c>
      <c r="C11" s="37" t="s">
        <v>209</v>
      </c>
      <c r="D11" s="34">
        <v>0</v>
      </c>
      <c r="E11" s="34">
        <v>8.5</v>
      </c>
      <c r="F11" s="34">
        <v>8.1</v>
      </c>
      <c r="G11" s="34">
        <v>8</v>
      </c>
      <c r="H11" s="34"/>
      <c r="I11" s="34"/>
      <c r="J11" s="34"/>
      <c r="K11" s="34"/>
      <c r="L11" s="34"/>
      <c r="M11" s="35">
        <f t="shared" si="2"/>
        <v>6.15</v>
      </c>
      <c r="N11" s="34">
        <v>8.4</v>
      </c>
      <c r="O11" s="34">
        <v>8.5</v>
      </c>
      <c r="P11" s="34"/>
      <c r="Q11" s="34"/>
      <c r="R11" s="34"/>
      <c r="S11" s="34"/>
      <c r="T11" s="34"/>
      <c r="U11" s="35">
        <f t="shared" si="3"/>
        <v>8.4499999999999993</v>
      </c>
      <c r="V11" s="34">
        <v>9.8000000000000007</v>
      </c>
      <c r="W11" s="34">
        <v>8.4</v>
      </c>
      <c r="X11" s="34"/>
      <c r="Y11" s="35">
        <f t="shared" si="0"/>
        <v>9.1</v>
      </c>
      <c r="Z11" s="34">
        <v>0</v>
      </c>
      <c r="AA11" s="74">
        <v>1</v>
      </c>
      <c r="AB11" s="34"/>
      <c r="AC11" s="35">
        <f t="shared" si="1"/>
        <v>0.5</v>
      </c>
      <c r="AD11" s="36">
        <f t="shared" si="4"/>
        <v>6.05</v>
      </c>
      <c r="AE11" s="34">
        <f t="shared" si="5"/>
        <v>4.84</v>
      </c>
      <c r="AF11" s="34">
        <f t="shared" si="6"/>
        <v>7.4</v>
      </c>
      <c r="AG11" s="37">
        <f t="shared" si="7"/>
        <v>1.48</v>
      </c>
      <c r="AH11" s="34">
        <f t="shared" si="8"/>
        <v>6.32</v>
      </c>
      <c r="AI11" s="37">
        <v>5.4</v>
      </c>
      <c r="AJ11" s="34">
        <v>2</v>
      </c>
      <c r="AL11" s="34">
        <v>5</v>
      </c>
      <c r="AM11" s="34">
        <v>5</v>
      </c>
      <c r="AN11" s="34">
        <v>7</v>
      </c>
      <c r="AO11" s="34">
        <v>10</v>
      </c>
      <c r="AP11" s="34">
        <v>9.6</v>
      </c>
      <c r="AQ11" s="34">
        <v>10</v>
      </c>
      <c r="AR11" s="34">
        <f t="shared" si="9"/>
        <v>46.6</v>
      </c>
      <c r="AS11" s="34">
        <f t="shared" si="10"/>
        <v>9.32</v>
      </c>
    </row>
    <row r="12" spans="1:45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>
        <v>8.4</v>
      </c>
      <c r="G12" s="34">
        <v>10</v>
      </c>
      <c r="H12" s="34"/>
      <c r="I12" s="34"/>
      <c r="J12" s="34"/>
      <c r="K12" s="34"/>
      <c r="L12" s="34"/>
      <c r="M12" s="35">
        <f t="shared" si="2"/>
        <v>6.75</v>
      </c>
      <c r="N12" s="34">
        <v>10</v>
      </c>
      <c r="O12" s="34">
        <v>6.5</v>
      </c>
      <c r="P12" s="34"/>
      <c r="Q12" s="34"/>
      <c r="R12" s="34"/>
      <c r="S12" s="34"/>
      <c r="T12" s="34"/>
      <c r="U12" s="35">
        <f t="shared" si="3"/>
        <v>8.25</v>
      </c>
      <c r="V12" s="34">
        <v>10</v>
      </c>
      <c r="W12" s="34">
        <v>8.5</v>
      </c>
      <c r="X12" s="34"/>
      <c r="Y12" s="35">
        <f t="shared" si="0"/>
        <v>9.25</v>
      </c>
      <c r="Z12" s="34">
        <v>7.5</v>
      </c>
      <c r="AA12" s="74">
        <v>2</v>
      </c>
      <c r="AB12" s="34"/>
      <c r="AC12" s="35">
        <f t="shared" si="1"/>
        <v>4.75</v>
      </c>
      <c r="AD12" s="36">
        <f t="shared" si="4"/>
        <v>7.25</v>
      </c>
      <c r="AE12" s="34">
        <f t="shared" si="5"/>
        <v>5.8</v>
      </c>
      <c r="AF12" s="34">
        <f t="shared" si="6"/>
        <v>1</v>
      </c>
      <c r="AG12" s="37">
        <f t="shared" si="7"/>
        <v>0.2</v>
      </c>
      <c r="AH12" s="34">
        <f t="shared" si="8"/>
        <v>6</v>
      </c>
      <c r="AI12" s="37">
        <v>1</v>
      </c>
      <c r="AJ12" s="34"/>
      <c r="AL12" s="34">
        <v>5</v>
      </c>
      <c r="AM12" s="34">
        <v>5</v>
      </c>
      <c r="AN12" s="34">
        <v>9</v>
      </c>
      <c r="AO12" s="34">
        <v>8</v>
      </c>
      <c r="AP12" s="34">
        <v>8.6</v>
      </c>
      <c r="AQ12" s="34">
        <v>8</v>
      </c>
      <c r="AR12" s="34">
        <f t="shared" si="9"/>
        <v>43.6</v>
      </c>
      <c r="AS12" s="34">
        <f t="shared" si="10"/>
        <v>8.7200000000000006</v>
      </c>
    </row>
    <row r="13" spans="1:45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9.8000000000000007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9.4</v>
      </c>
      <c r="O13" s="34">
        <v>9.5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8.5</v>
      </c>
      <c r="X13" s="34"/>
      <c r="Y13" s="35">
        <f t="shared" si="0"/>
        <v>9.25</v>
      </c>
      <c r="Z13" s="34">
        <v>9.5</v>
      </c>
      <c r="AA13" s="74">
        <v>9</v>
      </c>
      <c r="AB13" s="34"/>
      <c r="AC13" s="35">
        <f t="shared" si="1"/>
        <v>9.25</v>
      </c>
      <c r="AD13" s="36">
        <f t="shared" si="4"/>
        <v>9.4700000000000006</v>
      </c>
      <c r="AE13" s="34">
        <f t="shared" si="5"/>
        <v>7.57</v>
      </c>
      <c r="AF13" s="34">
        <f t="shared" si="6"/>
        <v>9.6</v>
      </c>
      <c r="AG13" s="37">
        <f t="shared" si="7"/>
        <v>1.92</v>
      </c>
      <c r="AH13" s="34">
        <f t="shared" si="8"/>
        <v>9.49</v>
      </c>
      <c r="AI13" s="37">
        <v>7.6</v>
      </c>
      <c r="AJ13" s="34">
        <v>2</v>
      </c>
      <c r="AL13" s="34">
        <v>5</v>
      </c>
      <c r="AM13" s="34">
        <v>5</v>
      </c>
      <c r="AN13" s="34">
        <v>10</v>
      </c>
      <c r="AO13" s="34">
        <v>8</v>
      </c>
      <c r="AP13" s="34">
        <v>10</v>
      </c>
      <c r="AQ13" s="34">
        <v>8.8000000000000007</v>
      </c>
      <c r="AR13" s="34">
        <f t="shared" si="9"/>
        <v>46.8</v>
      </c>
      <c r="AS13" s="34">
        <f t="shared" si="10"/>
        <v>9.36</v>
      </c>
    </row>
    <row r="14" spans="1:45" s="21" customFormat="1" ht="18" customHeight="1">
      <c r="A14" s="33">
        <v>8</v>
      </c>
      <c r="B14" s="57" t="s">
        <v>214</v>
      </c>
      <c r="C14" s="37" t="s">
        <v>215</v>
      </c>
      <c r="D14" s="34">
        <v>8.8000000000000007</v>
      </c>
      <c r="E14" s="34">
        <v>7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2"/>
        <v>6.45</v>
      </c>
      <c r="N14" s="34">
        <v>8.4</v>
      </c>
      <c r="O14" s="34" t="s">
        <v>419</v>
      </c>
      <c r="P14" s="34"/>
      <c r="Q14" s="34"/>
      <c r="R14" s="34"/>
      <c r="S14" s="34"/>
      <c r="T14" s="34"/>
      <c r="U14" s="35">
        <f t="shared" si="3"/>
        <v>8.4</v>
      </c>
      <c r="V14" s="34">
        <v>8.1999999999999993</v>
      </c>
      <c r="W14" s="34">
        <v>7.5</v>
      </c>
      <c r="X14" s="34"/>
      <c r="Y14" s="35">
        <f t="shared" si="0"/>
        <v>7.85</v>
      </c>
      <c r="Z14" s="34">
        <v>7</v>
      </c>
      <c r="AA14" s="74">
        <v>10</v>
      </c>
      <c r="AB14" s="34"/>
      <c r="AC14" s="35">
        <f t="shared" si="1"/>
        <v>8.5</v>
      </c>
      <c r="AD14" s="36">
        <f t="shared" si="4"/>
        <v>7.8</v>
      </c>
      <c r="AE14" s="34">
        <f t="shared" si="5"/>
        <v>6.24</v>
      </c>
      <c r="AF14" s="34">
        <f t="shared" si="6"/>
        <v>2.4</v>
      </c>
      <c r="AG14" s="37">
        <f t="shared" si="7"/>
        <v>0.48</v>
      </c>
      <c r="AH14" s="34">
        <f t="shared" si="8"/>
        <v>6.72</v>
      </c>
      <c r="AI14" s="37">
        <v>2.4</v>
      </c>
      <c r="AJ14" s="34"/>
      <c r="AL14" s="34">
        <v>5</v>
      </c>
      <c r="AM14" s="34">
        <v>5</v>
      </c>
      <c r="AN14" s="34">
        <v>5</v>
      </c>
      <c r="AO14" s="34">
        <v>10</v>
      </c>
      <c r="AP14" s="34">
        <v>4.8</v>
      </c>
      <c r="AQ14" s="34">
        <v>9.4</v>
      </c>
      <c r="AR14" s="34">
        <f t="shared" si="9"/>
        <v>39.200000000000003</v>
      </c>
      <c r="AS14" s="34">
        <f t="shared" si="10"/>
        <v>7.8400000000000007</v>
      </c>
    </row>
    <row r="15" spans="1:45" s="21" customFormat="1" ht="18" customHeight="1">
      <c r="A15" s="33">
        <v>9</v>
      </c>
      <c r="B15" s="57" t="s">
        <v>216</v>
      </c>
      <c r="C15" s="37" t="s">
        <v>217</v>
      </c>
      <c r="D15" s="34">
        <v>9.6</v>
      </c>
      <c r="E15" s="34">
        <v>10</v>
      </c>
      <c r="F15" s="34">
        <v>9.6</v>
      </c>
      <c r="G15" s="34">
        <v>0</v>
      </c>
      <c r="H15" s="34"/>
      <c r="I15" s="34"/>
      <c r="J15" s="34"/>
      <c r="K15" s="34"/>
      <c r="L15" s="34"/>
      <c r="M15" s="35">
        <f t="shared" si="2"/>
        <v>7.3</v>
      </c>
      <c r="N15" s="34">
        <v>9.4</v>
      </c>
      <c r="O15" s="34">
        <v>9.1999999999999993</v>
      </c>
      <c r="P15" s="34"/>
      <c r="Q15" s="34"/>
      <c r="R15" s="34"/>
      <c r="S15" s="34"/>
      <c r="T15" s="34"/>
      <c r="U15" s="35">
        <f t="shared" si="3"/>
        <v>9.3000000000000007</v>
      </c>
      <c r="V15" s="34">
        <v>10</v>
      </c>
      <c r="W15" s="34">
        <v>4.5999999999999996</v>
      </c>
      <c r="X15" s="34"/>
      <c r="Y15" s="35">
        <f t="shared" si="0"/>
        <v>7.3</v>
      </c>
      <c r="Z15" s="34">
        <v>7</v>
      </c>
      <c r="AA15" s="74">
        <v>5</v>
      </c>
      <c r="AB15" s="34"/>
      <c r="AC15" s="35">
        <f t="shared" si="1"/>
        <v>6</v>
      </c>
      <c r="AD15" s="36">
        <f t="shared" si="4"/>
        <v>7.47</v>
      </c>
      <c r="AE15" s="34">
        <f t="shared" si="5"/>
        <v>5.97</v>
      </c>
      <c r="AF15" s="34">
        <f t="shared" si="6"/>
        <v>7.9</v>
      </c>
      <c r="AG15" s="37">
        <f t="shared" si="7"/>
        <v>1.58</v>
      </c>
      <c r="AH15" s="34">
        <f t="shared" si="8"/>
        <v>7.55</v>
      </c>
      <c r="AI15" s="37">
        <v>6.4</v>
      </c>
      <c r="AJ15" s="34">
        <v>1.5</v>
      </c>
      <c r="AL15" s="34">
        <v>4</v>
      </c>
      <c r="AM15" s="34">
        <v>4</v>
      </c>
      <c r="AN15" s="34">
        <v>7</v>
      </c>
      <c r="AO15" s="34">
        <v>6</v>
      </c>
      <c r="AP15" s="34">
        <v>10</v>
      </c>
      <c r="AQ15" s="34">
        <v>8.8000000000000007</v>
      </c>
      <c r="AR15" s="34">
        <f t="shared" si="9"/>
        <v>39.799999999999997</v>
      </c>
      <c r="AS15" s="34">
        <f t="shared" si="10"/>
        <v>7.96</v>
      </c>
    </row>
    <row r="16" spans="1:45" s="21" customFormat="1" ht="18" customHeight="1">
      <c r="A16" s="33">
        <v>10</v>
      </c>
      <c r="B16" s="57" t="s">
        <v>218</v>
      </c>
      <c r="C16" s="37" t="s">
        <v>219</v>
      </c>
      <c r="D16" s="34">
        <v>9.8000000000000007</v>
      </c>
      <c r="E16" s="34">
        <v>8.4</v>
      </c>
      <c r="F16" s="34">
        <v>9.8000000000000007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9.5</v>
      </c>
      <c r="N16" s="34">
        <v>9.6</v>
      </c>
      <c r="O16" s="34">
        <v>10</v>
      </c>
      <c r="P16" s="34"/>
      <c r="Q16" s="34"/>
      <c r="R16" s="34"/>
      <c r="S16" s="34"/>
      <c r="T16" s="34"/>
      <c r="U16" s="35">
        <f t="shared" si="3"/>
        <v>9.8000000000000007</v>
      </c>
      <c r="V16" s="34">
        <v>9.6</v>
      </c>
      <c r="W16" s="34">
        <v>8.4</v>
      </c>
      <c r="X16" s="34"/>
      <c r="Y16" s="35">
        <f t="shared" si="0"/>
        <v>9</v>
      </c>
      <c r="Z16" s="34">
        <v>9.5</v>
      </c>
      <c r="AA16" s="74">
        <v>10</v>
      </c>
      <c r="AB16" s="34"/>
      <c r="AC16" s="35">
        <f t="shared" si="1"/>
        <v>9.75</v>
      </c>
      <c r="AD16" s="36">
        <f t="shared" si="4"/>
        <v>9.51</v>
      </c>
      <c r="AE16" s="34">
        <f t="shared" si="5"/>
        <v>7.6</v>
      </c>
      <c r="AF16" s="34">
        <f t="shared" si="6"/>
        <v>10</v>
      </c>
      <c r="AG16" s="37">
        <f t="shared" si="7"/>
        <v>2</v>
      </c>
      <c r="AH16" s="34">
        <f t="shared" si="8"/>
        <v>9.6</v>
      </c>
      <c r="AI16" s="37">
        <v>8.4</v>
      </c>
      <c r="AJ16" s="34">
        <v>1.6</v>
      </c>
      <c r="AL16" s="34">
        <v>5</v>
      </c>
      <c r="AM16" s="34">
        <v>5</v>
      </c>
      <c r="AN16" s="34">
        <v>9</v>
      </c>
      <c r="AO16" s="34">
        <v>10</v>
      </c>
      <c r="AP16" s="34">
        <v>9.8000000000000007</v>
      </c>
      <c r="AQ16" s="34">
        <v>10</v>
      </c>
      <c r="AR16" s="34">
        <f t="shared" si="9"/>
        <v>48.8</v>
      </c>
      <c r="AS16" s="34">
        <f t="shared" si="10"/>
        <v>9.76</v>
      </c>
    </row>
    <row r="17" spans="1:45" s="21" customFormat="1" ht="18" customHeight="1">
      <c r="A17" s="33">
        <v>11</v>
      </c>
      <c r="B17" s="52" t="s">
        <v>220</v>
      </c>
      <c r="C17" s="37" t="s">
        <v>221</v>
      </c>
      <c r="D17" s="34">
        <v>9.6</v>
      </c>
      <c r="E17" s="34">
        <v>9.6</v>
      </c>
      <c r="F17" s="34">
        <v>9.1999999999999993</v>
      </c>
      <c r="G17" s="34">
        <v>10</v>
      </c>
      <c r="H17" s="34"/>
      <c r="I17" s="34"/>
      <c r="J17" s="34"/>
      <c r="K17" s="34"/>
      <c r="L17" s="34"/>
      <c r="M17" s="35">
        <f t="shared" si="2"/>
        <v>9.6</v>
      </c>
      <c r="N17" s="34">
        <v>9.4</v>
      </c>
      <c r="O17" s="34" t="s">
        <v>419</v>
      </c>
      <c r="P17" s="34"/>
      <c r="Q17" s="34"/>
      <c r="R17" s="34"/>
      <c r="S17" s="34"/>
      <c r="T17" s="34"/>
      <c r="U17" s="35">
        <f t="shared" si="3"/>
        <v>9.4</v>
      </c>
      <c r="V17" s="34">
        <v>9.8000000000000007</v>
      </c>
      <c r="W17" s="34">
        <v>8.3000000000000007</v>
      </c>
      <c r="X17" s="34"/>
      <c r="Y17" s="35">
        <f t="shared" si="0"/>
        <v>9.0500000000000007</v>
      </c>
      <c r="Z17" s="34">
        <v>7</v>
      </c>
      <c r="AA17" s="74">
        <v>9</v>
      </c>
      <c r="AB17" s="34"/>
      <c r="AC17" s="35">
        <f t="shared" si="1"/>
        <v>8</v>
      </c>
      <c r="AD17" s="36">
        <f t="shared" si="4"/>
        <v>9.01</v>
      </c>
      <c r="AE17" s="34">
        <f t="shared" si="5"/>
        <v>7.2</v>
      </c>
      <c r="AF17" s="34">
        <f t="shared" si="6"/>
        <v>8.6</v>
      </c>
      <c r="AG17" s="37">
        <f t="shared" si="7"/>
        <v>1.72</v>
      </c>
      <c r="AH17" s="34">
        <f t="shared" si="8"/>
        <v>8.92</v>
      </c>
      <c r="AI17" s="37">
        <v>6.6</v>
      </c>
      <c r="AJ17" s="34">
        <v>2</v>
      </c>
      <c r="AL17" s="34">
        <v>5</v>
      </c>
      <c r="AM17" s="34">
        <v>5</v>
      </c>
      <c r="AN17" s="34">
        <v>10</v>
      </c>
      <c r="AO17" s="34">
        <v>4</v>
      </c>
      <c r="AP17" s="34">
        <v>9.5</v>
      </c>
      <c r="AQ17" s="34">
        <v>9</v>
      </c>
      <c r="AR17" s="34">
        <f t="shared" si="9"/>
        <v>42.5</v>
      </c>
      <c r="AS17" s="34">
        <f t="shared" si="10"/>
        <v>8.5</v>
      </c>
    </row>
    <row r="18" spans="1:45" s="21" customFormat="1" ht="18" customHeight="1">
      <c r="A18" s="33">
        <v>12</v>
      </c>
      <c r="B18" s="57" t="s">
        <v>222</v>
      </c>
      <c r="C18" s="53" t="s">
        <v>223</v>
      </c>
      <c r="D18" s="34">
        <v>9.6</v>
      </c>
      <c r="E18" s="34">
        <v>8</v>
      </c>
      <c r="F18" s="34">
        <v>9.9</v>
      </c>
      <c r="G18" s="34">
        <v>10</v>
      </c>
      <c r="H18" s="34"/>
      <c r="I18" s="34"/>
      <c r="J18" s="34"/>
      <c r="K18" s="34"/>
      <c r="L18" s="34"/>
      <c r="M18" s="35">
        <f t="shared" si="2"/>
        <v>9.3699999999999992</v>
      </c>
      <c r="N18" s="34">
        <v>9.4</v>
      </c>
      <c r="O18" s="34">
        <v>9.4</v>
      </c>
      <c r="P18" s="34"/>
      <c r="Q18" s="34"/>
      <c r="R18" s="34"/>
      <c r="S18" s="34"/>
      <c r="T18" s="34"/>
      <c r="U18" s="35">
        <f t="shared" si="3"/>
        <v>9.4</v>
      </c>
      <c r="V18" s="34">
        <v>9.8000000000000007</v>
      </c>
      <c r="W18" s="34">
        <v>7.5</v>
      </c>
      <c r="X18" s="34"/>
      <c r="Y18" s="35">
        <f t="shared" si="0"/>
        <v>8.65</v>
      </c>
      <c r="Z18" s="34">
        <v>8.5</v>
      </c>
      <c r="AA18" s="74">
        <v>10</v>
      </c>
      <c r="AB18" s="34"/>
      <c r="AC18" s="35">
        <f t="shared" si="1"/>
        <v>9.25</v>
      </c>
      <c r="AD18" s="36">
        <f t="shared" si="4"/>
        <v>9.16</v>
      </c>
      <c r="AE18" s="34">
        <f t="shared" si="5"/>
        <v>7.32</v>
      </c>
      <c r="AF18" s="34">
        <f t="shared" si="6"/>
        <v>6.3</v>
      </c>
      <c r="AG18" s="37">
        <f t="shared" si="7"/>
        <v>1.26</v>
      </c>
      <c r="AH18" s="34">
        <f t="shared" si="8"/>
        <v>8.58</v>
      </c>
      <c r="AI18" s="37">
        <v>4.3</v>
      </c>
      <c r="AJ18" s="34">
        <v>2</v>
      </c>
      <c r="AL18" s="34">
        <v>5</v>
      </c>
      <c r="AM18" s="34">
        <v>5</v>
      </c>
      <c r="AN18" s="34">
        <v>10</v>
      </c>
      <c r="AO18" s="34">
        <v>8</v>
      </c>
      <c r="AP18" s="34">
        <v>9.4</v>
      </c>
      <c r="AQ18" s="34">
        <v>9.5</v>
      </c>
      <c r="AR18" s="34">
        <f t="shared" si="9"/>
        <v>46.9</v>
      </c>
      <c r="AS18" s="34">
        <f t="shared" si="10"/>
        <v>9.3800000000000008</v>
      </c>
    </row>
    <row r="19" spans="1:45" s="21" customFormat="1" ht="18" customHeight="1">
      <c r="A19" s="33">
        <v>13</v>
      </c>
      <c r="B19" s="57" t="s">
        <v>224</v>
      </c>
      <c r="C19" s="50" t="s">
        <v>225</v>
      </c>
      <c r="D19" s="34"/>
      <c r="E19" s="34">
        <v>7</v>
      </c>
      <c r="F19" s="34">
        <v>7</v>
      </c>
      <c r="G19" s="34">
        <v>9</v>
      </c>
      <c r="H19" s="34"/>
      <c r="I19" s="34"/>
      <c r="J19" s="34"/>
      <c r="K19" s="34"/>
      <c r="L19" s="34"/>
      <c r="M19" s="35">
        <f t="shared" si="2"/>
        <v>7.66</v>
      </c>
      <c r="N19" s="34">
        <v>9.4</v>
      </c>
      <c r="O19" s="34">
        <v>8</v>
      </c>
      <c r="P19" s="34"/>
      <c r="Q19" s="34"/>
      <c r="R19" s="34"/>
      <c r="S19" s="34"/>
      <c r="T19" s="34"/>
      <c r="U19" s="35">
        <f t="shared" si="3"/>
        <v>8.6999999999999993</v>
      </c>
      <c r="V19" s="34">
        <v>9.8000000000000007</v>
      </c>
      <c r="W19" s="34" t="s">
        <v>419</v>
      </c>
      <c r="X19" s="34"/>
      <c r="Y19" s="35">
        <f t="shared" si="0"/>
        <v>9.8000000000000007</v>
      </c>
      <c r="Z19" s="34" t="s">
        <v>419</v>
      </c>
      <c r="AA19" s="74">
        <v>3</v>
      </c>
      <c r="AB19" s="34"/>
      <c r="AC19" s="35">
        <f t="shared" si="1"/>
        <v>3</v>
      </c>
      <c r="AD19" s="36">
        <f t="shared" si="4"/>
        <v>7.29</v>
      </c>
      <c r="AE19" s="34">
        <f t="shared" si="5"/>
        <v>5.83</v>
      </c>
      <c r="AF19" s="34">
        <f t="shared" si="6"/>
        <v>4.0999999999999996</v>
      </c>
      <c r="AG19" s="37">
        <f t="shared" si="7"/>
        <v>0.82</v>
      </c>
      <c r="AH19" s="34">
        <f t="shared" si="8"/>
        <v>6.65</v>
      </c>
      <c r="AI19" s="37">
        <v>2.1</v>
      </c>
      <c r="AJ19" s="34">
        <v>2</v>
      </c>
      <c r="AL19" s="34">
        <v>5</v>
      </c>
      <c r="AM19" s="34">
        <v>4</v>
      </c>
      <c r="AN19" s="34">
        <v>6</v>
      </c>
      <c r="AO19" s="34">
        <v>10</v>
      </c>
      <c r="AP19" s="34">
        <v>8.4</v>
      </c>
      <c r="AQ19" s="34">
        <v>9.6</v>
      </c>
      <c r="AR19" s="34">
        <f t="shared" si="9"/>
        <v>43</v>
      </c>
      <c r="AS19" s="34">
        <f t="shared" si="10"/>
        <v>8.6</v>
      </c>
    </row>
    <row r="20" spans="1:45" s="21" customFormat="1" ht="18" customHeight="1">
      <c r="A20" s="33">
        <v>14</v>
      </c>
      <c r="B20" s="60" t="s">
        <v>226</v>
      </c>
      <c r="C20" s="37" t="s">
        <v>227</v>
      </c>
      <c r="D20" s="34">
        <v>9.8000000000000007</v>
      </c>
      <c r="E20" s="34">
        <v>9.8000000000000007</v>
      </c>
      <c r="F20" s="34">
        <v>9.9</v>
      </c>
      <c r="G20" s="34">
        <v>10</v>
      </c>
      <c r="H20" s="34"/>
      <c r="I20" s="34"/>
      <c r="J20" s="34"/>
      <c r="K20" s="34"/>
      <c r="L20" s="34"/>
      <c r="M20" s="35">
        <f t="shared" si="2"/>
        <v>9.8699999999999992</v>
      </c>
      <c r="N20" s="34">
        <v>9.4</v>
      </c>
      <c r="O20" s="34">
        <v>8.9</v>
      </c>
      <c r="P20" s="34"/>
      <c r="Q20" s="34"/>
      <c r="R20" s="34"/>
      <c r="S20" s="34"/>
      <c r="T20" s="34"/>
      <c r="U20" s="35">
        <f t="shared" si="3"/>
        <v>9.15</v>
      </c>
      <c r="V20" s="34">
        <v>10</v>
      </c>
      <c r="W20" s="34">
        <v>7.5</v>
      </c>
      <c r="X20" s="34"/>
      <c r="Y20" s="35">
        <f t="shared" si="0"/>
        <v>8.75</v>
      </c>
      <c r="Z20" s="34">
        <v>9.5</v>
      </c>
      <c r="AA20" s="34">
        <v>8</v>
      </c>
      <c r="AB20" s="34"/>
      <c r="AC20" s="35">
        <f t="shared" si="1"/>
        <v>8.75</v>
      </c>
      <c r="AD20" s="36">
        <f t="shared" si="4"/>
        <v>9.1300000000000008</v>
      </c>
      <c r="AE20" s="34">
        <f t="shared" si="5"/>
        <v>7.3</v>
      </c>
      <c r="AF20" s="34">
        <f t="shared" si="6"/>
        <v>0</v>
      </c>
      <c r="AG20" s="37">
        <f t="shared" si="7"/>
        <v>0</v>
      </c>
      <c r="AH20" s="34">
        <f t="shared" si="8"/>
        <v>7.3</v>
      </c>
      <c r="AI20" s="37"/>
      <c r="AJ20" s="34"/>
      <c r="AL20" s="34">
        <v>5</v>
      </c>
      <c r="AM20" s="34">
        <v>5</v>
      </c>
      <c r="AN20" s="34">
        <v>8</v>
      </c>
      <c r="AO20" s="34">
        <v>10</v>
      </c>
      <c r="AP20" s="34">
        <v>10</v>
      </c>
      <c r="AQ20" s="34">
        <v>9</v>
      </c>
      <c r="AR20" s="34">
        <f t="shared" si="9"/>
        <v>47</v>
      </c>
      <c r="AS20" s="34">
        <f t="shared" si="10"/>
        <v>9.4</v>
      </c>
    </row>
    <row r="21" spans="1:45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>
        <v>9.8000000000000007</v>
      </c>
      <c r="G21" s="34">
        <v>9</v>
      </c>
      <c r="H21" s="34"/>
      <c r="I21" s="34"/>
      <c r="J21" s="34"/>
      <c r="K21" s="34"/>
      <c r="L21" s="34"/>
      <c r="M21" s="35">
        <f t="shared" si="2"/>
        <v>9.6</v>
      </c>
      <c r="N21" s="34">
        <v>9.1999999999999993</v>
      </c>
      <c r="O21" s="34">
        <v>9.3000000000000007</v>
      </c>
      <c r="P21" s="34"/>
      <c r="Q21" s="34"/>
      <c r="R21" s="34"/>
      <c r="S21" s="34"/>
      <c r="T21" s="34"/>
      <c r="U21" s="35">
        <f t="shared" si="3"/>
        <v>9.25</v>
      </c>
      <c r="V21" s="34">
        <v>10</v>
      </c>
      <c r="W21" s="34">
        <v>10</v>
      </c>
      <c r="X21" s="34"/>
      <c r="Y21" s="35">
        <f t="shared" si="0"/>
        <v>10</v>
      </c>
      <c r="Z21" s="34">
        <v>9</v>
      </c>
      <c r="AA21" s="74">
        <v>9</v>
      </c>
      <c r="AB21" s="34"/>
      <c r="AC21" s="35">
        <f t="shared" si="1"/>
        <v>9</v>
      </c>
      <c r="AD21" s="36">
        <f t="shared" si="4"/>
        <v>9.4600000000000009</v>
      </c>
      <c r="AE21" s="34">
        <f t="shared" si="5"/>
        <v>7.56</v>
      </c>
      <c r="AF21" s="34">
        <v>9.6</v>
      </c>
      <c r="AG21" s="37">
        <f t="shared" si="7"/>
        <v>1.92</v>
      </c>
      <c r="AH21" s="34">
        <f t="shared" si="8"/>
        <v>9.48</v>
      </c>
      <c r="AI21" s="37">
        <v>2.8</v>
      </c>
      <c r="AJ21" s="34">
        <v>2</v>
      </c>
      <c r="AL21" s="34">
        <v>5</v>
      </c>
      <c r="AM21" s="34">
        <v>4</v>
      </c>
      <c r="AN21" s="34">
        <v>9</v>
      </c>
      <c r="AO21" s="34">
        <v>10</v>
      </c>
      <c r="AP21" s="34">
        <v>8.6</v>
      </c>
      <c r="AQ21" s="34">
        <v>9.8000000000000007</v>
      </c>
      <c r="AR21" s="34">
        <f t="shared" si="9"/>
        <v>46.400000000000006</v>
      </c>
      <c r="AS21" s="34">
        <f t="shared" si="10"/>
        <v>9.2800000000000011</v>
      </c>
    </row>
    <row r="22" spans="1:45" s="21" customFormat="1" ht="18" customHeight="1">
      <c r="A22" s="33">
        <v>16</v>
      </c>
      <c r="B22" s="57" t="s">
        <v>230</v>
      </c>
      <c r="C22" s="53" t="s">
        <v>231</v>
      </c>
      <c r="D22" s="34">
        <v>9.1999999999999993</v>
      </c>
      <c r="E22" s="34">
        <v>9.8000000000000007</v>
      </c>
      <c r="F22" s="34">
        <v>8.8000000000000007</v>
      </c>
      <c r="G22" s="34">
        <v>10</v>
      </c>
      <c r="H22" s="34"/>
      <c r="I22" s="34"/>
      <c r="J22" s="34"/>
      <c r="K22" s="34"/>
      <c r="L22" s="34"/>
      <c r="M22" s="35">
        <f t="shared" si="2"/>
        <v>9.4499999999999993</v>
      </c>
      <c r="N22" s="34">
        <v>9.4</v>
      </c>
      <c r="O22" s="34">
        <v>9.6</v>
      </c>
      <c r="P22" s="34"/>
      <c r="Q22" s="34"/>
      <c r="R22" s="34"/>
      <c r="S22" s="34"/>
      <c r="T22" s="34"/>
      <c r="U22" s="35">
        <f t="shared" si="3"/>
        <v>9.5</v>
      </c>
      <c r="V22" s="34">
        <v>9.6</v>
      </c>
      <c r="W22" s="34">
        <v>8.3000000000000007</v>
      </c>
      <c r="X22" s="34"/>
      <c r="Y22" s="35">
        <f t="shared" si="0"/>
        <v>8.9499999999999993</v>
      </c>
      <c r="Z22" s="34">
        <v>10</v>
      </c>
      <c r="AA22" s="74">
        <v>10</v>
      </c>
      <c r="AB22" s="34"/>
      <c r="AC22" s="35">
        <f t="shared" si="1"/>
        <v>10</v>
      </c>
      <c r="AD22" s="36">
        <f t="shared" si="4"/>
        <v>9.4700000000000006</v>
      </c>
      <c r="AE22" s="34">
        <f t="shared" si="5"/>
        <v>7.57</v>
      </c>
      <c r="AF22" s="34">
        <f t="shared" si="6"/>
        <v>10</v>
      </c>
      <c r="AG22" s="37">
        <f t="shared" si="7"/>
        <v>2</v>
      </c>
      <c r="AH22" s="34">
        <f t="shared" si="8"/>
        <v>9.57</v>
      </c>
      <c r="AI22" s="37">
        <v>8.4</v>
      </c>
      <c r="AJ22" s="34">
        <v>1.6</v>
      </c>
      <c r="AL22" s="34">
        <v>5</v>
      </c>
      <c r="AM22" s="34">
        <v>5</v>
      </c>
      <c r="AN22" s="34">
        <v>10</v>
      </c>
      <c r="AO22" s="34">
        <v>10</v>
      </c>
      <c r="AP22" s="34">
        <v>9</v>
      </c>
      <c r="AQ22" s="34">
        <v>10</v>
      </c>
      <c r="AR22" s="34">
        <f t="shared" si="9"/>
        <v>49</v>
      </c>
      <c r="AS22" s="34">
        <f t="shared" si="10"/>
        <v>9.8000000000000007</v>
      </c>
    </row>
    <row r="23" spans="1:45" s="21" customFormat="1" ht="18" customHeight="1">
      <c r="A23" s="33">
        <v>17</v>
      </c>
      <c r="B23" s="57" t="s">
        <v>232</v>
      </c>
      <c r="C23" s="50" t="s">
        <v>233</v>
      </c>
      <c r="D23" s="34"/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9.6</v>
      </c>
      <c r="P23" s="34"/>
      <c r="Q23" s="34"/>
      <c r="R23" s="34"/>
      <c r="S23" s="34"/>
      <c r="T23" s="34"/>
      <c r="U23" s="35">
        <f t="shared" si="3"/>
        <v>9.6999999999999993</v>
      </c>
      <c r="V23" s="34" t="s">
        <v>419</v>
      </c>
      <c r="W23" s="34">
        <v>4.5999999999999996</v>
      </c>
      <c r="X23" s="34"/>
      <c r="Y23" s="35">
        <f t="shared" si="0"/>
        <v>4.5999999999999996</v>
      </c>
      <c r="Z23" s="34">
        <v>9</v>
      </c>
      <c r="AA23" s="34">
        <v>9</v>
      </c>
      <c r="AB23" s="34"/>
      <c r="AC23" s="35">
        <f t="shared" si="1"/>
        <v>9</v>
      </c>
      <c r="AD23" s="36">
        <f t="shared" si="4"/>
        <v>8.32</v>
      </c>
      <c r="AE23" s="34">
        <f t="shared" si="5"/>
        <v>6.65</v>
      </c>
      <c r="AF23" s="34">
        <f t="shared" si="6"/>
        <v>10</v>
      </c>
      <c r="AG23" s="37">
        <f t="shared" si="7"/>
        <v>2</v>
      </c>
      <c r="AH23" s="34">
        <f t="shared" si="8"/>
        <v>8.65</v>
      </c>
      <c r="AI23" s="37">
        <v>9.8000000000000007</v>
      </c>
      <c r="AJ23" s="34">
        <v>0.2</v>
      </c>
      <c r="AL23" s="34">
        <v>5</v>
      </c>
      <c r="AM23" s="34">
        <v>5</v>
      </c>
      <c r="AN23" s="34">
        <v>10</v>
      </c>
      <c r="AO23" s="34">
        <v>10</v>
      </c>
      <c r="AP23" s="34">
        <v>9.8000000000000007</v>
      </c>
      <c r="AQ23" s="34">
        <v>10</v>
      </c>
      <c r="AR23" s="34">
        <f t="shared" si="9"/>
        <v>49.8</v>
      </c>
      <c r="AS23" s="34">
        <f t="shared" si="10"/>
        <v>9.9600000000000009</v>
      </c>
    </row>
    <row r="24" spans="1:45" s="21" customFormat="1" ht="18" customHeight="1">
      <c r="A24" s="33">
        <v>18</v>
      </c>
      <c r="B24" s="57" t="s">
        <v>234</v>
      </c>
      <c r="C24" s="50" t="s">
        <v>235</v>
      </c>
      <c r="D24" s="34"/>
      <c r="E24" s="34">
        <v>10</v>
      </c>
      <c r="F24" s="34">
        <v>8.1999999999999993</v>
      </c>
      <c r="G24" s="34" t="s">
        <v>421</v>
      </c>
      <c r="H24" s="34"/>
      <c r="I24" s="34"/>
      <c r="J24" s="34"/>
      <c r="K24" s="34"/>
      <c r="L24" s="34"/>
      <c r="M24" s="35">
        <f t="shared" si="2"/>
        <v>9.1</v>
      </c>
      <c r="N24" s="34">
        <v>9.4</v>
      </c>
      <c r="O24" s="34">
        <v>9.5</v>
      </c>
      <c r="P24" s="34"/>
      <c r="Q24" s="34"/>
      <c r="R24" s="34"/>
      <c r="S24" s="34"/>
      <c r="T24" s="34"/>
      <c r="U24" s="35">
        <f t="shared" si="3"/>
        <v>9.4499999999999993</v>
      </c>
      <c r="V24" s="34">
        <v>8.1999999999999993</v>
      </c>
      <c r="W24" s="34">
        <v>3</v>
      </c>
      <c r="X24" s="34"/>
      <c r="Y24" s="35">
        <f t="shared" si="0"/>
        <v>5.6</v>
      </c>
      <c r="Z24" s="34">
        <v>8.5</v>
      </c>
      <c r="AA24" s="74">
        <v>10</v>
      </c>
      <c r="AB24" s="34"/>
      <c r="AC24" s="35">
        <f t="shared" si="1"/>
        <v>9.25</v>
      </c>
      <c r="AD24" s="36">
        <f t="shared" si="4"/>
        <v>8.35</v>
      </c>
      <c r="AE24" s="34">
        <f t="shared" si="5"/>
        <v>6.68</v>
      </c>
      <c r="AF24" s="34">
        <f t="shared" si="6"/>
        <v>10</v>
      </c>
      <c r="AG24" s="37">
        <f t="shared" si="7"/>
        <v>2</v>
      </c>
      <c r="AH24" s="34">
        <f t="shared" si="8"/>
        <v>8.68</v>
      </c>
      <c r="AI24" s="37">
        <v>8.4</v>
      </c>
      <c r="AJ24" s="34">
        <v>1.6</v>
      </c>
      <c r="AL24" s="34">
        <v>5</v>
      </c>
      <c r="AM24" s="34">
        <v>5</v>
      </c>
      <c r="AN24" s="34">
        <v>9</v>
      </c>
      <c r="AO24" s="34">
        <v>10</v>
      </c>
      <c r="AP24" s="34">
        <v>9</v>
      </c>
      <c r="AQ24" s="34">
        <v>9</v>
      </c>
      <c r="AR24" s="34">
        <f t="shared" si="9"/>
        <v>47</v>
      </c>
      <c r="AS24" s="34">
        <f t="shared" si="10"/>
        <v>9.4</v>
      </c>
    </row>
    <row r="25" spans="1:45" s="21" customFormat="1" ht="18" customHeight="1">
      <c r="A25" s="33">
        <v>19</v>
      </c>
      <c r="B25" s="57" t="s">
        <v>236</v>
      </c>
      <c r="C25" s="53" t="s">
        <v>237</v>
      </c>
      <c r="D25" s="34"/>
      <c r="E25" s="34">
        <v>10</v>
      </c>
      <c r="F25" s="34">
        <v>9.8000000000000007</v>
      </c>
      <c r="G25" s="34">
        <v>10</v>
      </c>
      <c r="H25" s="34"/>
      <c r="I25" s="34"/>
      <c r="J25" s="34"/>
      <c r="K25" s="34"/>
      <c r="L25" s="34"/>
      <c r="M25" s="35">
        <f t="shared" si="2"/>
        <v>9.93</v>
      </c>
      <c r="N25" s="34">
        <v>9.4</v>
      </c>
      <c r="O25" s="34" t="s">
        <v>419</v>
      </c>
      <c r="P25" s="34"/>
      <c r="Q25" s="34"/>
      <c r="R25" s="34"/>
      <c r="S25" s="34"/>
      <c r="T25" s="34"/>
      <c r="U25" s="35">
        <f t="shared" si="3"/>
        <v>9.4</v>
      </c>
      <c r="V25" s="34">
        <v>9.8000000000000007</v>
      </c>
      <c r="W25" s="34">
        <v>8.3000000000000007</v>
      </c>
      <c r="X25" s="34"/>
      <c r="Y25" s="35">
        <f t="shared" si="0"/>
        <v>9.0500000000000007</v>
      </c>
      <c r="Z25" s="34">
        <v>0</v>
      </c>
      <c r="AA25" s="74">
        <v>9</v>
      </c>
      <c r="AB25" s="34"/>
      <c r="AC25" s="35">
        <f t="shared" si="1"/>
        <v>4.5</v>
      </c>
      <c r="AD25" s="36">
        <f t="shared" si="4"/>
        <v>8.2200000000000006</v>
      </c>
      <c r="AE25" s="34">
        <f t="shared" si="5"/>
        <v>6.57</v>
      </c>
      <c r="AF25" s="34">
        <f t="shared" si="6"/>
        <v>9.4</v>
      </c>
      <c r="AG25" s="37">
        <f t="shared" si="7"/>
        <v>1.88</v>
      </c>
      <c r="AH25" s="34">
        <f t="shared" si="8"/>
        <v>8.4499999999999993</v>
      </c>
      <c r="AI25" s="37">
        <v>7.4</v>
      </c>
      <c r="AJ25" s="34">
        <v>2</v>
      </c>
      <c r="AL25" s="34">
        <v>5</v>
      </c>
      <c r="AM25" s="34">
        <v>5</v>
      </c>
      <c r="AN25" s="34">
        <v>10</v>
      </c>
      <c r="AO25" s="34">
        <v>10</v>
      </c>
      <c r="AP25" s="34">
        <v>9.4</v>
      </c>
      <c r="AQ25" s="34">
        <v>9.8000000000000007</v>
      </c>
      <c r="AR25" s="34">
        <f t="shared" si="9"/>
        <v>49.2</v>
      </c>
      <c r="AS25" s="34">
        <f t="shared" si="10"/>
        <v>9.8400000000000016</v>
      </c>
    </row>
    <row r="26" spans="1:45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>
        <v>1</v>
      </c>
      <c r="G26" s="34">
        <v>8</v>
      </c>
      <c r="H26" s="34"/>
      <c r="I26" s="34"/>
      <c r="J26" s="34"/>
      <c r="K26" s="34"/>
      <c r="L26" s="34"/>
      <c r="M26" s="35">
        <f t="shared" si="2"/>
        <v>6.13</v>
      </c>
      <c r="N26" s="34">
        <v>6.9</v>
      </c>
      <c r="O26" s="34">
        <v>5.5</v>
      </c>
      <c r="P26" s="34"/>
      <c r="Q26" s="34"/>
      <c r="R26" s="34"/>
      <c r="S26" s="34"/>
      <c r="T26" s="34"/>
      <c r="U26" s="35">
        <f t="shared" si="3"/>
        <v>6.2</v>
      </c>
      <c r="V26" s="34">
        <v>9.8000000000000007</v>
      </c>
      <c r="W26" s="34">
        <v>8.3000000000000007</v>
      </c>
      <c r="X26" s="34"/>
      <c r="Y26" s="35">
        <f t="shared" si="0"/>
        <v>9.0500000000000007</v>
      </c>
      <c r="Z26" s="34">
        <v>6</v>
      </c>
      <c r="AA26" s="74">
        <v>6</v>
      </c>
      <c r="AB26" s="34"/>
      <c r="AC26" s="35">
        <f t="shared" si="1"/>
        <v>6</v>
      </c>
      <c r="AD26" s="36">
        <f t="shared" si="4"/>
        <v>6.84</v>
      </c>
      <c r="AE26" s="34">
        <f t="shared" si="5"/>
        <v>5.47</v>
      </c>
      <c r="AF26" s="34">
        <f t="shared" si="6"/>
        <v>5.6</v>
      </c>
      <c r="AG26" s="37">
        <f t="shared" si="7"/>
        <v>1.1200000000000001</v>
      </c>
      <c r="AH26" s="34">
        <f t="shared" si="8"/>
        <v>6.59</v>
      </c>
      <c r="AI26" s="37">
        <v>3.6</v>
      </c>
      <c r="AJ26" s="34">
        <v>2</v>
      </c>
      <c r="AL26" s="34">
        <v>5</v>
      </c>
      <c r="AM26" s="34">
        <v>5</v>
      </c>
      <c r="AN26" s="34">
        <v>10</v>
      </c>
      <c r="AO26" s="34">
        <v>10</v>
      </c>
      <c r="AP26" s="34">
        <v>1</v>
      </c>
      <c r="AQ26" s="34">
        <v>2.2000000000000002</v>
      </c>
      <c r="AR26" s="34">
        <f t="shared" si="9"/>
        <v>33.200000000000003</v>
      </c>
      <c r="AS26" s="34">
        <f t="shared" si="10"/>
        <v>6.6400000000000006</v>
      </c>
    </row>
    <row r="27" spans="1:45" s="21" customFormat="1" ht="18" customHeight="1">
      <c r="A27" s="33">
        <v>21</v>
      </c>
      <c r="B27" s="57" t="s">
        <v>240</v>
      </c>
      <c r="C27" s="50" t="s">
        <v>241</v>
      </c>
      <c r="D27" s="34"/>
      <c r="E27" s="34">
        <v>3</v>
      </c>
      <c r="F27" s="34">
        <v>9.5</v>
      </c>
      <c r="G27" s="34">
        <v>9.6</v>
      </c>
      <c r="H27" s="34"/>
      <c r="I27" s="34"/>
      <c r="J27" s="34"/>
      <c r="K27" s="34"/>
      <c r="L27" s="34"/>
      <c r="M27" s="35">
        <f t="shared" si="2"/>
        <v>7.36</v>
      </c>
      <c r="N27" s="34">
        <v>9</v>
      </c>
      <c r="O27" s="34">
        <v>6.7</v>
      </c>
      <c r="P27" s="34"/>
      <c r="Q27" s="34"/>
      <c r="R27" s="34"/>
      <c r="S27" s="34"/>
      <c r="T27" s="34"/>
      <c r="U27" s="35">
        <f t="shared" si="3"/>
        <v>7.85</v>
      </c>
      <c r="V27" s="34">
        <v>10</v>
      </c>
      <c r="W27" s="34">
        <v>8.4</v>
      </c>
      <c r="X27" s="34"/>
      <c r="Y27" s="35">
        <f t="shared" si="0"/>
        <v>9.1999999999999993</v>
      </c>
      <c r="Z27" s="34">
        <v>9</v>
      </c>
      <c r="AA27" s="74">
        <v>9</v>
      </c>
      <c r="AB27" s="34"/>
      <c r="AC27" s="35">
        <f t="shared" si="1"/>
        <v>9</v>
      </c>
      <c r="AD27" s="36">
        <f t="shared" si="4"/>
        <v>8.35</v>
      </c>
      <c r="AE27" s="34">
        <f t="shared" si="5"/>
        <v>6.68</v>
      </c>
      <c r="AF27" s="34">
        <f t="shared" si="6"/>
        <v>8.8000000000000007</v>
      </c>
      <c r="AG27" s="37">
        <f t="shared" si="7"/>
        <v>1.76</v>
      </c>
      <c r="AH27" s="34">
        <f t="shared" si="8"/>
        <v>8.44</v>
      </c>
      <c r="AI27" s="37">
        <v>8.8000000000000007</v>
      </c>
      <c r="AJ27" s="34"/>
      <c r="AL27" s="34">
        <v>5</v>
      </c>
      <c r="AM27" s="34">
        <v>5</v>
      </c>
      <c r="AN27" s="34">
        <v>9</v>
      </c>
      <c r="AO27" s="34">
        <v>10</v>
      </c>
      <c r="AP27" s="34">
        <v>9.6</v>
      </c>
      <c r="AQ27" s="34">
        <v>10</v>
      </c>
      <c r="AR27" s="34">
        <f t="shared" si="9"/>
        <v>48.6</v>
      </c>
      <c r="AS27" s="34">
        <f t="shared" si="10"/>
        <v>9.7200000000000006</v>
      </c>
    </row>
    <row r="28" spans="1:45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>
        <v>9.6</v>
      </c>
      <c r="G28" s="34">
        <v>10</v>
      </c>
      <c r="H28" s="34"/>
      <c r="I28" s="34"/>
      <c r="J28" s="34"/>
      <c r="K28" s="34"/>
      <c r="L28" s="34"/>
      <c r="M28" s="35">
        <f t="shared" si="2"/>
        <v>9.8000000000000007</v>
      </c>
      <c r="N28" s="34">
        <v>9.1999999999999993</v>
      </c>
      <c r="O28" s="34">
        <v>8.3000000000000007</v>
      </c>
      <c r="P28" s="34"/>
      <c r="Q28" s="34"/>
      <c r="R28" s="34"/>
      <c r="S28" s="34"/>
      <c r="T28" s="34"/>
      <c r="U28" s="35">
        <f t="shared" si="3"/>
        <v>8.75</v>
      </c>
      <c r="V28" s="34">
        <v>10</v>
      </c>
      <c r="W28" s="34">
        <v>8.4</v>
      </c>
      <c r="X28" s="34"/>
      <c r="Y28" s="35">
        <f t="shared" si="0"/>
        <v>9.1999999999999993</v>
      </c>
      <c r="Z28" s="34">
        <v>8.5</v>
      </c>
      <c r="AA28" s="74">
        <v>9.5</v>
      </c>
      <c r="AB28" s="34"/>
      <c r="AC28" s="35">
        <f t="shared" si="1"/>
        <v>9</v>
      </c>
      <c r="AD28" s="36">
        <f t="shared" si="4"/>
        <v>9.18</v>
      </c>
      <c r="AE28" s="34">
        <f t="shared" si="5"/>
        <v>7.34</v>
      </c>
      <c r="AF28" s="34">
        <f t="shared" si="6"/>
        <v>9.1999999999999993</v>
      </c>
      <c r="AG28" s="37">
        <f t="shared" si="7"/>
        <v>1.84</v>
      </c>
      <c r="AH28" s="34">
        <f t="shared" si="8"/>
        <v>9.18</v>
      </c>
      <c r="AI28" s="37">
        <v>7.2</v>
      </c>
      <c r="AJ28" s="34">
        <v>2</v>
      </c>
      <c r="AL28" s="34">
        <v>5</v>
      </c>
      <c r="AM28" s="34">
        <v>5</v>
      </c>
      <c r="AN28" s="34">
        <v>8</v>
      </c>
      <c r="AO28" s="34">
        <v>10</v>
      </c>
      <c r="AP28" s="34">
        <v>9.1999999999999993</v>
      </c>
      <c r="AQ28" s="34">
        <v>8.8000000000000007</v>
      </c>
      <c r="AR28" s="34">
        <f t="shared" si="9"/>
        <v>46</v>
      </c>
      <c r="AS28" s="34">
        <f t="shared" si="10"/>
        <v>9.2000000000000011</v>
      </c>
    </row>
    <row r="29" spans="1:45" s="21" customFormat="1" ht="18" customHeight="1">
      <c r="A29" s="33">
        <v>23</v>
      </c>
      <c r="B29" s="61" t="s">
        <v>244</v>
      </c>
      <c r="C29" s="62" t="s">
        <v>245</v>
      </c>
      <c r="D29" s="34">
        <v>7.6</v>
      </c>
      <c r="E29" s="34">
        <v>9.8000000000000007</v>
      </c>
      <c r="F29" s="34">
        <v>9</v>
      </c>
      <c r="G29" s="34">
        <v>9</v>
      </c>
      <c r="H29" s="34"/>
      <c r="I29" s="34"/>
      <c r="J29" s="34"/>
      <c r="K29" s="34"/>
      <c r="L29" s="34"/>
      <c r="M29" s="35">
        <f t="shared" si="2"/>
        <v>8.85</v>
      </c>
      <c r="N29" s="34">
        <v>8.6999999999999993</v>
      </c>
      <c r="O29" s="34">
        <v>8.1999999999999993</v>
      </c>
      <c r="P29" s="34"/>
      <c r="Q29" s="34"/>
      <c r="R29" s="34"/>
      <c r="S29" s="34"/>
      <c r="T29" s="34"/>
      <c r="U29" s="35">
        <f t="shared" si="3"/>
        <v>8.4499999999999993</v>
      </c>
      <c r="V29" s="34">
        <v>9.8000000000000007</v>
      </c>
      <c r="W29" s="34">
        <v>3</v>
      </c>
      <c r="X29" s="34"/>
      <c r="Y29" s="35">
        <f t="shared" si="0"/>
        <v>6.4</v>
      </c>
      <c r="Z29" s="34">
        <v>6</v>
      </c>
      <c r="AA29" s="74">
        <v>3</v>
      </c>
      <c r="AB29" s="34"/>
      <c r="AC29" s="35">
        <f t="shared" si="1"/>
        <v>4.5</v>
      </c>
      <c r="AD29" s="36">
        <f t="shared" si="4"/>
        <v>7.05</v>
      </c>
      <c r="AE29" s="34">
        <f t="shared" si="5"/>
        <v>5.64</v>
      </c>
      <c r="AF29" s="34">
        <f t="shared" si="6"/>
        <v>3.5</v>
      </c>
      <c r="AG29" s="37">
        <f t="shared" si="7"/>
        <v>0.7</v>
      </c>
      <c r="AH29" s="34">
        <f t="shared" si="8"/>
        <v>6.34</v>
      </c>
      <c r="AI29" s="37">
        <v>3</v>
      </c>
      <c r="AJ29" s="34">
        <v>0.5</v>
      </c>
      <c r="AL29" s="34">
        <v>5</v>
      </c>
      <c r="AM29" s="34">
        <v>5</v>
      </c>
      <c r="AN29" s="34">
        <v>8</v>
      </c>
      <c r="AO29" s="34">
        <v>6</v>
      </c>
      <c r="AP29" s="34">
        <v>2.4</v>
      </c>
      <c r="AQ29" s="34">
        <v>7</v>
      </c>
      <c r="AR29" s="34">
        <f t="shared" si="9"/>
        <v>33.4</v>
      </c>
      <c r="AS29" s="34">
        <f t="shared" si="10"/>
        <v>6.68</v>
      </c>
    </row>
    <row r="30" spans="1:45" s="21" customFormat="1" ht="18" customHeight="1">
      <c r="A30" s="33">
        <v>24</v>
      </c>
      <c r="B30" s="57" t="s">
        <v>246</v>
      </c>
      <c r="C30" s="50" t="s">
        <v>247</v>
      </c>
      <c r="D30" s="34"/>
      <c r="E30" s="34">
        <v>1</v>
      </c>
      <c r="F30" s="34">
        <v>1</v>
      </c>
      <c r="G30" s="34">
        <v>10</v>
      </c>
      <c r="H30" s="34"/>
      <c r="I30" s="34"/>
      <c r="J30" s="34"/>
      <c r="K30" s="34"/>
      <c r="L30" s="34"/>
      <c r="M30" s="35">
        <f t="shared" si="2"/>
        <v>4</v>
      </c>
      <c r="N30" s="34">
        <v>9.1999999999999993</v>
      </c>
      <c r="O30" s="34">
        <v>8.3000000000000007</v>
      </c>
      <c r="P30" s="34"/>
      <c r="Q30" s="34"/>
      <c r="R30" s="34"/>
      <c r="S30" s="34"/>
      <c r="T30" s="34"/>
      <c r="U30" s="35">
        <f t="shared" si="3"/>
        <v>8.75</v>
      </c>
      <c r="V30" s="34">
        <v>8.1999999999999993</v>
      </c>
      <c r="W30" s="34">
        <v>8.5</v>
      </c>
      <c r="X30" s="34"/>
      <c r="Y30" s="35">
        <f t="shared" si="0"/>
        <v>8.35</v>
      </c>
      <c r="Z30" s="34">
        <v>6.5</v>
      </c>
      <c r="AA30" s="34">
        <v>2</v>
      </c>
      <c r="AB30" s="34"/>
      <c r="AC30" s="35">
        <f t="shared" si="1"/>
        <v>4.25</v>
      </c>
      <c r="AD30" s="36">
        <f t="shared" si="4"/>
        <v>6.33</v>
      </c>
      <c r="AE30" s="34">
        <f t="shared" si="5"/>
        <v>5.0599999999999996</v>
      </c>
      <c r="AF30" s="34">
        <f t="shared" si="6"/>
        <v>7.8</v>
      </c>
      <c r="AG30" s="37">
        <f t="shared" si="7"/>
        <v>1.56</v>
      </c>
      <c r="AH30" s="34">
        <f t="shared" si="8"/>
        <v>6.62</v>
      </c>
      <c r="AI30" s="37">
        <v>5.8</v>
      </c>
      <c r="AJ30" s="34">
        <v>2</v>
      </c>
      <c r="AL30" s="34">
        <v>5</v>
      </c>
      <c r="AM30" s="34">
        <v>3</v>
      </c>
      <c r="AN30" s="34">
        <v>9</v>
      </c>
      <c r="AO30" s="34">
        <v>10</v>
      </c>
      <c r="AP30" s="34">
        <v>8.4</v>
      </c>
      <c r="AQ30" s="34">
        <v>8.8000000000000007</v>
      </c>
      <c r="AR30" s="34">
        <f t="shared" si="9"/>
        <v>44.2</v>
      </c>
      <c r="AS30" s="34">
        <f t="shared" si="10"/>
        <v>8.8400000000000016</v>
      </c>
    </row>
    <row r="31" spans="1:45" s="21" customFormat="1" ht="18" customHeight="1">
      <c r="A31" s="33">
        <v>25</v>
      </c>
      <c r="B31" s="52" t="s">
        <v>248</v>
      </c>
      <c r="C31" s="37" t="s">
        <v>249</v>
      </c>
      <c r="D31" s="34">
        <v>8.8000000000000007</v>
      </c>
      <c r="E31" s="34">
        <v>8.5</v>
      </c>
      <c r="F31" s="34">
        <v>1</v>
      </c>
      <c r="G31" s="34">
        <v>9</v>
      </c>
      <c r="H31" s="34"/>
      <c r="I31" s="34"/>
      <c r="J31" s="34"/>
      <c r="K31" s="34"/>
      <c r="L31" s="34"/>
      <c r="M31" s="35">
        <f t="shared" si="2"/>
        <v>6.82</v>
      </c>
      <c r="N31" s="34">
        <v>9.4</v>
      </c>
      <c r="O31" s="34">
        <v>7</v>
      </c>
      <c r="P31" s="34"/>
      <c r="Q31" s="34"/>
      <c r="R31" s="34"/>
      <c r="S31" s="34"/>
      <c r="T31" s="34"/>
      <c r="U31" s="35">
        <f t="shared" si="3"/>
        <v>8.1999999999999993</v>
      </c>
      <c r="V31" s="34">
        <v>8.1999999999999993</v>
      </c>
      <c r="W31" s="34">
        <v>4.5999999999999996</v>
      </c>
      <c r="X31" s="34"/>
      <c r="Y31" s="35">
        <f t="shared" si="0"/>
        <v>6.4</v>
      </c>
      <c r="Z31" s="34">
        <v>0</v>
      </c>
      <c r="AA31" s="74">
        <v>10</v>
      </c>
      <c r="AB31" s="34"/>
      <c r="AC31" s="35">
        <f t="shared" si="1"/>
        <v>5</v>
      </c>
      <c r="AD31" s="36">
        <f t="shared" si="4"/>
        <v>6.6</v>
      </c>
      <c r="AE31" s="34">
        <f t="shared" si="5"/>
        <v>5.28</v>
      </c>
      <c r="AF31" s="34">
        <f t="shared" si="6"/>
        <v>2</v>
      </c>
      <c r="AG31" s="37">
        <f t="shared" si="7"/>
        <v>0.4</v>
      </c>
      <c r="AH31" s="34">
        <f t="shared" si="8"/>
        <v>5.68</v>
      </c>
      <c r="AI31" s="37">
        <v>0</v>
      </c>
      <c r="AJ31" s="34">
        <v>2</v>
      </c>
      <c r="AL31" s="34">
        <v>5</v>
      </c>
      <c r="AM31" s="34">
        <v>5</v>
      </c>
      <c r="AN31" s="34">
        <v>10</v>
      </c>
      <c r="AO31" s="34">
        <v>10</v>
      </c>
      <c r="AP31" s="34">
        <v>9</v>
      </c>
      <c r="AQ31" s="34">
        <v>9.3000000000000007</v>
      </c>
      <c r="AR31" s="34">
        <f t="shared" si="9"/>
        <v>48.3</v>
      </c>
      <c r="AS31" s="34">
        <f t="shared" si="10"/>
        <v>9.66</v>
      </c>
    </row>
    <row r="32" spans="1:45" s="21" customFormat="1" ht="18" customHeight="1">
      <c r="A32" s="33">
        <v>26</v>
      </c>
      <c r="B32" s="57" t="s">
        <v>250</v>
      </c>
      <c r="C32" s="50" t="s">
        <v>251</v>
      </c>
      <c r="D32" s="34"/>
      <c r="E32" s="34">
        <v>9.4</v>
      </c>
      <c r="F32" s="34">
        <v>9.1999999999999993</v>
      </c>
      <c r="G32" s="34">
        <v>10</v>
      </c>
      <c r="H32" s="34"/>
      <c r="I32" s="34"/>
      <c r="J32" s="34"/>
      <c r="K32" s="34"/>
      <c r="L32" s="34"/>
      <c r="M32" s="35">
        <f t="shared" si="2"/>
        <v>9.5299999999999994</v>
      </c>
      <c r="N32" s="34">
        <v>9.3000000000000007</v>
      </c>
      <c r="O32" s="34">
        <v>8.4</v>
      </c>
      <c r="P32" s="34"/>
      <c r="Q32" s="34"/>
      <c r="R32" s="34"/>
      <c r="S32" s="34"/>
      <c r="T32" s="34"/>
      <c r="U32" s="35">
        <f t="shared" si="3"/>
        <v>8.85</v>
      </c>
      <c r="V32" s="34">
        <v>10</v>
      </c>
      <c r="W32" s="34">
        <v>8.5</v>
      </c>
      <c r="X32" s="34"/>
      <c r="Y32" s="35">
        <f t="shared" si="0"/>
        <v>9.25</v>
      </c>
      <c r="Z32" s="76">
        <v>7</v>
      </c>
      <c r="AA32" s="74">
        <v>8</v>
      </c>
      <c r="AB32" s="34"/>
      <c r="AC32" s="35">
        <f t="shared" si="1"/>
        <v>7.5</v>
      </c>
      <c r="AD32" s="36">
        <f t="shared" si="4"/>
        <v>8.7799999999999994</v>
      </c>
      <c r="AE32" s="34">
        <f t="shared" si="5"/>
        <v>7.02</v>
      </c>
      <c r="AF32" s="34">
        <f t="shared" si="6"/>
        <v>5.8</v>
      </c>
      <c r="AG32" s="37">
        <f t="shared" si="7"/>
        <v>1.1599999999999999</v>
      </c>
      <c r="AH32" s="34">
        <f t="shared" si="8"/>
        <v>8.18</v>
      </c>
      <c r="AI32" s="37">
        <v>3.8</v>
      </c>
      <c r="AJ32" s="34">
        <v>2</v>
      </c>
      <c r="AL32" s="34">
        <v>5</v>
      </c>
      <c r="AM32" s="34">
        <v>3</v>
      </c>
      <c r="AN32" s="34">
        <v>10</v>
      </c>
      <c r="AO32" s="34">
        <v>10</v>
      </c>
      <c r="AP32" s="34">
        <v>9.1999999999999993</v>
      </c>
      <c r="AQ32" s="34">
        <v>8.5</v>
      </c>
      <c r="AR32" s="34">
        <f t="shared" si="9"/>
        <v>45.7</v>
      </c>
      <c r="AS32" s="34">
        <f t="shared" si="10"/>
        <v>9.14</v>
      </c>
    </row>
    <row r="33" spans="1:45" s="21" customFormat="1" ht="15">
      <c r="A33" s="33">
        <v>27</v>
      </c>
      <c r="B33" s="57" t="s">
        <v>252</v>
      </c>
      <c r="C33" s="53" t="s">
        <v>253</v>
      </c>
      <c r="D33" s="34">
        <v>0</v>
      </c>
      <c r="E33" s="34">
        <v>9</v>
      </c>
      <c r="F33" s="34">
        <v>5</v>
      </c>
      <c r="G33" s="34">
        <v>0</v>
      </c>
      <c r="H33" s="34"/>
      <c r="I33" s="34"/>
      <c r="J33" s="34"/>
      <c r="K33" s="34"/>
      <c r="L33" s="34"/>
      <c r="M33" s="35">
        <f t="shared" si="2"/>
        <v>3.5</v>
      </c>
      <c r="N33" s="34">
        <v>9.1999999999999993</v>
      </c>
      <c r="O33" s="34" t="s">
        <v>419</v>
      </c>
      <c r="P33" s="34"/>
      <c r="Q33" s="34"/>
      <c r="R33" s="34"/>
      <c r="S33" s="34"/>
      <c r="T33" s="34"/>
      <c r="U33" s="35">
        <f t="shared" si="3"/>
        <v>9.1999999999999993</v>
      </c>
      <c r="V33" s="34">
        <v>8.1999999999999993</v>
      </c>
      <c r="W33" s="34">
        <v>3</v>
      </c>
      <c r="X33" s="34"/>
      <c r="Y33" s="35">
        <f t="shared" si="0"/>
        <v>5.6</v>
      </c>
      <c r="Z33" s="34">
        <v>6.5</v>
      </c>
      <c r="AA33" s="74">
        <v>8</v>
      </c>
      <c r="AB33" s="34"/>
      <c r="AC33" s="35">
        <f t="shared" si="1"/>
        <v>7.25</v>
      </c>
      <c r="AD33" s="36">
        <f t="shared" si="4"/>
        <v>6.38</v>
      </c>
      <c r="AE33" s="34">
        <f t="shared" si="5"/>
        <v>5.0999999999999996</v>
      </c>
      <c r="AF33" s="34">
        <f t="shared" si="6"/>
        <v>6.8</v>
      </c>
      <c r="AG33" s="37">
        <f t="shared" si="7"/>
        <v>1.36</v>
      </c>
      <c r="AH33" s="34">
        <f t="shared" si="8"/>
        <v>6.46</v>
      </c>
      <c r="AI33" s="37">
        <v>4.8</v>
      </c>
      <c r="AJ33" s="34">
        <v>2</v>
      </c>
      <c r="AL33" s="34">
        <v>5</v>
      </c>
      <c r="AM33" s="34">
        <v>1</v>
      </c>
      <c r="AN33" s="34">
        <v>10</v>
      </c>
      <c r="AO33" s="34">
        <v>8</v>
      </c>
      <c r="AP33" s="34">
        <v>9.4</v>
      </c>
      <c r="AQ33" s="34">
        <v>1</v>
      </c>
      <c r="AR33" s="34">
        <f t="shared" si="9"/>
        <v>34.4</v>
      </c>
      <c r="AS33" s="34">
        <f t="shared" si="10"/>
        <v>6.88</v>
      </c>
    </row>
    <row r="34" spans="1:45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8.6</v>
      </c>
      <c r="F34" s="34">
        <v>6</v>
      </c>
      <c r="G34" s="34">
        <v>10</v>
      </c>
      <c r="H34" s="34"/>
      <c r="I34" s="34"/>
      <c r="J34" s="34"/>
      <c r="K34" s="34"/>
      <c r="L34" s="34"/>
      <c r="M34" s="35">
        <f t="shared" si="2"/>
        <v>8.6</v>
      </c>
      <c r="N34" s="34">
        <v>9.4</v>
      </c>
      <c r="O34" s="34">
        <v>9.3000000000000007</v>
      </c>
      <c r="P34" s="34"/>
      <c r="Q34" s="34"/>
      <c r="R34" s="34"/>
      <c r="S34" s="34"/>
      <c r="T34" s="34"/>
      <c r="U34" s="35">
        <f t="shared" si="3"/>
        <v>9.35</v>
      </c>
      <c r="V34" s="34">
        <v>9.6</v>
      </c>
      <c r="W34" s="34">
        <v>4.5999999999999996</v>
      </c>
      <c r="X34" s="34"/>
      <c r="Y34" s="35">
        <f t="shared" si="0"/>
        <v>7.1</v>
      </c>
      <c r="Z34" s="34">
        <v>7.5</v>
      </c>
      <c r="AA34" s="74">
        <v>9</v>
      </c>
      <c r="AB34" s="34"/>
      <c r="AC34" s="35">
        <f t="shared" si="1"/>
        <v>8.25</v>
      </c>
      <c r="AD34" s="36">
        <f t="shared" si="4"/>
        <v>8.32</v>
      </c>
      <c r="AE34" s="34">
        <f t="shared" si="5"/>
        <v>6.65</v>
      </c>
      <c r="AF34" s="34">
        <f t="shared" si="6"/>
        <v>7.8</v>
      </c>
      <c r="AG34" s="37">
        <f t="shared" si="7"/>
        <v>1.56</v>
      </c>
      <c r="AH34" s="34">
        <f t="shared" si="8"/>
        <v>8.2100000000000009</v>
      </c>
      <c r="AI34" s="37">
        <v>6.3</v>
      </c>
      <c r="AJ34" s="34">
        <v>1.5</v>
      </c>
      <c r="AL34" s="34">
        <v>5</v>
      </c>
      <c r="AM34" s="34">
        <v>4</v>
      </c>
      <c r="AN34" s="34">
        <v>9</v>
      </c>
      <c r="AO34" s="34">
        <v>10</v>
      </c>
      <c r="AP34" s="34">
        <v>9.6</v>
      </c>
      <c r="AQ34" s="34">
        <v>9.8000000000000007</v>
      </c>
      <c r="AR34" s="34">
        <f t="shared" si="9"/>
        <v>47.400000000000006</v>
      </c>
      <c r="AS34" s="34">
        <f t="shared" si="10"/>
        <v>9.4800000000000022</v>
      </c>
    </row>
    <row r="35" spans="1:45" s="21" customFormat="1" ht="15">
      <c r="A35" s="33">
        <v>29</v>
      </c>
      <c r="B35" s="57" t="s">
        <v>256</v>
      </c>
      <c r="C35" s="50" t="s">
        <v>257</v>
      </c>
      <c r="D35" s="34"/>
      <c r="E35" s="34">
        <v>10</v>
      </c>
      <c r="F35" s="34">
        <v>8.8000000000000007</v>
      </c>
      <c r="G35" s="34">
        <v>10</v>
      </c>
      <c r="H35" s="34"/>
      <c r="I35" s="34"/>
      <c r="J35" s="34"/>
      <c r="K35" s="34"/>
      <c r="L35" s="34"/>
      <c r="M35" s="35">
        <f t="shared" si="2"/>
        <v>9.6</v>
      </c>
      <c r="N35" s="34">
        <v>9.4</v>
      </c>
      <c r="O35" s="34">
        <v>9</v>
      </c>
      <c r="P35" s="34"/>
      <c r="Q35" s="34"/>
      <c r="R35" s="34"/>
      <c r="S35" s="34"/>
      <c r="T35" s="34"/>
      <c r="U35" s="35">
        <f t="shared" si="3"/>
        <v>9.1999999999999993</v>
      </c>
      <c r="V35" s="34">
        <v>9.6</v>
      </c>
      <c r="W35" s="34">
        <v>10</v>
      </c>
      <c r="X35" s="34"/>
      <c r="Y35" s="35">
        <f t="shared" si="0"/>
        <v>9.8000000000000007</v>
      </c>
      <c r="Z35" s="34">
        <v>9</v>
      </c>
      <c r="AA35" s="74">
        <v>8</v>
      </c>
      <c r="AB35" s="34"/>
      <c r="AC35" s="35">
        <f t="shared" si="1"/>
        <v>8.5</v>
      </c>
      <c r="AD35" s="36">
        <f t="shared" si="4"/>
        <v>9.27</v>
      </c>
      <c r="AE35" s="34">
        <f t="shared" si="5"/>
        <v>7.41</v>
      </c>
      <c r="AF35" s="34">
        <f t="shared" si="6"/>
        <v>9.8000000000000007</v>
      </c>
      <c r="AG35" s="37">
        <f t="shared" si="7"/>
        <v>1.96</v>
      </c>
      <c r="AH35" s="34">
        <f t="shared" si="8"/>
        <v>9.3699999999999992</v>
      </c>
      <c r="AI35" s="37">
        <v>7.8</v>
      </c>
      <c r="AJ35" s="34">
        <v>2</v>
      </c>
      <c r="AL35" s="34">
        <v>5</v>
      </c>
      <c r="AM35" s="34">
        <v>5</v>
      </c>
      <c r="AN35" s="34">
        <v>9</v>
      </c>
      <c r="AO35" s="34">
        <v>8</v>
      </c>
      <c r="AP35" s="34">
        <v>10</v>
      </c>
      <c r="AQ35" s="34">
        <v>8.8000000000000007</v>
      </c>
      <c r="AR35" s="34">
        <f t="shared" si="9"/>
        <v>45.8</v>
      </c>
      <c r="AS35" s="34">
        <f t="shared" si="10"/>
        <v>9.16</v>
      </c>
    </row>
    <row r="36" spans="1:4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  <c r="AL36" s="34"/>
      <c r="AM36" s="34"/>
      <c r="AN36" s="34"/>
      <c r="AO36" s="34"/>
      <c r="AP36" s="34"/>
      <c r="AQ36" s="34"/>
      <c r="AR36" s="34"/>
      <c r="AS36" s="34"/>
    </row>
    <row r="37" spans="1:4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  <c r="AL37" s="34"/>
      <c r="AM37" s="34"/>
      <c r="AN37" s="34"/>
      <c r="AO37" s="34"/>
      <c r="AP37" s="34"/>
      <c r="AQ37" s="34"/>
      <c r="AR37" s="34"/>
      <c r="AS37" s="34"/>
    </row>
    <row r="38" spans="1:4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  <c r="AL38" s="34"/>
      <c r="AM38" s="34"/>
      <c r="AN38" s="34"/>
      <c r="AO38" s="34"/>
      <c r="AP38" s="34"/>
      <c r="AQ38" s="34"/>
      <c r="AR38" s="34"/>
      <c r="AS38" s="34"/>
    </row>
    <row r="39" spans="1:4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  <c r="AL39" s="34"/>
      <c r="AM39" s="34"/>
      <c r="AN39" s="34"/>
      <c r="AO39" s="34"/>
      <c r="AP39" s="34"/>
      <c r="AQ39" s="34"/>
      <c r="AR39" s="34"/>
      <c r="AS39" s="34"/>
    </row>
    <row r="40" spans="1:45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5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5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5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5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5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5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5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5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L5" activePane="bottomRight" state="frozen"/>
      <selection activeCell="B7" sqref="B7:C35"/>
      <selection pane="topRight" activeCell="B7" sqref="B7:C35"/>
      <selection pane="bottomLeft" activeCell="B7" sqref="B7:C35"/>
      <selection pane="bottomRight" activeCell="Q7" sqref="Q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2.25">
      <c r="A4" s="14"/>
      <c r="D4" s="15" t="s">
        <v>472</v>
      </c>
      <c r="E4" s="15" t="s">
        <v>570</v>
      </c>
      <c r="M4" s="16"/>
      <c r="N4" s="15" t="s">
        <v>437</v>
      </c>
      <c r="O4" s="15" t="s">
        <v>448</v>
      </c>
      <c r="P4" s="15" t="s">
        <v>494</v>
      </c>
      <c r="Q4" s="15" t="s">
        <v>495</v>
      </c>
      <c r="U4" s="16"/>
      <c r="V4" s="15" t="s">
        <v>440</v>
      </c>
      <c r="W4" s="15" t="s">
        <v>441</v>
      </c>
      <c r="X4" s="15" t="s">
        <v>562</v>
      </c>
      <c r="Y4" s="16"/>
      <c r="Z4" s="15" t="s">
        <v>532</v>
      </c>
      <c r="AA4" s="15" t="s">
        <v>576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151"/>
      <c r="O6" s="152"/>
      <c r="P6" s="152"/>
      <c r="Q6" s="152"/>
      <c r="R6" s="152"/>
      <c r="S6" s="152"/>
      <c r="T6" s="153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7" t="s">
        <v>200</v>
      </c>
      <c r="C7" s="50" t="s">
        <v>201</v>
      </c>
      <c r="D7" s="34">
        <v>0</v>
      </c>
      <c r="E7" s="34">
        <v>8</v>
      </c>
      <c r="F7" s="34"/>
      <c r="G7" s="34"/>
      <c r="H7" s="34"/>
      <c r="I7" s="34"/>
      <c r="J7" s="34"/>
      <c r="K7" s="34"/>
      <c r="L7" s="34"/>
      <c r="M7" s="35">
        <f>TRUNC(AVERAGE(D7:L7),2)</f>
        <v>4</v>
      </c>
      <c r="N7" s="34">
        <v>10</v>
      </c>
      <c r="O7" s="34">
        <v>8</v>
      </c>
      <c r="P7" s="34">
        <v>9</v>
      </c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>
        <f>0.6+0.6+0.4+0.4+0.6+0.8+2+0.4</f>
        <v>5.8000000000000007</v>
      </c>
      <c r="Y7" s="35">
        <f t="shared" ref="Y7:Y39" si="0">TRUNC(AVERAGE(V7:X7),2)</f>
        <v>8.43</v>
      </c>
      <c r="Z7" s="74">
        <v>0</v>
      </c>
      <c r="AA7" s="74">
        <v>3</v>
      </c>
      <c r="AB7" s="34"/>
      <c r="AC7" s="35">
        <f t="shared" ref="AC7:AC39" si="1">TRUNC(AVERAGE(Z7:AB7),2)</f>
        <v>1.5</v>
      </c>
      <c r="AD7" s="36">
        <f>TRUNC(AVERAGE(M7,U7,Y7,AC7),2)</f>
        <v>5.73</v>
      </c>
      <c r="AE7" s="34">
        <f>TRUNC((AD7*0.8),2)</f>
        <v>4.58</v>
      </c>
      <c r="AF7" s="34">
        <f>AI7+AJ7</f>
        <v>4</v>
      </c>
      <c r="AG7" s="37">
        <f>TRUNC((AF7*0.2),2)</f>
        <v>0.8</v>
      </c>
      <c r="AH7" s="34">
        <f>TRUNC((AE7+AG7),2)</f>
        <v>5.38</v>
      </c>
      <c r="AI7" s="37">
        <v>2</v>
      </c>
      <c r="AJ7" s="34">
        <v>2</v>
      </c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8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</v>
      </c>
      <c r="N8" s="34" t="s">
        <v>419</v>
      </c>
      <c r="O8" s="34">
        <v>8</v>
      </c>
      <c r="P8" s="34" t="s">
        <v>419</v>
      </c>
      <c r="Q8" s="34"/>
      <c r="R8" s="34"/>
      <c r="S8" s="34"/>
      <c r="T8" s="34"/>
      <c r="U8" s="35">
        <f t="shared" ref="U8:U39" si="3">TRUNC(AVERAGE(N8:T8),2)</f>
        <v>8</v>
      </c>
      <c r="V8" s="34">
        <v>5</v>
      </c>
      <c r="W8" s="34">
        <v>9.5</v>
      </c>
      <c r="X8" s="34">
        <f>0.5+0.5+0.17+1+0.5+1+0.66+0.33+1+0.5</f>
        <v>6.16</v>
      </c>
      <c r="Y8" s="35">
        <f t="shared" si="0"/>
        <v>6.88</v>
      </c>
      <c r="Z8" s="74">
        <v>5</v>
      </c>
      <c r="AA8" s="74">
        <v>7</v>
      </c>
      <c r="AB8" s="34"/>
      <c r="AC8" s="35">
        <f t="shared" si="1"/>
        <v>6</v>
      </c>
      <c r="AD8" s="36">
        <f t="shared" ref="AD8:AD39" si="4">TRUNC(AVERAGE(M8,U8,Y8,AC8),2)</f>
        <v>7.47</v>
      </c>
      <c r="AE8" s="34">
        <f t="shared" ref="AE8:AE39" si="5">TRUNC((AD8*0.8),2)</f>
        <v>5.97</v>
      </c>
      <c r="AF8" s="34">
        <f t="shared" ref="AF8:AF35" si="6">AI8+AJ8</f>
        <v>4</v>
      </c>
      <c r="AG8" s="37">
        <f t="shared" ref="AG8:AG39" si="7">TRUNC((AF8*0.2),2)</f>
        <v>0.8</v>
      </c>
      <c r="AH8" s="34">
        <f t="shared" ref="AH8:AH39" si="8">TRUNC((AE8+AG8),2)</f>
        <v>6.77</v>
      </c>
      <c r="AI8" s="37">
        <v>2</v>
      </c>
      <c r="AJ8" s="34">
        <v>2</v>
      </c>
    </row>
    <row r="9" spans="1:36" s="21" customFormat="1" ht="18" customHeight="1">
      <c r="A9" s="33">
        <v>3</v>
      </c>
      <c r="B9" s="57" t="s">
        <v>204</v>
      </c>
      <c r="C9" s="50" t="s">
        <v>205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9.5</v>
      </c>
      <c r="P9" s="34">
        <v>8.5</v>
      </c>
      <c r="Q9" s="34"/>
      <c r="R9" s="34"/>
      <c r="S9" s="34"/>
      <c r="T9" s="34"/>
      <c r="U9" s="35">
        <f t="shared" si="3"/>
        <v>9.33</v>
      </c>
      <c r="V9" s="34">
        <v>9.5</v>
      </c>
      <c r="W9" s="34">
        <v>9.5</v>
      </c>
      <c r="X9" s="34">
        <f>2+0.16+0.5+0.33+3+0.5</f>
        <v>6.49</v>
      </c>
      <c r="Y9" s="35">
        <f t="shared" si="0"/>
        <v>8.49</v>
      </c>
      <c r="Z9" s="74">
        <v>6</v>
      </c>
      <c r="AA9" s="34">
        <v>10</v>
      </c>
      <c r="AB9" s="34"/>
      <c r="AC9" s="35">
        <f t="shared" si="1"/>
        <v>8</v>
      </c>
      <c r="AD9" s="36">
        <f t="shared" si="4"/>
        <v>8.9499999999999993</v>
      </c>
      <c r="AE9" s="34">
        <f t="shared" si="5"/>
        <v>7.16</v>
      </c>
      <c r="AF9" s="34">
        <f t="shared" si="6"/>
        <v>8</v>
      </c>
      <c r="AG9" s="37">
        <f t="shared" si="7"/>
        <v>1.6</v>
      </c>
      <c r="AH9" s="34">
        <f t="shared" si="8"/>
        <v>8.76</v>
      </c>
      <c r="AI9" s="37">
        <v>6</v>
      </c>
      <c r="AJ9" s="34">
        <v>2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 t="s">
        <v>421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9.9</v>
      </c>
      <c r="O10" s="34">
        <v>8</v>
      </c>
      <c r="P10" s="34">
        <v>9</v>
      </c>
      <c r="Q10" s="34"/>
      <c r="R10" s="34"/>
      <c r="S10" s="34"/>
      <c r="T10" s="34"/>
      <c r="U10" s="35">
        <f t="shared" si="3"/>
        <v>8.9600000000000009</v>
      </c>
      <c r="V10" s="34">
        <v>9.5</v>
      </c>
      <c r="W10" s="34">
        <v>9.5</v>
      </c>
      <c r="X10" s="34">
        <f>0.2+0.2+0.4+0.4+0.8+0.8+3-1</f>
        <v>4.8</v>
      </c>
      <c r="Y10" s="35">
        <f t="shared" si="0"/>
        <v>7.93</v>
      </c>
      <c r="Z10" s="34">
        <v>8</v>
      </c>
      <c r="AA10" s="74">
        <v>5</v>
      </c>
      <c r="AB10" s="34"/>
      <c r="AC10" s="35">
        <f t="shared" si="1"/>
        <v>6.5</v>
      </c>
      <c r="AD10" s="36">
        <f t="shared" si="4"/>
        <v>8.34</v>
      </c>
      <c r="AE10" s="34">
        <f t="shared" si="5"/>
        <v>6.67</v>
      </c>
      <c r="AF10" s="34">
        <f t="shared" si="6"/>
        <v>10</v>
      </c>
      <c r="AG10" s="37">
        <f t="shared" si="7"/>
        <v>2</v>
      </c>
      <c r="AH10" s="34">
        <f t="shared" si="8"/>
        <v>8.67</v>
      </c>
      <c r="AI10" s="37">
        <v>9</v>
      </c>
      <c r="AJ10" s="34">
        <v>1</v>
      </c>
    </row>
    <row r="11" spans="1:36" s="21" customFormat="1" ht="18" customHeight="1">
      <c r="A11" s="33">
        <v>5</v>
      </c>
      <c r="B11" s="57" t="s">
        <v>208</v>
      </c>
      <c r="C11" s="37" t="s">
        <v>209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 t="s">
        <v>427</v>
      </c>
      <c r="O11" s="34">
        <v>9</v>
      </c>
      <c r="P11" s="34">
        <v>7</v>
      </c>
      <c r="Q11" s="34"/>
      <c r="R11" s="34"/>
      <c r="S11" s="34"/>
      <c r="T11" s="34"/>
      <c r="U11" s="35">
        <f t="shared" si="3"/>
        <v>8</v>
      </c>
      <c r="V11" s="34">
        <v>5</v>
      </c>
      <c r="W11" s="34">
        <v>9.5</v>
      </c>
      <c r="X11" s="34">
        <f>2+0.16+0.5+0.33+3+0.5</f>
        <v>6.49</v>
      </c>
      <c r="Y11" s="35">
        <f t="shared" si="0"/>
        <v>6.99</v>
      </c>
      <c r="Z11" s="74">
        <v>8</v>
      </c>
      <c r="AA11" s="74">
        <v>6</v>
      </c>
      <c r="AB11" s="34"/>
      <c r="AC11" s="35">
        <f t="shared" si="1"/>
        <v>7</v>
      </c>
      <c r="AD11" s="36">
        <f t="shared" si="4"/>
        <v>7.93</v>
      </c>
      <c r="AE11" s="34">
        <f t="shared" si="5"/>
        <v>6.34</v>
      </c>
      <c r="AF11" s="34">
        <f t="shared" si="6"/>
        <v>6.1</v>
      </c>
      <c r="AG11" s="37">
        <f t="shared" si="7"/>
        <v>1.22</v>
      </c>
      <c r="AH11" s="34">
        <f t="shared" si="8"/>
        <v>7.56</v>
      </c>
      <c r="AI11" s="37">
        <v>4.5999999999999996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7</v>
      </c>
      <c r="F12" s="34"/>
      <c r="G12" s="34"/>
      <c r="H12" s="34"/>
      <c r="I12" s="34"/>
      <c r="J12" s="34"/>
      <c r="K12" s="34"/>
      <c r="L12" s="34"/>
      <c r="M12" s="35">
        <f t="shared" si="2"/>
        <v>8.5</v>
      </c>
      <c r="N12" s="34" t="s">
        <v>419</v>
      </c>
      <c r="O12" s="34">
        <v>9</v>
      </c>
      <c r="P12" s="34">
        <v>9.5</v>
      </c>
      <c r="Q12" s="34"/>
      <c r="R12" s="34"/>
      <c r="S12" s="34"/>
      <c r="T12" s="34"/>
      <c r="U12" s="35">
        <f t="shared" si="3"/>
        <v>9.25</v>
      </c>
      <c r="V12" s="34">
        <v>9.5</v>
      </c>
      <c r="W12" s="34">
        <v>9.5</v>
      </c>
      <c r="X12" s="34">
        <f>0.5+0.5+0.17+1+0.5+1+0.66+0.33+1+0.5</f>
        <v>6.16</v>
      </c>
      <c r="Y12" s="35">
        <f t="shared" si="0"/>
        <v>8.3800000000000008</v>
      </c>
      <c r="Z12" s="74">
        <v>0</v>
      </c>
      <c r="AA12" s="74">
        <v>1</v>
      </c>
      <c r="AB12" s="34"/>
      <c r="AC12" s="35">
        <f t="shared" si="1"/>
        <v>0.5</v>
      </c>
      <c r="AD12" s="36">
        <f t="shared" si="4"/>
        <v>6.65</v>
      </c>
      <c r="AE12" s="34">
        <f t="shared" si="5"/>
        <v>5.32</v>
      </c>
      <c r="AF12" s="34">
        <f t="shared" si="6"/>
        <v>2.8</v>
      </c>
      <c r="AG12" s="37">
        <f t="shared" si="7"/>
        <v>0.56000000000000005</v>
      </c>
      <c r="AH12" s="34">
        <f t="shared" si="8"/>
        <v>5.88</v>
      </c>
      <c r="AI12" s="37">
        <v>2.8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7</v>
      </c>
      <c r="F13" s="34"/>
      <c r="G13" s="34"/>
      <c r="H13" s="34"/>
      <c r="I13" s="34"/>
      <c r="J13" s="34"/>
      <c r="K13" s="34"/>
      <c r="L13" s="34"/>
      <c r="M13" s="35">
        <f t="shared" si="2"/>
        <v>8.5</v>
      </c>
      <c r="N13" s="34">
        <v>10</v>
      </c>
      <c r="O13" s="34">
        <v>9.5</v>
      </c>
      <c r="P13" s="34">
        <v>8.5</v>
      </c>
      <c r="Q13" s="34"/>
      <c r="R13" s="34"/>
      <c r="S13" s="34"/>
      <c r="T13" s="34"/>
      <c r="U13" s="35">
        <f t="shared" si="3"/>
        <v>9.33</v>
      </c>
      <c r="V13" s="34">
        <v>9.5</v>
      </c>
      <c r="W13" s="34">
        <v>9.5</v>
      </c>
      <c r="X13" s="34">
        <f>0.6+0.6+0.4+0.4+0.6+0.8+2+0.4</f>
        <v>5.8000000000000007</v>
      </c>
      <c r="Y13" s="35">
        <f t="shared" si="0"/>
        <v>8.26</v>
      </c>
      <c r="Z13" s="34">
        <v>8</v>
      </c>
      <c r="AA13" s="74">
        <v>10</v>
      </c>
      <c r="AB13" s="34"/>
      <c r="AC13" s="35">
        <f t="shared" si="1"/>
        <v>9</v>
      </c>
      <c r="AD13" s="36">
        <f t="shared" si="4"/>
        <v>8.77</v>
      </c>
      <c r="AE13" s="34">
        <f t="shared" si="5"/>
        <v>7.01</v>
      </c>
      <c r="AF13" s="34">
        <f t="shared" si="6"/>
        <v>7</v>
      </c>
      <c r="AG13" s="37">
        <f t="shared" si="7"/>
        <v>1.4</v>
      </c>
      <c r="AH13" s="34">
        <f t="shared" si="8"/>
        <v>8.41</v>
      </c>
      <c r="AI13" s="37">
        <v>5</v>
      </c>
      <c r="AJ13" s="34">
        <v>2</v>
      </c>
    </row>
    <row r="14" spans="1:36" s="21" customFormat="1" ht="18" customHeight="1">
      <c r="A14" s="33">
        <v>8</v>
      </c>
      <c r="B14" s="57" t="s">
        <v>214</v>
      </c>
      <c r="C14" s="37" t="s">
        <v>215</v>
      </c>
      <c r="D14" s="34">
        <v>10</v>
      </c>
      <c r="E14" s="34">
        <v>9.4</v>
      </c>
      <c r="F14" s="34"/>
      <c r="G14" s="34"/>
      <c r="H14" s="34"/>
      <c r="I14" s="34"/>
      <c r="J14" s="34"/>
      <c r="K14" s="34"/>
      <c r="L14" s="34"/>
      <c r="M14" s="35">
        <f t="shared" si="2"/>
        <v>9.6999999999999993</v>
      </c>
      <c r="N14" s="34" t="s">
        <v>419</v>
      </c>
      <c r="O14" s="34">
        <v>9</v>
      </c>
      <c r="P14" s="34">
        <v>7</v>
      </c>
      <c r="Q14" s="34"/>
      <c r="R14" s="34"/>
      <c r="S14" s="34"/>
      <c r="T14" s="34"/>
      <c r="U14" s="35">
        <f t="shared" si="3"/>
        <v>8</v>
      </c>
      <c r="V14" s="34">
        <v>5</v>
      </c>
      <c r="W14" s="34">
        <v>9.5</v>
      </c>
      <c r="X14" s="34">
        <f>0.5+0.5+0.17+1+0.5+1+0.66+0.33+1+0.5</f>
        <v>6.16</v>
      </c>
      <c r="Y14" s="35">
        <f t="shared" si="0"/>
        <v>6.88</v>
      </c>
      <c r="Z14" s="34">
        <v>8</v>
      </c>
      <c r="AA14" s="74">
        <v>10</v>
      </c>
      <c r="AB14" s="34"/>
      <c r="AC14" s="35">
        <f t="shared" si="1"/>
        <v>9</v>
      </c>
      <c r="AD14" s="36">
        <f t="shared" si="4"/>
        <v>8.39</v>
      </c>
      <c r="AE14" s="34">
        <f t="shared" si="5"/>
        <v>6.71</v>
      </c>
      <c r="AF14" s="34">
        <f t="shared" si="6"/>
        <v>2</v>
      </c>
      <c r="AG14" s="37">
        <f t="shared" si="7"/>
        <v>0.4</v>
      </c>
      <c r="AH14" s="34">
        <f t="shared" si="8"/>
        <v>7.11</v>
      </c>
      <c r="AI14" s="37">
        <v>2</v>
      </c>
      <c r="AJ14" s="34"/>
    </row>
    <row r="15" spans="1:36" s="21" customFormat="1" ht="18" customHeight="1">
      <c r="A15" s="33">
        <v>9</v>
      </c>
      <c r="B15" s="57" t="s">
        <v>216</v>
      </c>
      <c r="C15" s="37" t="s">
        <v>217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>
        <v>9</v>
      </c>
      <c r="P15" s="34">
        <v>9</v>
      </c>
      <c r="Q15" s="34"/>
      <c r="R15" s="34"/>
      <c r="S15" s="34"/>
      <c r="T15" s="34"/>
      <c r="U15" s="35">
        <f t="shared" si="3"/>
        <v>9.26</v>
      </c>
      <c r="V15" s="34">
        <v>9.5</v>
      </c>
      <c r="W15" s="34">
        <v>9.5</v>
      </c>
      <c r="X15" s="34">
        <f>0.8+0.5+1.5+0.5+0.6+2</f>
        <v>5.9</v>
      </c>
      <c r="Y15" s="35">
        <f t="shared" si="0"/>
        <v>8.3000000000000007</v>
      </c>
      <c r="Z15" s="74">
        <v>6</v>
      </c>
      <c r="AA15" s="74">
        <v>5</v>
      </c>
      <c r="AB15" s="34"/>
      <c r="AC15" s="35">
        <f t="shared" si="1"/>
        <v>5.5</v>
      </c>
      <c r="AD15" s="36">
        <f t="shared" si="4"/>
        <v>7.89</v>
      </c>
      <c r="AE15" s="34">
        <f t="shared" si="5"/>
        <v>6.31</v>
      </c>
      <c r="AF15" s="34">
        <f t="shared" si="6"/>
        <v>8.5</v>
      </c>
      <c r="AG15" s="37">
        <f t="shared" si="7"/>
        <v>1.7</v>
      </c>
      <c r="AH15" s="34">
        <f t="shared" si="8"/>
        <v>8.01</v>
      </c>
      <c r="AI15" s="37">
        <v>7</v>
      </c>
      <c r="AJ15" s="34">
        <v>1.5</v>
      </c>
    </row>
    <row r="16" spans="1:36" s="21" customFormat="1" ht="18" customHeight="1">
      <c r="A16" s="33">
        <v>10</v>
      </c>
      <c r="B16" s="57" t="s">
        <v>218</v>
      </c>
      <c r="C16" s="37" t="s">
        <v>219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10</v>
      </c>
      <c r="P16" s="34">
        <v>9</v>
      </c>
      <c r="Q16" s="34"/>
      <c r="R16" s="34"/>
      <c r="S16" s="34"/>
      <c r="T16" s="34"/>
      <c r="U16" s="35">
        <f t="shared" si="3"/>
        <v>9.66</v>
      </c>
      <c r="V16" s="34">
        <v>10</v>
      </c>
      <c r="W16" s="34">
        <v>9.5</v>
      </c>
      <c r="X16" s="34">
        <f>0.5+0.5+0.17+1+0.5+1+0.66+0.33+1+0.5</f>
        <v>6.16</v>
      </c>
      <c r="Y16" s="35">
        <f t="shared" si="0"/>
        <v>8.5500000000000007</v>
      </c>
      <c r="Z16" s="34">
        <v>8</v>
      </c>
      <c r="AA16" s="74">
        <v>10</v>
      </c>
      <c r="AB16" s="34"/>
      <c r="AC16" s="35">
        <f t="shared" si="1"/>
        <v>9</v>
      </c>
      <c r="AD16" s="36">
        <f t="shared" si="4"/>
        <v>9.3000000000000007</v>
      </c>
      <c r="AE16" s="34">
        <f t="shared" si="5"/>
        <v>7.44</v>
      </c>
      <c r="AF16" s="34">
        <f t="shared" si="6"/>
        <v>9.8000000000000007</v>
      </c>
      <c r="AG16" s="37">
        <f t="shared" si="7"/>
        <v>1.96</v>
      </c>
      <c r="AH16" s="34">
        <f t="shared" si="8"/>
        <v>9.4</v>
      </c>
      <c r="AI16" s="37">
        <v>7.8</v>
      </c>
      <c r="AJ16" s="34">
        <v>2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9.9</v>
      </c>
      <c r="O17" s="34">
        <v>9.5</v>
      </c>
      <c r="P17" s="34">
        <v>9.5</v>
      </c>
      <c r="Q17" s="34"/>
      <c r="R17" s="34"/>
      <c r="S17" s="34"/>
      <c r="T17" s="34"/>
      <c r="U17" s="35">
        <f t="shared" si="3"/>
        <v>9.6300000000000008</v>
      </c>
      <c r="V17" s="34">
        <v>5</v>
      </c>
      <c r="W17" s="34">
        <v>9.5</v>
      </c>
      <c r="X17" s="34">
        <f>0.8+0.5+1.5+0.5+0.6+2</f>
        <v>5.9</v>
      </c>
      <c r="Y17" s="35">
        <f t="shared" si="0"/>
        <v>6.8</v>
      </c>
      <c r="Z17" s="74">
        <v>8</v>
      </c>
      <c r="AA17" s="74">
        <v>3</v>
      </c>
      <c r="AB17" s="34"/>
      <c r="AC17" s="35">
        <f t="shared" si="1"/>
        <v>5.5</v>
      </c>
      <c r="AD17" s="36">
        <f t="shared" si="4"/>
        <v>7.98</v>
      </c>
      <c r="AE17" s="34">
        <f t="shared" si="5"/>
        <v>6.38</v>
      </c>
      <c r="AF17" s="34">
        <f t="shared" si="6"/>
        <v>4.8</v>
      </c>
      <c r="AG17" s="37">
        <f t="shared" si="7"/>
        <v>0.96</v>
      </c>
      <c r="AH17" s="34">
        <f t="shared" si="8"/>
        <v>7.34</v>
      </c>
      <c r="AI17" s="37">
        <v>2.8</v>
      </c>
      <c r="AJ17" s="34">
        <v>2</v>
      </c>
    </row>
    <row r="18" spans="1:36" s="21" customFormat="1" ht="18" customHeight="1">
      <c r="A18" s="33">
        <v>12</v>
      </c>
      <c r="B18" s="57" t="s">
        <v>222</v>
      </c>
      <c r="C18" s="53" t="s">
        <v>223</v>
      </c>
      <c r="D18" s="34">
        <v>10</v>
      </c>
      <c r="E18" s="34">
        <v>9.5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9.9</v>
      </c>
      <c r="O18" s="34">
        <v>9.5</v>
      </c>
      <c r="P18" s="34">
        <v>9</v>
      </c>
      <c r="Q18" s="34"/>
      <c r="R18" s="34"/>
      <c r="S18" s="34"/>
      <c r="T18" s="34"/>
      <c r="U18" s="35">
        <f t="shared" si="3"/>
        <v>9.4600000000000009</v>
      </c>
      <c r="V18" s="34">
        <v>10</v>
      </c>
      <c r="W18" s="34">
        <v>9.5</v>
      </c>
      <c r="X18" s="34">
        <f>2+0.16+0.5+0.33+3+0.5</f>
        <v>6.49</v>
      </c>
      <c r="Y18" s="35">
        <f t="shared" si="0"/>
        <v>8.66</v>
      </c>
      <c r="Z18" s="34">
        <v>8</v>
      </c>
      <c r="AA18" s="74">
        <v>7</v>
      </c>
      <c r="AB18" s="34"/>
      <c r="AC18" s="35">
        <f t="shared" si="1"/>
        <v>7.5</v>
      </c>
      <c r="AD18" s="36">
        <f t="shared" si="4"/>
        <v>8.84</v>
      </c>
      <c r="AE18" s="34">
        <f t="shared" si="5"/>
        <v>7.07</v>
      </c>
      <c r="AF18" s="34">
        <f t="shared" si="6"/>
        <v>8</v>
      </c>
      <c r="AG18" s="37">
        <f t="shared" si="7"/>
        <v>1.6</v>
      </c>
      <c r="AH18" s="34">
        <f t="shared" si="8"/>
        <v>8.67</v>
      </c>
      <c r="AI18" s="37">
        <v>6</v>
      </c>
      <c r="AJ18" s="34">
        <v>2</v>
      </c>
    </row>
    <row r="19" spans="1:36" s="21" customFormat="1" ht="18" customHeight="1">
      <c r="A19" s="33">
        <v>13</v>
      </c>
      <c r="B19" s="57" t="s">
        <v>224</v>
      </c>
      <c r="C19" s="50" t="s">
        <v>225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9.6</v>
      </c>
      <c r="O19" s="34">
        <v>9</v>
      </c>
      <c r="P19" s="34">
        <v>9</v>
      </c>
      <c r="Q19" s="34"/>
      <c r="R19" s="34"/>
      <c r="S19" s="34"/>
      <c r="T19" s="34"/>
      <c r="U19" s="35">
        <f t="shared" si="3"/>
        <v>9.1999999999999993</v>
      </c>
      <c r="V19" s="34">
        <v>10</v>
      </c>
      <c r="W19" s="34">
        <v>9.5</v>
      </c>
      <c r="X19" s="34">
        <f>2+0.16+0.5+0.33+3+0.5</f>
        <v>6.49</v>
      </c>
      <c r="Y19" s="35">
        <f t="shared" si="0"/>
        <v>8.66</v>
      </c>
      <c r="Z19" s="34">
        <v>8</v>
      </c>
      <c r="AA19" s="74">
        <v>7</v>
      </c>
      <c r="AB19" s="34"/>
      <c r="AC19" s="35">
        <f t="shared" si="1"/>
        <v>7.5</v>
      </c>
      <c r="AD19" s="36">
        <f t="shared" si="4"/>
        <v>8.84</v>
      </c>
      <c r="AE19" s="34">
        <f t="shared" si="5"/>
        <v>7.07</v>
      </c>
      <c r="AF19" s="34">
        <f t="shared" si="6"/>
        <v>9.6</v>
      </c>
      <c r="AG19" s="37">
        <f t="shared" si="7"/>
        <v>1.92</v>
      </c>
      <c r="AH19" s="34">
        <f t="shared" si="8"/>
        <v>8.99</v>
      </c>
      <c r="AI19" s="37">
        <v>7.6</v>
      </c>
      <c r="AJ19" s="34">
        <v>2</v>
      </c>
    </row>
    <row r="20" spans="1:36" s="21" customFormat="1" ht="18" customHeight="1">
      <c r="A20" s="33">
        <v>14</v>
      </c>
      <c r="B20" s="60" t="s">
        <v>226</v>
      </c>
      <c r="C20" s="37" t="s">
        <v>227</v>
      </c>
      <c r="D20" s="34">
        <v>10</v>
      </c>
      <c r="E20" s="34" t="s">
        <v>421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 t="s">
        <v>419</v>
      </c>
      <c r="O20" s="34">
        <v>10</v>
      </c>
      <c r="P20" s="34">
        <v>9</v>
      </c>
      <c r="Q20" s="34"/>
      <c r="R20" s="34"/>
      <c r="S20" s="34"/>
      <c r="T20" s="34"/>
      <c r="U20" s="35">
        <f t="shared" si="3"/>
        <v>9.5</v>
      </c>
      <c r="V20" s="34">
        <v>5</v>
      </c>
      <c r="W20" s="34">
        <v>9.5</v>
      </c>
      <c r="X20" s="34">
        <f>0.2+0.2+0.4+0.4+0.8+0.8+3</f>
        <v>5.8</v>
      </c>
      <c r="Y20" s="35">
        <f t="shared" si="0"/>
        <v>6.76</v>
      </c>
      <c r="Z20" s="34">
        <v>10</v>
      </c>
      <c r="AA20" s="34">
        <v>8</v>
      </c>
      <c r="AB20" s="34"/>
      <c r="AC20" s="35">
        <f t="shared" si="1"/>
        <v>9</v>
      </c>
      <c r="AD20" s="36">
        <f t="shared" si="4"/>
        <v>8.81</v>
      </c>
      <c r="AE20" s="34">
        <f t="shared" si="5"/>
        <v>7.04</v>
      </c>
      <c r="AF20" s="34">
        <f t="shared" si="6"/>
        <v>0</v>
      </c>
      <c r="AG20" s="37">
        <f t="shared" si="7"/>
        <v>0</v>
      </c>
      <c r="AH20" s="34">
        <f t="shared" si="8"/>
        <v>7.04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9.5</v>
      </c>
      <c r="P21" s="34">
        <v>9</v>
      </c>
      <c r="Q21" s="34"/>
      <c r="R21" s="34"/>
      <c r="S21" s="34"/>
      <c r="T21" s="34"/>
      <c r="U21" s="35">
        <f t="shared" si="3"/>
        <v>9.5</v>
      </c>
      <c r="V21" s="34">
        <v>9.5</v>
      </c>
      <c r="W21" s="34">
        <v>9.5</v>
      </c>
      <c r="X21" s="34">
        <f>0.6+0.6+0.4+0.4+0.6+0.8+2+0.4</f>
        <v>5.8000000000000007</v>
      </c>
      <c r="Y21" s="35">
        <f t="shared" si="0"/>
        <v>8.26</v>
      </c>
      <c r="Z21" s="34">
        <v>8</v>
      </c>
      <c r="AA21" s="74">
        <v>9</v>
      </c>
      <c r="AB21" s="34"/>
      <c r="AC21" s="35">
        <f t="shared" si="1"/>
        <v>8.5</v>
      </c>
      <c r="AD21" s="36">
        <f t="shared" si="4"/>
        <v>9.06</v>
      </c>
      <c r="AE21" s="34">
        <f t="shared" si="5"/>
        <v>7.24</v>
      </c>
      <c r="AF21" s="34">
        <f t="shared" si="6"/>
        <v>2</v>
      </c>
      <c r="AG21" s="37">
        <f t="shared" si="7"/>
        <v>0.4</v>
      </c>
      <c r="AH21" s="34">
        <f t="shared" si="8"/>
        <v>7.64</v>
      </c>
      <c r="AI21" s="37">
        <v>0</v>
      </c>
      <c r="AJ21" s="34">
        <v>2</v>
      </c>
    </row>
    <row r="22" spans="1:36" s="21" customFormat="1" ht="18" customHeight="1">
      <c r="A22" s="33">
        <v>16</v>
      </c>
      <c r="B22" s="57" t="s">
        <v>230</v>
      </c>
      <c r="C22" s="53" t="s">
        <v>231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9.8000000000000007</v>
      </c>
      <c r="P22" s="34">
        <v>9</v>
      </c>
      <c r="Q22" s="34"/>
      <c r="R22" s="34"/>
      <c r="S22" s="34"/>
      <c r="T22" s="34"/>
      <c r="U22" s="35">
        <f t="shared" si="3"/>
        <v>9.6</v>
      </c>
      <c r="V22" s="34">
        <v>10</v>
      </c>
      <c r="W22" s="34">
        <v>9.5</v>
      </c>
      <c r="X22" s="34">
        <f>0.6+0.6+0.4+0.4+0.6+0.8+2+0.4</f>
        <v>5.8000000000000007</v>
      </c>
      <c r="Y22" s="35">
        <f t="shared" si="0"/>
        <v>8.43</v>
      </c>
      <c r="Z22" s="34">
        <v>8</v>
      </c>
      <c r="AA22" s="34">
        <v>10</v>
      </c>
      <c r="AB22" s="34"/>
      <c r="AC22" s="35">
        <f t="shared" si="1"/>
        <v>9</v>
      </c>
      <c r="AD22" s="36">
        <f t="shared" si="4"/>
        <v>9.25</v>
      </c>
      <c r="AE22" s="34">
        <f t="shared" si="5"/>
        <v>7.4</v>
      </c>
      <c r="AF22" s="34">
        <f t="shared" si="6"/>
        <v>10</v>
      </c>
      <c r="AG22" s="37">
        <f t="shared" si="7"/>
        <v>2</v>
      </c>
      <c r="AH22" s="34">
        <f t="shared" si="8"/>
        <v>9.4</v>
      </c>
      <c r="AI22" s="37">
        <v>8</v>
      </c>
      <c r="AJ22" s="34">
        <v>2</v>
      </c>
    </row>
    <row r="23" spans="1:36" s="21" customFormat="1" ht="18" customHeight="1">
      <c r="A23" s="33">
        <v>17</v>
      </c>
      <c r="B23" s="57" t="s">
        <v>232</v>
      </c>
      <c r="C23" s="50" t="s">
        <v>233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9.9</v>
      </c>
      <c r="O23" s="34">
        <v>9</v>
      </c>
      <c r="P23" s="34" t="s">
        <v>419</v>
      </c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>
        <f>0.2+0.2+0.4+0.4+0.8+0.8+3</f>
        <v>5.8</v>
      </c>
      <c r="Y23" s="35">
        <f t="shared" si="0"/>
        <v>6.76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9.0500000000000007</v>
      </c>
      <c r="AE23" s="34">
        <f t="shared" si="5"/>
        <v>7.24</v>
      </c>
      <c r="AF23" s="34">
        <f t="shared" si="6"/>
        <v>10</v>
      </c>
      <c r="AG23" s="37">
        <f t="shared" si="7"/>
        <v>2</v>
      </c>
      <c r="AH23" s="34">
        <f t="shared" si="8"/>
        <v>9.24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7" t="s">
        <v>234</v>
      </c>
      <c r="C24" s="50" t="s">
        <v>235</v>
      </c>
      <c r="D24" s="34">
        <v>10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8.5</v>
      </c>
      <c r="N24" s="34">
        <v>10</v>
      </c>
      <c r="O24" s="34">
        <v>8</v>
      </c>
      <c r="P24" s="34">
        <v>8.8000000000000007</v>
      </c>
      <c r="Q24" s="34"/>
      <c r="R24" s="34"/>
      <c r="S24" s="34"/>
      <c r="T24" s="34"/>
      <c r="U24" s="35">
        <f t="shared" si="3"/>
        <v>8.93</v>
      </c>
      <c r="V24" s="34" t="s">
        <v>419</v>
      </c>
      <c r="W24" s="34" t="s">
        <v>419</v>
      </c>
      <c r="X24" s="34">
        <f>0.2+0.2+0.4+0.4+0.8+0.8+3</f>
        <v>5.8</v>
      </c>
      <c r="Y24" s="35">
        <f t="shared" si="0"/>
        <v>5.8</v>
      </c>
      <c r="Z24" s="74">
        <v>0</v>
      </c>
      <c r="AA24" s="74">
        <v>9</v>
      </c>
      <c r="AB24" s="34"/>
      <c r="AC24" s="35">
        <f t="shared" si="1"/>
        <v>4.5</v>
      </c>
      <c r="AD24" s="36">
        <f t="shared" si="4"/>
        <v>6.93</v>
      </c>
      <c r="AE24" s="34">
        <f t="shared" si="5"/>
        <v>5.54</v>
      </c>
      <c r="AF24" s="34">
        <f t="shared" si="6"/>
        <v>4.8</v>
      </c>
      <c r="AG24" s="37">
        <f t="shared" si="7"/>
        <v>0.96</v>
      </c>
      <c r="AH24" s="34">
        <f t="shared" si="8"/>
        <v>6.5</v>
      </c>
      <c r="AI24" s="37">
        <v>3.8</v>
      </c>
      <c r="AJ24" s="34">
        <v>1</v>
      </c>
    </row>
    <row r="25" spans="1:36" s="21" customFormat="1" ht="18" customHeight="1">
      <c r="A25" s="33">
        <v>19</v>
      </c>
      <c r="B25" s="57" t="s">
        <v>236</v>
      </c>
      <c r="C25" s="53" t="s">
        <v>237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9.9</v>
      </c>
      <c r="O25" s="34">
        <v>8.5</v>
      </c>
      <c r="P25" s="34" t="s">
        <v>419</v>
      </c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>
        <f>2+0.16+0.5+0.33+3+0.5</f>
        <v>6.49</v>
      </c>
      <c r="Y25" s="35">
        <f t="shared" si="0"/>
        <v>8.66</v>
      </c>
      <c r="Z25" s="34">
        <v>10</v>
      </c>
      <c r="AA25" s="74">
        <v>5</v>
      </c>
      <c r="AB25" s="34"/>
      <c r="AC25" s="35">
        <f t="shared" si="1"/>
        <v>7.5</v>
      </c>
      <c r="AD25" s="36">
        <f t="shared" si="4"/>
        <v>8.84</v>
      </c>
      <c r="AE25" s="34">
        <f t="shared" si="5"/>
        <v>7.07</v>
      </c>
      <c r="AF25" s="34">
        <f t="shared" si="6"/>
        <v>9</v>
      </c>
      <c r="AG25" s="37">
        <f t="shared" si="7"/>
        <v>1.8</v>
      </c>
      <c r="AH25" s="34">
        <f t="shared" si="8"/>
        <v>8.8699999999999992</v>
      </c>
      <c r="AI25" s="37">
        <v>7</v>
      </c>
      <c r="AJ25" s="34">
        <v>2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0</v>
      </c>
      <c r="F26" s="34"/>
      <c r="G26" s="34"/>
      <c r="H26" s="34"/>
      <c r="I26" s="34"/>
      <c r="J26" s="34"/>
      <c r="K26" s="34"/>
      <c r="L26" s="34"/>
      <c r="M26" s="35">
        <f t="shared" si="2"/>
        <v>0</v>
      </c>
      <c r="N26" s="34">
        <v>9.8000000000000007</v>
      </c>
      <c r="O26" s="34">
        <v>7</v>
      </c>
      <c r="P26" s="34">
        <v>7</v>
      </c>
      <c r="Q26" s="34"/>
      <c r="R26" s="34"/>
      <c r="S26" s="34"/>
      <c r="T26" s="34"/>
      <c r="U26" s="35">
        <f t="shared" si="3"/>
        <v>7.93</v>
      </c>
      <c r="V26" s="34">
        <v>10</v>
      </c>
      <c r="W26" s="34">
        <v>9.5</v>
      </c>
      <c r="X26" s="34">
        <f>0.2+0.2+0.4+0.4+0.8+0.8+3</f>
        <v>5.8</v>
      </c>
      <c r="Y26" s="35">
        <f t="shared" si="0"/>
        <v>8.43</v>
      </c>
      <c r="Z26" s="74">
        <v>6</v>
      </c>
      <c r="AA26" s="74">
        <v>2</v>
      </c>
      <c r="AB26" s="34"/>
      <c r="AC26" s="35">
        <f t="shared" si="1"/>
        <v>4</v>
      </c>
      <c r="AD26" s="36">
        <f t="shared" si="4"/>
        <v>5.09</v>
      </c>
      <c r="AE26" s="34">
        <f t="shared" si="5"/>
        <v>4.07</v>
      </c>
      <c r="AF26" s="34">
        <f t="shared" si="6"/>
        <v>1.5</v>
      </c>
      <c r="AG26" s="37">
        <f t="shared" si="7"/>
        <v>0.3</v>
      </c>
      <c r="AH26" s="34">
        <f t="shared" si="8"/>
        <v>4.37</v>
      </c>
      <c r="AI26" s="37">
        <v>0</v>
      </c>
      <c r="AJ26" s="34">
        <v>1.5</v>
      </c>
    </row>
    <row r="27" spans="1:36" s="21" customFormat="1" ht="18" customHeight="1">
      <c r="A27" s="33">
        <v>21</v>
      </c>
      <c r="B27" s="57" t="s">
        <v>240</v>
      </c>
      <c r="C27" s="50" t="s">
        <v>241</v>
      </c>
      <c r="D27" s="34"/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9.6999999999999993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9.73</v>
      </c>
      <c r="V27" s="34">
        <v>10</v>
      </c>
      <c r="W27" s="34">
        <v>9.5</v>
      </c>
      <c r="X27" s="34">
        <f>0.2+0.2+0.4+0.4+0.8+0.8+3</f>
        <v>5.8</v>
      </c>
      <c r="Y27" s="35">
        <f t="shared" si="0"/>
        <v>8.43</v>
      </c>
      <c r="Z27" s="74">
        <v>6</v>
      </c>
      <c r="AA27" s="34">
        <v>10</v>
      </c>
      <c r="AB27" s="34"/>
      <c r="AC27" s="35">
        <f t="shared" si="1"/>
        <v>8</v>
      </c>
      <c r="AD27" s="36">
        <f t="shared" si="4"/>
        <v>9.0399999999999991</v>
      </c>
      <c r="AE27" s="34">
        <f t="shared" si="5"/>
        <v>7.23</v>
      </c>
      <c r="AF27" s="34">
        <f t="shared" si="6"/>
        <v>9.8000000000000007</v>
      </c>
      <c r="AG27" s="37">
        <f t="shared" si="7"/>
        <v>1.96</v>
      </c>
      <c r="AH27" s="34">
        <f t="shared" si="8"/>
        <v>9.19</v>
      </c>
      <c r="AI27" s="37">
        <v>9.8000000000000007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9</v>
      </c>
      <c r="F28" s="34"/>
      <c r="G28" s="34"/>
      <c r="H28" s="34"/>
      <c r="I28" s="34"/>
      <c r="J28" s="34"/>
      <c r="K28" s="34"/>
      <c r="L28" s="34"/>
      <c r="M28" s="35">
        <f t="shared" si="2"/>
        <v>9.5</v>
      </c>
      <c r="N28" s="34">
        <v>9.8000000000000007</v>
      </c>
      <c r="O28" s="34">
        <v>9.5</v>
      </c>
      <c r="P28" s="34">
        <v>9</v>
      </c>
      <c r="Q28" s="34"/>
      <c r="R28" s="34"/>
      <c r="S28" s="34"/>
      <c r="T28" s="34"/>
      <c r="U28" s="35">
        <f t="shared" si="3"/>
        <v>9.43</v>
      </c>
      <c r="V28" s="34">
        <v>9.5</v>
      </c>
      <c r="W28" s="34">
        <v>9.5</v>
      </c>
      <c r="X28" s="34">
        <f>0.8+0.5+1.5+0.5+0.6+2</f>
        <v>5.9</v>
      </c>
      <c r="Y28" s="35">
        <f t="shared" si="0"/>
        <v>8.3000000000000007</v>
      </c>
      <c r="Z28" s="34">
        <v>10</v>
      </c>
      <c r="AA28" s="74">
        <v>10</v>
      </c>
      <c r="AB28" s="34"/>
      <c r="AC28" s="35">
        <f t="shared" si="1"/>
        <v>10</v>
      </c>
      <c r="AD28" s="36">
        <f t="shared" si="4"/>
        <v>9.3000000000000007</v>
      </c>
      <c r="AE28" s="34">
        <f t="shared" si="5"/>
        <v>7.44</v>
      </c>
      <c r="AF28" s="34">
        <f t="shared" si="6"/>
        <v>7.3</v>
      </c>
      <c r="AG28" s="37">
        <f t="shared" si="7"/>
        <v>1.46</v>
      </c>
      <c r="AH28" s="34">
        <f t="shared" si="8"/>
        <v>8.9</v>
      </c>
      <c r="AI28" s="37">
        <v>5.8</v>
      </c>
      <c r="AJ28" s="34">
        <v>1.5</v>
      </c>
    </row>
    <row r="29" spans="1:36" s="21" customFormat="1" ht="18" customHeight="1">
      <c r="A29" s="33">
        <v>23</v>
      </c>
      <c r="B29" s="61" t="s">
        <v>244</v>
      </c>
      <c r="C29" s="62" t="s">
        <v>245</v>
      </c>
      <c r="D29" s="34">
        <v>9.5</v>
      </c>
      <c r="E29" s="34">
        <v>0</v>
      </c>
      <c r="F29" s="34"/>
      <c r="G29" s="34"/>
      <c r="H29" s="34"/>
      <c r="I29" s="34"/>
      <c r="J29" s="34"/>
      <c r="K29" s="34"/>
      <c r="L29" s="34"/>
      <c r="M29" s="35">
        <f t="shared" si="2"/>
        <v>4.75</v>
      </c>
      <c r="N29" s="34">
        <v>9.6</v>
      </c>
      <c r="O29" s="34">
        <v>7</v>
      </c>
      <c r="P29" s="34">
        <v>9</v>
      </c>
      <c r="Q29" s="34"/>
      <c r="R29" s="34"/>
      <c r="S29" s="34"/>
      <c r="T29" s="34"/>
      <c r="U29" s="35">
        <f t="shared" si="3"/>
        <v>8.5299999999999994</v>
      </c>
      <c r="V29" s="34">
        <v>10</v>
      </c>
      <c r="W29" s="34">
        <v>9.5</v>
      </c>
      <c r="X29" s="34">
        <f>0.6+0.6+0.4+0.4+0.6+0.8+2+0.4</f>
        <v>5.8000000000000007</v>
      </c>
      <c r="Y29" s="35">
        <f t="shared" si="0"/>
        <v>8.43</v>
      </c>
      <c r="Z29" s="74">
        <v>0</v>
      </c>
      <c r="AA29" s="74">
        <v>1</v>
      </c>
      <c r="AB29" s="34"/>
      <c r="AC29" s="35">
        <f t="shared" si="1"/>
        <v>0.5</v>
      </c>
      <c r="AD29" s="36">
        <f t="shared" si="4"/>
        <v>5.55</v>
      </c>
      <c r="AE29" s="34">
        <f t="shared" si="5"/>
        <v>4.4400000000000004</v>
      </c>
      <c r="AF29" s="34">
        <f t="shared" si="6"/>
        <v>6.5</v>
      </c>
      <c r="AG29" s="37">
        <f t="shared" si="7"/>
        <v>1.3</v>
      </c>
      <c r="AH29" s="34">
        <f t="shared" si="8"/>
        <v>5.74</v>
      </c>
      <c r="AI29" s="37">
        <v>5.5</v>
      </c>
      <c r="AJ29" s="34">
        <v>1</v>
      </c>
    </row>
    <row r="30" spans="1:36" s="21" customFormat="1" ht="18" customHeight="1">
      <c r="A30" s="33">
        <v>24</v>
      </c>
      <c r="B30" s="57" t="s">
        <v>246</v>
      </c>
      <c r="C30" s="50" t="s">
        <v>247</v>
      </c>
      <c r="D30" s="34"/>
      <c r="E30" s="34">
        <v>7</v>
      </c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9</v>
      </c>
      <c r="O30" s="34">
        <v>8</v>
      </c>
      <c r="P30" s="34">
        <v>8.8000000000000007</v>
      </c>
      <c r="Q30" s="34"/>
      <c r="R30" s="34"/>
      <c r="S30" s="34"/>
      <c r="T30" s="34"/>
      <c r="U30" s="35">
        <f t="shared" si="3"/>
        <v>8.6</v>
      </c>
      <c r="V30" s="34">
        <v>10</v>
      </c>
      <c r="W30" s="34">
        <v>9.5</v>
      </c>
      <c r="X30" s="34">
        <f>0.8+0.5+1.5+0.5+0.6+2</f>
        <v>5.9</v>
      </c>
      <c r="Y30" s="35">
        <f t="shared" si="0"/>
        <v>8.4600000000000009</v>
      </c>
      <c r="Z30" s="74">
        <v>4</v>
      </c>
      <c r="AA30" s="34">
        <v>1</v>
      </c>
      <c r="AB30" s="34"/>
      <c r="AC30" s="35">
        <f t="shared" si="1"/>
        <v>2.5</v>
      </c>
      <c r="AD30" s="36">
        <f t="shared" si="4"/>
        <v>6.64</v>
      </c>
      <c r="AE30" s="34">
        <f t="shared" si="5"/>
        <v>5.31</v>
      </c>
      <c r="AF30" s="34">
        <f t="shared" si="6"/>
        <v>4.8</v>
      </c>
      <c r="AG30" s="37">
        <f t="shared" si="7"/>
        <v>0.96</v>
      </c>
      <c r="AH30" s="34">
        <f t="shared" si="8"/>
        <v>6.27</v>
      </c>
      <c r="AI30" s="37">
        <v>2.8</v>
      </c>
      <c r="AJ30" s="34">
        <v>2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9.8000000000000007</v>
      </c>
      <c r="F31" s="34"/>
      <c r="G31" s="34"/>
      <c r="H31" s="34"/>
      <c r="I31" s="34"/>
      <c r="J31" s="34"/>
      <c r="K31" s="34"/>
      <c r="L31" s="34"/>
      <c r="M31" s="35">
        <f t="shared" si="2"/>
        <v>9.9</v>
      </c>
      <c r="N31" s="34">
        <v>9.6</v>
      </c>
      <c r="O31" s="34">
        <v>8</v>
      </c>
      <c r="P31" s="34">
        <v>9</v>
      </c>
      <c r="Q31" s="34"/>
      <c r="R31" s="34"/>
      <c r="S31" s="34"/>
      <c r="T31" s="34"/>
      <c r="U31" s="35">
        <f t="shared" si="3"/>
        <v>8.86</v>
      </c>
      <c r="V31" s="34">
        <v>10</v>
      </c>
      <c r="W31" s="34">
        <v>9.5</v>
      </c>
      <c r="X31" s="34">
        <f>2+0.16+0.5+0.33+3+0.5</f>
        <v>6.49</v>
      </c>
      <c r="Y31" s="35">
        <f t="shared" si="0"/>
        <v>8.66</v>
      </c>
      <c r="Z31" s="34">
        <v>10</v>
      </c>
      <c r="AA31" s="74">
        <v>3</v>
      </c>
      <c r="AB31" s="34"/>
      <c r="AC31" s="35">
        <f t="shared" si="1"/>
        <v>6.5</v>
      </c>
      <c r="AD31" s="36">
        <f t="shared" si="4"/>
        <v>8.48</v>
      </c>
      <c r="AE31" s="34">
        <f t="shared" si="5"/>
        <v>6.78</v>
      </c>
      <c r="AF31" s="34">
        <f t="shared" si="6"/>
        <v>5.5</v>
      </c>
      <c r="AG31" s="37">
        <f t="shared" si="7"/>
        <v>1.1000000000000001</v>
      </c>
      <c r="AH31" s="34">
        <f t="shared" si="8"/>
        <v>7.88</v>
      </c>
      <c r="AI31" s="37">
        <v>4</v>
      </c>
      <c r="AJ31" s="34">
        <v>1.5</v>
      </c>
    </row>
    <row r="32" spans="1:36" s="21" customFormat="1" ht="18" customHeight="1">
      <c r="A32" s="33">
        <v>26</v>
      </c>
      <c r="B32" s="57" t="s">
        <v>250</v>
      </c>
      <c r="C32" s="50" t="s">
        <v>251</v>
      </c>
      <c r="D32" s="34">
        <v>10</v>
      </c>
      <c r="E32" s="34">
        <v>10</v>
      </c>
      <c r="F32" s="34"/>
      <c r="G32" s="34"/>
      <c r="H32" s="34"/>
      <c r="I32" s="34"/>
      <c r="J32" s="34"/>
      <c r="K32" s="34"/>
      <c r="L32" s="34"/>
      <c r="M32" s="35">
        <f t="shared" si="2"/>
        <v>10</v>
      </c>
      <c r="N32" s="34">
        <v>9.6</v>
      </c>
      <c r="O32" s="34">
        <v>9</v>
      </c>
      <c r="P32" s="34">
        <v>9</v>
      </c>
      <c r="Q32" s="34"/>
      <c r="R32" s="34"/>
      <c r="S32" s="34"/>
      <c r="T32" s="34"/>
      <c r="U32" s="35">
        <f t="shared" si="3"/>
        <v>9.1999999999999993</v>
      </c>
      <c r="V32" s="34">
        <v>9.5</v>
      </c>
      <c r="W32" s="34">
        <v>9.5</v>
      </c>
      <c r="X32" s="34">
        <f>2+0.16+0.5+0.33+3+0.5</f>
        <v>6.49</v>
      </c>
      <c r="Y32" s="35">
        <f t="shared" si="0"/>
        <v>8.49</v>
      </c>
      <c r="Z32" s="74">
        <v>2</v>
      </c>
      <c r="AA32" s="34">
        <v>9</v>
      </c>
      <c r="AB32" s="34"/>
      <c r="AC32" s="35">
        <f t="shared" si="1"/>
        <v>5.5</v>
      </c>
      <c r="AD32" s="36">
        <f t="shared" si="4"/>
        <v>8.2899999999999991</v>
      </c>
      <c r="AE32" s="34">
        <f t="shared" si="5"/>
        <v>6.63</v>
      </c>
      <c r="AF32" s="34">
        <f t="shared" si="6"/>
        <v>3.8</v>
      </c>
      <c r="AG32" s="37">
        <f t="shared" si="7"/>
        <v>0.76</v>
      </c>
      <c r="AH32" s="34">
        <f t="shared" si="8"/>
        <v>7.39</v>
      </c>
      <c r="AI32" s="37">
        <v>1.8</v>
      </c>
      <c r="AJ32" s="34">
        <v>2</v>
      </c>
    </row>
    <row r="33" spans="1:36" s="21" customFormat="1" ht="15">
      <c r="A33" s="33">
        <v>27</v>
      </c>
      <c r="B33" s="57" t="s">
        <v>252</v>
      </c>
      <c r="C33" s="53" t="s">
        <v>253</v>
      </c>
      <c r="D33" s="34">
        <v>0</v>
      </c>
      <c r="E33" s="34">
        <v>9.8000000000000007</v>
      </c>
      <c r="F33" s="34"/>
      <c r="G33" s="34"/>
      <c r="H33" s="34"/>
      <c r="I33" s="34"/>
      <c r="J33" s="34"/>
      <c r="K33" s="34"/>
      <c r="L33" s="34"/>
      <c r="M33" s="35">
        <f t="shared" si="2"/>
        <v>4.9000000000000004</v>
      </c>
      <c r="N33" s="34">
        <v>10</v>
      </c>
      <c r="O33" s="34">
        <v>8</v>
      </c>
      <c r="P33" s="34">
        <v>7</v>
      </c>
      <c r="Q33" s="34"/>
      <c r="R33" s="34"/>
      <c r="S33" s="34"/>
      <c r="T33" s="34"/>
      <c r="U33" s="35">
        <f t="shared" si="3"/>
        <v>8.33</v>
      </c>
      <c r="V33" s="34">
        <v>10</v>
      </c>
      <c r="W33" s="34">
        <v>9.5</v>
      </c>
      <c r="X33" s="34">
        <f>0.5+0.5+0.17+1+0.5+1+0.66+0.33+1+0.5</f>
        <v>6.16</v>
      </c>
      <c r="Y33" s="35">
        <f t="shared" si="0"/>
        <v>8.5500000000000007</v>
      </c>
      <c r="Z33" s="74">
        <v>6</v>
      </c>
      <c r="AA33" s="74">
        <v>10</v>
      </c>
      <c r="AB33" s="34"/>
      <c r="AC33" s="35">
        <f t="shared" si="1"/>
        <v>8</v>
      </c>
      <c r="AD33" s="36">
        <f t="shared" si="4"/>
        <v>7.44</v>
      </c>
      <c r="AE33" s="34">
        <f t="shared" si="5"/>
        <v>5.95</v>
      </c>
      <c r="AF33" s="34">
        <f t="shared" si="6"/>
        <v>4</v>
      </c>
      <c r="AG33" s="37">
        <f t="shared" si="7"/>
        <v>0.8</v>
      </c>
      <c r="AH33" s="34">
        <f t="shared" si="8"/>
        <v>6.75</v>
      </c>
      <c r="AI33" s="37">
        <v>2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/>
      <c r="G34" s="34"/>
      <c r="H34" s="34"/>
      <c r="I34" s="34"/>
      <c r="J34" s="34"/>
      <c r="K34" s="34"/>
      <c r="L34" s="34"/>
      <c r="M34" s="35">
        <f t="shared" si="2"/>
        <v>10</v>
      </c>
      <c r="N34" s="34">
        <v>9.8000000000000007</v>
      </c>
      <c r="O34" s="34">
        <v>9.8000000000000007</v>
      </c>
      <c r="P34" s="34">
        <v>9.5</v>
      </c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9.5</v>
      </c>
      <c r="X34" s="34">
        <f>0.5+0.5+0.17+1+0.5+1+0.66+0.33+1+0.5</f>
        <v>6.16</v>
      </c>
      <c r="Y34" s="35">
        <f t="shared" si="0"/>
        <v>8.5500000000000007</v>
      </c>
      <c r="Z34" s="34">
        <v>8</v>
      </c>
      <c r="AA34" s="74">
        <v>10</v>
      </c>
      <c r="AB34" s="34"/>
      <c r="AC34" s="35">
        <f t="shared" si="1"/>
        <v>9</v>
      </c>
      <c r="AD34" s="36">
        <f t="shared" si="4"/>
        <v>9.31</v>
      </c>
      <c r="AE34" s="34">
        <f t="shared" si="5"/>
        <v>7.44</v>
      </c>
      <c r="AF34" s="34">
        <f t="shared" si="6"/>
        <v>8</v>
      </c>
      <c r="AG34" s="37">
        <f t="shared" si="7"/>
        <v>1.6</v>
      </c>
      <c r="AH34" s="34">
        <f t="shared" si="8"/>
        <v>9.0399999999999991</v>
      </c>
      <c r="AI34" s="37">
        <v>6</v>
      </c>
      <c r="AJ34" s="34">
        <v>2</v>
      </c>
    </row>
    <row r="35" spans="1:36" s="21" customFormat="1" ht="15">
      <c r="A35" s="33">
        <v>29</v>
      </c>
      <c r="B35" s="57" t="s">
        <v>256</v>
      </c>
      <c r="C35" s="50" t="s">
        <v>257</v>
      </c>
      <c r="D35" s="34">
        <v>10</v>
      </c>
      <c r="E35" s="34">
        <v>10</v>
      </c>
      <c r="F35" s="34"/>
      <c r="G35" s="34"/>
      <c r="H35" s="34"/>
      <c r="I35" s="34"/>
      <c r="J35" s="34"/>
      <c r="K35" s="34"/>
      <c r="L35" s="34"/>
      <c r="M35" s="35">
        <f t="shared" si="2"/>
        <v>10</v>
      </c>
      <c r="N35" s="34">
        <v>9.9</v>
      </c>
      <c r="O35" s="34">
        <v>10</v>
      </c>
      <c r="P35" s="34">
        <v>9</v>
      </c>
      <c r="Q35" s="34"/>
      <c r="R35" s="34"/>
      <c r="S35" s="34"/>
      <c r="T35" s="34"/>
      <c r="U35" s="35">
        <f t="shared" si="3"/>
        <v>9.6300000000000008</v>
      </c>
      <c r="V35" s="34">
        <v>9.5</v>
      </c>
      <c r="W35" s="34">
        <v>9.5</v>
      </c>
      <c r="X35" s="34">
        <f>0.8+0.5+1.5+0.5+0.6+2</f>
        <v>5.9</v>
      </c>
      <c r="Y35" s="35">
        <f t="shared" si="0"/>
        <v>8.3000000000000007</v>
      </c>
      <c r="Z35" s="34">
        <v>8</v>
      </c>
      <c r="AA35" s="74">
        <v>7</v>
      </c>
      <c r="AB35" s="34"/>
      <c r="AC35" s="35">
        <f t="shared" si="1"/>
        <v>7.5</v>
      </c>
      <c r="AD35" s="36">
        <f t="shared" si="4"/>
        <v>8.85</v>
      </c>
      <c r="AE35" s="34">
        <f t="shared" si="5"/>
        <v>7.08</v>
      </c>
      <c r="AF35" s="34">
        <f t="shared" si="6"/>
        <v>8</v>
      </c>
      <c r="AG35" s="37">
        <f t="shared" si="7"/>
        <v>1.6</v>
      </c>
      <c r="AH35" s="34">
        <f t="shared" si="8"/>
        <v>8.68</v>
      </c>
      <c r="AI35" s="37">
        <v>6</v>
      </c>
      <c r="AJ35" s="34">
        <v>2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 t="s">
        <v>549</v>
      </c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abSelected="1" topLeftCell="A4" zoomScale="85" workbookViewId="0">
      <pane xSplit="3" ySplit="1" topLeftCell="O18" activePane="bottomRight" state="frozen"/>
      <selection activeCell="B7" sqref="B7:C35"/>
      <selection pane="topRight" activeCell="B7" sqref="B7:C35"/>
      <selection pane="bottomLeft" activeCell="B7" sqref="B7:C35"/>
      <selection pane="bottomRight" activeCell="AE19" sqref="AE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5" style="47" bestFit="1" customWidth="1"/>
    <col min="34" max="34" width="4.75" style="47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6" s="15" customFormat="1" ht="168">
      <c r="A4" s="14"/>
      <c r="D4" s="15" t="s">
        <v>493</v>
      </c>
      <c r="E4" s="15" t="s">
        <v>552</v>
      </c>
      <c r="F4" s="15" t="s">
        <v>563</v>
      </c>
      <c r="G4" s="15" t="s">
        <v>571</v>
      </c>
      <c r="M4" s="16"/>
      <c r="N4" s="15" t="s">
        <v>456</v>
      </c>
      <c r="O4" s="15" t="s">
        <v>516</v>
      </c>
      <c r="P4" s="15" t="s">
        <v>524</v>
      </c>
      <c r="Q4" s="15" t="s">
        <v>548</v>
      </c>
      <c r="U4" s="16"/>
      <c r="V4" s="15" t="s">
        <v>439</v>
      </c>
      <c r="W4" s="15" t="s">
        <v>438</v>
      </c>
      <c r="Y4" s="16"/>
      <c r="Z4" s="15" t="s">
        <v>553</v>
      </c>
      <c r="AA4" s="15" t="s">
        <v>578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151"/>
      <c r="O6" s="152"/>
      <c r="P6" s="152"/>
      <c r="Q6" s="152"/>
      <c r="R6" s="152"/>
      <c r="S6" s="152"/>
      <c r="T6" s="153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6" s="21" customFormat="1" ht="18" customHeight="1">
      <c r="A7" s="33">
        <v>1</v>
      </c>
      <c r="B7" s="57" t="s">
        <v>200</v>
      </c>
      <c r="C7" s="50" t="s">
        <v>201</v>
      </c>
      <c r="D7" s="34">
        <v>10</v>
      </c>
      <c r="E7" s="34">
        <v>0</v>
      </c>
      <c r="F7" s="34">
        <v>0</v>
      </c>
      <c r="G7" s="34">
        <v>10</v>
      </c>
      <c r="H7" s="34"/>
      <c r="I7" s="34"/>
      <c r="J7" s="34"/>
      <c r="K7" s="34"/>
      <c r="L7" s="34"/>
      <c r="M7" s="35">
        <f>TRUNC(AVERAGE(D7:L7),2)</f>
        <v>5</v>
      </c>
      <c r="N7" s="34" t="s">
        <v>419</v>
      </c>
      <c r="O7" s="34">
        <v>8.6999999999999993</v>
      </c>
      <c r="P7" s="34">
        <v>9.3000000000000007</v>
      </c>
      <c r="Q7" s="34">
        <v>7.5</v>
      </c>
      <c r="R7" s="34"/>
      <c r="S7" s="34"/>
      <c r="T7" s="34"/>
      <c r="U7" s="35">
        <f>TRUNC(AVERAGE(N7:T7),2)</f>
        <v>8.5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>
        <v>1</v>
      </c>
      <c r="AA7" s="34">
        <v>5</v>
      </c>
      <c r="AB7" s="34"/>
      <c r="AC7" s="35">
        <f t="shared" ref="AC7:AC39" si="1">TRUNC(AVERAGE(Z7:AB7),2)</f>
        <v>3</v>
      </c>
      <c r="AD7" s="36">
        <f>TRUNC(AVERAGE(M7,U7,Y7,AC7),2)</f>
        <v>6.56</v>
      </c>
      <c r="AE7" s="34">
        <f>TRUNC((AD7*0.8),2)</f>
        <v>5.24</v>
      </c>
      <c r="AF7" s="34">
        <f>AI7+AJ7</f>
        <v>3.7</v>
      </c>
      <c r="AG7" s="34">
        <f>TRUNC((AF7*0.2),2)</f>
        <v>0.74</v>
      </c>
      <c r="AH7" s="34">
        <f>TRUNC((AE7+AG7),2)</f>
        <v>5.98</v>
      </c>
      <c r="AI7" s="37">
        <v>2.2000000000000002</v>
      </c>
      <c r="AJ7" s="34">
        <v>1.5</v>
      </c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9.8000000000000007</v>
      </c>
      <c r="E8" s="34">
        <v>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9.6999999999999993</v>
      </c>
      <c r="N8" s="34">
        <v>7</v>
      </c>
      <c r="O8" s="34">
        <v>10</v>
      </c>
      <c r="P8" s="34">
        <v>7.5</v>
      </c>
      <c r="Q8" s="34">
        <v>7</v>
      </c>
      <c r="R8" s="34"/>
      <c r="S8" s="34"/>
      <c r="T8" s="34"/>
      <c r="U8" s="35">
        <f t="shared" ref="U8:U39" si="3">TRUNC(AVERAGE(N8:T8),2)</f>
        <v>7.87</v>
      </c>
      <c r="V8" s="34">
        <v>10</v>
      </c>
      <c r="W8" s="34">
        <v>9.5</v>
      </c>
      <c r="X8" s="34"/>
      <c r="Y8" s="35">
        <f t="shared" si="0"/>
        <v>9.75</v>
      </c>
      <c r="Z8" s="34">
        <v>8</v>
      </c>
      <c r="AA8" s="34">
        <v>8.4</v>
      </c>
      <c r="AB8" s="34"/>
      <c r="AC8" s="35">
        <f t="shared" si="1"/>
        <v>8.1999999999999993</v>
      </c>
      <c r="AD8" s="36">
        <f t="shared" ref="AD8:AD39" si="4">TRUNC(AVERAGE(M8,U8,Y8,AC8),2)</f>
        <v>8.8800000000000008</v>
      </c>
      <c r="AE8" s="34">
        <f t="shared" ref="AE8:AE39" si="5">TRUNC((AD8*0.8),2)</f>
        <v>7.1</v>
      </c>
      <c r="AF8" s="34">
        <f t="shared" ref="AF8:AF35" si="6">AI8+AJ8</f>
        <v>6.4</v>
      </c>
      <c r="AG8" s="34">
        <f t="shared" ref="AG8:AG39" si="7">TRUNC((AF8*0.2),2)</f>
        <v>1.28</v>
      </c>
      <c r="AH8" s="34">
        <f t="shared" ref="AH8:AH39" si="8">TRUNC((AE8+AG8),2)</f>
        <v>8.3800000000000008</v>
      </c>
      <c r="AI8" s="37">
        <v>4.4000000000000004</v>
      </c>
      <c r="AJ8" s="34">
        <v>2</v>
      </c>
    </row>
    <row r="9" spans="1:36" s="21" customFormat="1" ht="18" customHeight="1">
      <c r="A9" s="33">
        <v>3</v>
      </c>
      <c r="B9" s="57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 t="s">
        <v>427</v>
      </c>
      <c r="O9" s="34">
        <v>9.6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9.8000000000000007</v>
      </c>
      <c r="V9" s="34">
        <v>10</v>
      </c>
      <c r="W9" s="34">
        <v>9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9.82</v>
      </c>
      <c r="AE9" s="34">
        <f t="shared" si="5"/>
        <v>7.85</v>
      </c>
      <c r="AF9" s="34">
        <f t="shared" si="6"/>
        <v>10</v>
      </c>
      <c r="AG9" s="34">
        <f t="shared" si="7"/>
        <v>2</v>
      </c>
      <c r="AH9" s="34">
        <f t="shared" si="8"/>
        <v>9.85</v>
      </c>
      <c r="AI9" s="37">
        <v>9</v>
      </c>
      <c r="AJ9" s="34">
        <v>1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9.5</v>
      </c>
      <c r="E10" s="34">
        <v>10</v>
      </c>
      <c r="F10" s="34">
        <v>10</v>
      </c>
      <c r="G10" s="34" t="s">
        <v>421</v>
      </c>
      <c r="H10" s="34"/>
      <c r="I10" s="34"/>
      <c r="J10" s="34"/>
      <c r="K10" s="34"/>
      <c r="L10" s="34"/>
      <c r="M10" s="35">
        <f t="shared" si="2"/>
        <v>9.83</v>
      </c>
      <c r="N10" s="34">
        <v>7.5</v>
      </c>
      <c r="O10" s="34" t="s">
        <v>419</v>
      </c>
      <c r="P10" s="34">
        <v>7.6</v>
      </c>
      <c r="Q10" s="34">
        <v>9.8000000000000007</v>
      </c>
      <c r="R10" s="34"/>
      <c r="S10" s="34"/>
      <c r="T10" s="34"/>
      <c r="U10" s="35">
        <f t="shared" si="3"/>
        <v>8.3000000000000007</v>
      </c>
      <c r="V10" s="34">
        <v>10</v>
      </c>
      <c r="W10" s="34">
        <v>9</v>
      </c>
      <c r="X10" s="34"/>
      <c r="Y10" s="35">
        <f t="shared" si="0"/>
        <v>9.5</v>
      </c>
      <c r="Z10" s="34">
        <v>8</v>
      </c>
      <c r="AA10" s="34">
        <v>9.3000000000000007</v>
      </c>
      <c r="AB10" s="34"/>
      <c r="AC10" s="35">
        <f t="shared" si="1"/>
        <v>8.65</v>
      </c>
      <c r="AD10" s="36">
        <f t="shared" si="4"/>
        <v>9.07</v>
      </c>
      <c r="AE10" s="34">
        <f t="shared" si="5"/>
        <v>7.25</v>
      </c>
      <c r="AF10" s="34">
        <f t="shared" si="6"/>
        <v>10</v>
      </c>
      <c r="AG10" s="34">
        <f t="shared" si="7"/>
        <v>2</v>
      </c>
      <c r="AH10" s="34">
        <f t="shared" si="8"/>
        <v>9.25</v>
      </c>
      <c r="AI10" s="37">
        <v>8.3000000000000007</v>
      </c>
      <c r="AJ10" s="34">
        <v>1.7</v>
      </c>
    </row>
    <row r="11" spans="1:36" s="21" customFormat="1" ht="18" customHeight="1">
      <c r="A11" s="33">
        <v>5</v>
      </c>
      <c r="B11" s="57" t="s">
        <v>208</v>
      </c>
      <c r="C11" s="37" t="s">
        <v>209</v>
      </c>
      <c r="D11" s="34">
        <v>10</v>
      </c>
      <c r="E11" s="34">
        <v>7</v>
      </c>
      <c r="F11" s="34">
        <v>9.3000000000000007</v>
      </c>
      <c r="G11" s="34">
        <v>10</v>
      </c>
      <c r="H11" s="34"/>
      <c r="I11" s="34"/>
      <c r="J11" s="34"/>
      <c r="K11" s="34"/>
      <c r="L11" s="34"/>
      <c r="M11" s="35">
        <f t="shared" si="2"/>
        <v>9.07</v>
      </c>
      <c r="N11" s="34">
        <v>8.5</v>
      </c>
      <c r="O11" s="34">
        <v>6.3</v>
      </c>
      <c r="P11" s="34">
        <v>8.1999999999999993</v>
      </c>
      <c r="Q11" s="34">
        <v>7</v>
      </c>
      <c r="R11" s="34"/>
      <c r="S11" s="34"/>
      <c r="T11" s="34"/>
      <c r="U11" s="35">
        <f t="shared" si="3"/>
        <v>7.5</v>
      </c>
      <c r="V11" s="34">
        <v>9.5</v>
      </c>
      <c r="W11" s="34">
        <v>5</v>
      </c>
      <c r="X11" s="34"/>
      <c r="Y11" s="35">
        <f t="shared" si="0"/>
        <v>7.25</v>
      </c>
      <c r="Z11" s="34">
        <v>9</v>
      </c>
      <c r="AA11" s="34">
        <v>5</v>
      </c>
      <c r="AB11" s="34"/>
      <c r="AC11" s="35">
        <f t="shared" si="1"/>
        <v>7</v>
      </c>
      <c r="AD11" s="36">
        <f t="shared" si="4"/>
        <v>7.7</v>
      </c>
      <c r="AE11" s="34">
        <f t="shared" si="5"/>
        <v>6.16</v>
      </c>
      <c r="AF11" s="34">
        <f t="shared" si="6"/>
        <v>4.5999999999999996</v>
      </c>
      <c r="AG11" s="34">
        <f t="shared" si="7"/>
        <v>0.92</v>
      </c>
      <c r="AH11" s="34">
        <f t="shared" si="8"/>
        <v>7.08</v>
      </c>
      <c r="AI11" s="37">
        <v>3.1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0</v>
      </c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4.9000000000000004</v>
      </c>
      <c r="N12" s="34" t="s">
        <v>427</v>
      </c>
      <c r="O12" s="34">
        <v>8.9</v>
      </c>
      <c r="P12" s="34">
        <v>9</v>
      </c>
      <c r="Q12" s="34">
        <v>7</v>
      </c>
      <c r="R12" s="34"/>
      <c r="S12" s="34"/>
      <c r="T12" s="34"/>
      <c r="U12" s="35">
        <f t="shared" si="3"/>
        <v>8.3000000000000007</v>
      </c>
      <c r="V12" s="34">
        <v>10</v>
      </c>
      <c r="W12" s="34">
        <v>9</v>
      </c>
      <c r="X12" s="34"/>
      <c r="Y12" s="35">
        <f t="shared" si="0"/>
        <v>9.5</v>
      </c>
      <c r="Z12" s="34">
        <v>1</v>
      </c>
      <c r="AA12" s="34">
        <v>5</v>
      </c>
      <c r="AB12" s="34"/>
      <c r="AC12" s="35">
        <f t="shared" si="1"/>
        <v>3</v>
      </c>
      <c r="AD12" s="36">
        <f t="shared" si="4"/>
        <v>6.42</v>
      </c>
      <c r="AE12" s="34">
        <f t="shared" si="5"/>
        <v>5.13</v>
      </c>
      <c r="AF12" s="34">
        <f t="shared" si="6"/>
        <v>1</v>
      </c>
      <c r="AG12" s="34">
        <f t="shared" si="7"/>
        <v>0.2</v>
      </c>
      <c r="AH12" s="34">
        <f t="shared" si="8"/>
        <v>5.33</v>
      </c>
      <c r="AI12" s="37">
        <v>1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9.8000000000000007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6.5</v>
      </c>
      <c r="O13" s="34">
        <v>8.5</v>
      </c>
      <c r="P13" s="34">
        <v>9.5</v>
      </c>
      <c r="Q13" s="34" t="s">
        <v>419</v>
      </c>
      <c r="R13" s="34"/>
      <c r="S13" s="34"/>
      <c r="T13" s="34"/>
      <c r="U13" s="35">
        <f t="shared" si="3"/>
        <v>8.16</v>
      </c>
      <c r="V13" s="34">
        <v>10</v>
      </c>
      <c r="W13" s="34">
        <v>9</v>
      </c>
      <c r="X13" s="34"/>
      <c r="Y13" s="35">
        <f t="shared" si="0"/>
        <v>9.5</v>
      </c>
      <c r="Z13" s="34">
        <v>7.1</v>
      </c>
      <c r="AA13" s="34">
        <v>6.8</v>
      </c>
      <c r="AB13" s="34"/>
      <c r="AC13" s="35">
        <f t="shared" si="1"/>
        <v>6.95</v>
      </c>
      <c r="AD13" s="36">
        <f t="shared" si="4"/>
        <v>8.64</v>
      </c>
      <c r="AE13" s="34">
        <f t="shared" si="5"/>
        <v>6.91</v>
      </c>
      <c r="AF13" s="34">
        <f t="shared" si="6"/>
        <v>8.1</v>
      </c>
      <c r="AG13" s="34">
        <f t="shared" si="7"/>
        <v>1.62</v>
      </c>
      <c r="AH13" s="34">
        <f t="shared" si="8"/>
        <v>8.5299999999999994</v>
      </c>
      <c r="AI13" s="37">
        <v>6.1</v>
      </c>
      <c r="AJ13" s="34">
        <v>2</v>
      </c>
    </row>
    <row r="14" spans="1:36" s="21" customFormat="1" ht="18" customHeight="1">
      <c r="A14" s="33">
        <v>8</v>
      </c>
      <c r="B14" s="57" t="s">
        <v>214</v>
      </c>
      <c r="C14" s="37" t="s">
        <v>215</v>
      </c>
      <c r="D14" s="34">
        <v>9.5</v>
      </c>
      <c r="E14" s="34">
        <v>8.5</v>
      </c>
      <c r="F14" s="34">
        <v>9.1999999999999993</v>
      </c>
      <c r="G14" s="34">
        <v>10</v>
      </c>
      <c r="H14" s="34"/>
      <c r="I14" s="34"/>
      <c r="J14" s="34"/>
      <c r="K14" s="34"/>
      <c r="L14" s="34"/>
      <c r="M14" s="35">
        <f t="shared" si="2"/>
        <v>9.3000000000000007</v>
      </c>
      <c r="N14" s="34">
        <v>9.9</v>
      </c>
      <c r="O14" s="34" t="s">
        <v>419</v>
      </c>
      <c r="P14" s="34">
        <v>10</v>
      </c>
      <c r="Q14" s="34">
        <v>7.5</v>
      </c>
      <c r="R14" s="34"/>
      <c r="S14" s="34"/>
      <c r="T14" s="34"/>
      <c r="U14" s="35">
        <f t="shared" si="3"/>
        <v>9.1300000000000008</v>
      </c>
      <c r="V14" s="34">
        <v>9.5</v>
      </c>
      <c r="W14" s="34">
        <v>5</v>
      </c>
      <c r="X14" s="34"/>
      <c r="Y14" s="35">
        <f t="shared" si="0"/>
        <v>7.25</v>
      </c>
      <c r="Z14" s="34">
        <v>1</v>
      </c>
      <c r="AA14" s="34">
        <v>1</v>
      </c>
      <c r="AB14" s="34"/>
      <c r="AC14" s="35">
        <f t="shared" si="1"/>
        <v>1</v>
      </c>
      <c r="AD14" s="36">
        <f t="shared" si="4"/>
        <v>6.67</v>
      </c>
      <c r="AE14" s="34">
        <f t="shared" si="5"/>
        <v>5.33</v>
      </c>
      <c r="AF14" s="34">
        <f t="shared" si="6"/>
        <v>2</v>
      </c>
      <c r="AG14" s="34">
        <f t="shared" si="7"/>
        <v>0.4</v>
      </c>
      <c r="AH14" s="34">
        <f t="shared" si="8"/>
        <v>5.73</v>
      </c>
      <c r="AI14" s="37">
        <v>2</v>
      </c>
      <c r="AJ14" s="34"/>
    </row>
    <row r="15" spans="1:36" s="21" customFormat="1" ht="18" customHeight="1">
      <c r="A15" s="33">
        <v>9</v>
      </c>
      <c r="B15" s="57" t="s">
        <v>216</v>
      </c>
      <c r="C15" s="37" t="s">
        <v>217</v>
      </c>
      <c r="D15" s="34">
        <v>0</v>
      </c>
      <c r="E15" s="34">
        <v>0</v>
      </c>
      <c r="F15" s="34">
        <v>9.8000000000000007</v>
      </c>
      <c r="G15" s="34">
        <v>9.5</v>
      </c>
      <c r="H15" s="34"/>
      <c r="I15" s="34"/>
      <c r="J15" s="34"/>
      <c r="K15" s="34"/>
      <c r="L15" s="34"/>
      <c r="M15" s="35">
        <f t="shared" si="2"/>
        <v>4.82</v>
      </c>
      <c r="N15" s="34">
        <v>4.5</v>
      </c>
      <c r="O15" s="34">
        <v>8.9</v>
      </c>
      <c r="P15" s="34">
        <v>7.9</v>
      </c>
      <c r="Q15" s="34">
        <v>8.1999999999999993</v>
      </c>
      <c r="R15" s="34"/>
      <c r="S15" s="34"/>
      <c r="T15" s="34"/>
      <c r="U15" s="35">
        <f t="shared" si="3"/>
        <v>7.37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</v>
      </c>
      <c r="AB15" s="34"/>
      <c r="AC15" s="35">
        <f t="shared" si="1"/>
        <v>5.4</v>
      </c>
      <c r="AD15" s="36">
        <f t="shared" si="4"/>
        <v>6.77</v>
      </c>
      <c r="AE15" s="34">
        <f t="shared" si="5"/>
        <v>5.41</v>
      </c>
      <c r="AF15" s="34">
        <f t="shared" si="6"/>
        <v>8</v>
      </c>
      <c r="AG15" s="34">
        <f t="shared" si="7"/>
        <v>1.6</v>
      </c>
      <c r="AH15" s="34">
        <f t="shared" si="8"/>
        <v>7.01</v>
      </c>
      <c r="AI15" s="37">
        <v>6</v>
      </c>
      <c r="AJ15" s="34">
        <v>2</v>
      </c>
    </row>
    <row r="16" spans="1:36" s="21" customFormat="1" ht="18" customHeight="1">
      <c r="A16" s="33">
        <v>10</v>
      </c>
      <c r="B16" s="57" t="s">
        <v>218</v>
      </c>
      <c r="C16" s="37" t="s">
        <v>219</v>
      </c>
      <c r="D16" s="34">
        <v>10</v>
      </c>
      <c r="E16" s="34">
        <v>9</v>
      </c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9.4499999999999993</v>
      </c>
      <c r="N16" s="34">
        <v>6.5</v>
      </c>
      <c r="O16" s="34">
        <v>9.6</v>
      </c>
      <c r="P16" s="34">
        <v>10</v>
      </c>
      <c r="Q16" s="34">
        <v>9.3000000000000007</v>
      </c>
      <c r="R16" s="34"/>
      <c r="S16" s="34"/>
      <c r="T16" s="34"/>
      <c r="U16" s="35">
        <f t="shared" si="3"/>
        <v>8.85</v>
      </c>
      <c r="V16" s="34">
        <v>10</v>
      </c>
      <c r="W16" s="34">
        <v>9.5</v>
      </c>
      <c r="X16" s="34"/>
      <c r="Y16" s="35">
        <f t="shared" si="0"/>
        <v>9.75</v>
      </c>
      <c r="Z16" s="34">
        <v>9.4</v>
      </c>
      <c r="AA16" s="34">
        <v>9</v>
      </c>
      <c r="AB16" s="34"/>
      <c r="AC16" s="35">
        <f t="shared" si="1"/>
        <v>9.1999999999999993</v>
      </c>
      <c r="AD16" s="36">
        <f t="shared" si="4"/>
        <v>9.31</v>
      </c>
      <c r="AE16" s="34">
        <f t="shared" si="5"/>
        <v>7.44</v>
      </c>
      <c r="AF16" s="34">
        <f t="shared" si="6"/>
        <v>10</v>
      </c>
      <c r="AG16" s="34">
        <f t="shared" si="7"/>
        <v>2</v>
      </c>
      <c r="AH16" s="34">
        <f t="shared" si="8"/>
        <v>9.44</v>
      </c>
      <c r="AI16" s="37">
        <v>8.3000000000000007</v>
      </c>
      <c r="AJ16" s="34">
        <v>1.7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9</v>
      </c>
      <c r="O17" s="34">
        <v>9.5</v>
      </c>
      <c r="P17" s="34">
        <v>10</v>
      </c>
      <c r="Q17" s="34">
        <v>10</v>
      </c>
      <c r="R17" s="34"/>
      <c r="S17" s="34"/>
      <c r="T17" s="34"/>
      <c r="U17" s="35">
        <f t="shared" si="3"/>
        <v>9.6199999999999992</v>
      </c>
      <c r="V17" s="34">
        <v>9.5</v>
      </c>
      <c r="W17" s="34">
        <v>5</v>
      </c>
      <c r="X17" s="34"/>
      <c r="Y17" s="35">
        <f t="shared" si="0"/>
        <v>7.25</v>
      </c>
      <c r="Z17" s="34">
        <v>8.6</v>
      </c>
      <c r="AA17" s="34">
        <v>7.7</v>
      </c>
      <c r="AB17" s="34"/>
      <c r="AC17" s="35">
        <f t="shared" si="1"/>
        <v>8.15</v>
      </c>
      <c r="AD17" s="36">
        <f t="shared" si="4"/>
        <v>8.75</v>
      </c>
      <c r="AE17" s="34">
        <f t="shared" si="5"/>
        <v>7</v>
      </c>
      <c r="AF17" s="34">
        <f t="shared" si="6"/>
        <v>10</v>
      </c>
      <c r="AG17" s="34">
        <f t="shared" si="7"/>
        <v>2</v>
      </c>
      <c r="AH17" s="34">
        <f t="shared" si="8"/>
        <v>9</v>
      </c>
      <c r="AI17" s="37">
        <v>8</v>
      </c>
      <c r="AJ17" s="34">
        <v>2</v>
      </c>
    </row>
    <row r="18" spans="1:36" s="21" customFormat="1" ht="18" customHeight="1">
      <c r="A18" s="33">
        <v>12</v>
      </c>
      <c r="B18" s="57" t="s">
        <v>222</v>
      </c>
      <c r="C18" s="53" t="s">
        <v>223</v>
      </c>
      <c r="D18" s="34">
        <v>9.6</v>
      </c>
      <c r="E18" s="34">
        <v>9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9.65</v>
      </c>
      <c r="N18" s="34" t="s">
        <v>427</v>
      </c>
      <c r="O18" s="34">
        <v>7.9</v>
      </c>
      <c r="P18" s="34">
        <v>9</v>
      </c>
      <c r="Q18" s="34">
        <v>9.1999999999999993</v>
      </c>
      <c r="R18" s="34"/>
      <c r="S18" s="34"/>
      <c r="T18" s="34"/>
      <c r="U18" s="35">
        <f t="shared" si="3"/>
        <v>8.6999999999999993</v>
      </c>
      <c r="V18" s="34">
        <v>10</v>
      </c>
      <c r="W18" s="34">
        <v>9.5</v>
      </c>
      <c r="X18" s="34"/>
      <c r="Y18" s="35">
        <f t="shared" si="0"/>
        <v>9.75</v>
      </c>
      <c r="Z18" s="34">
        <v>9.6</v>
      </c>
      <c r="AA18" s="34">
        <v>9.3000000000000007</v>
      </c>
      <c r="AB18" s="34"/>
      <c r="AC18" s="35">
        <f t="shared" si="1"/>
        <v>9.4499999999999993</v>
      </c>
      <c r="AD18" s="36">
        <f t="shared" si="4"/>
        <v>9.3800000000000008</v>
      </c>
      <c r="AE18" s="34">
        <f t="shared" si="5"/>
        <v>7.5</v>
      </c>
      <c r="AF18" s="34">
        <f t="shared" si="6"/>
        <v>10</v>
      </c>
      <c r="AG18" s="34">
        <f t="shared" si="7"/>
        <v>2</v>
      </c>
      <c r="AH18" s="34">
        <f t="shared" si="8"/>
        <v>9.5</v>
      </c>
      <c r="AI18" s="37">
        <v>8.5</v>
      </c>
      <c r="AJ18" s="34">
        <v>1.5</v>
      </c>
    </row>
    <row r="19" spans="1:36" s="21" customFormat="1" ht="18" customHeight="1">
      <c r="A19" s="33">
        <v>13</v>
      </c>
      <c r="B19" s="57" t="s">
        <v>224</v>
      </c>
      <c r="C19" s="50" t="s">
        <v>225</v>
      </c>
      <c r="D19" s="34"/>
      <c r="E19" s="34"/>
      <c r="F19" s="34" t="s">
        <v>421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 t="s">
        <v>427</v>
      </c>
      <c r="O19" s="34">
        <v>0</v>
      </c>
      <c r="P19" s="34">
        <v>9.1999999999999993</v>
      </c>
      <c r="Q19" s="34" t="s">
        <v>419</v>
      </c>
      <c r="R19" s="34"/>
      <c r="S19" s="34"/>
      <c r="T19" s="34"/>
      <c r="U19" s="35">
        <f t="shared" si="3"/>
        <v>4.5999999999999996</v>
      </c>
      <c r="V19" s="34">
        <v>10</v>
      </c>
      <c r="W19" s="34">
        <v>9</v>
      </c>
      <c r="X19" s="34"/>
      <c r="Y19" s="35">
        <f t="shared" si="0"/>
        <v>9.5</v>
      </c>
      <c r="Z19" s="34" t="s">
        <v>419</v>
      </c>
      <c r="AA19" s="34" t="s">
        <v>419</v>
      </c>
      <c r="AB19" s="34"/>
      <c r="AC19" s="35"/>
      <c r="AD19" s="36">
        <f t="shared" si="4"/>
        <v>8.0299999999999994</v>
      </c>
      <c r="AE19" s="34">
        <f t="shared" si="5"/>
        <v>6.42</v>
      </c>
      <c r="AF19" s="34">
        <f t="shared" si="6"/>
        <v>3.1</v>
      </c>
      <c r="AG19" s="34">
        <f t="shared" si="7"/>
        <v>0.62</v>
      </c>
      <c r="AH19" s="34">
        <f t="shared" si="8"/>
        <v>7.04</v>
      </c>
      <c r="AI19" s="37">
        <v>1.6</v>
      </c>
      <c r="AJ19" s="34">
        <v>1.5</v>
      </c>
    </row>
    <row r="20" spans="1:36" s="21" customFormat="1" ht="18" customHeight="1">
      <c r="A20" s="33">
        <v>14</v>
      </c>
      <c r="B20" s="60" t="s">
        <v>226</v>
      </c>
      <c r="C20" s="37" t="s">
        <v>227</v>
      </c>
      <c r="D20" s="34">
        <v>10</v>
      </c>
      <c r="E20" s="34"/>
      <c r="F20" s="34" t="s">
        <v>421</v>
      </c>
      <c r="G20" s="34" t="s">
        <v>421</v>
      </c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>
        <v>9.5</v>
      </c>
      <c r="P20" s="34">
        <v>9.8000000000000007</v>
      </c>
      <c r="Q20" s="34" t="s">
        <v>419</v>
      </c>
      <c r="R20" s="34"/>
      <c r="S20" s="34"/>
      <c r="T20" s="34"/>
      <c r="U20" s="35">
        <f t="shared" si="3"/>
        <v>9.6</v>
      </c>
      <c r="V20" s="34">
        <v>9.5</v>
      </c>
      <c r="W20" s="34">
        <v>5</v>
      </c>
      <c r="X20" s="34"/>
      <c r="Y20" s="35">
        <f t="shared" si="0"/>
        <v>7.25</v>
      </c>
      <c r="Z20" s="34">
        <v>9</v>
      </c>
      <c r="AA20" s="34">
        <v>8.5</v>
      </c>
      <c r="AB20" s="34"/>
      <c r="AC20" s="35">
        <f t="shared" si="1"/>
        <v>8.75</v>
      </c>
      <c r="AD20" s="36">
        <f t="shared" si="4"/>
        <v>8.9</v>
      </c>
      <c r="AE20" s="34">
        <f t="shared" si="5"/>
        <v>7.12</v>
      </c>
      <c r="AF20" s="34">
        <v>8.1999999999999993</v>
      </c>
      <c r="AG20" s="34">
        <f t="shared" si="7"/>
        <v>1.64</v>
      </c>
      <c r="AH20" s="34">
        <f t="shared" si="8"/>
        <v>8.76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9.6</v>
      </c>
      <c r="F21" s="34">
        <v>9.6</v>
      </c>
      <c r="G21" s="34">
        <v>10</v>
      </c>
      <c r="H21" s="34"/>
      <c r="I21" s="34"/>
      <c r="J21" s="34"/>
      <c r="K21" s="34"/>
      <c r="L21" s="34"/>
      <c r="M21" s="35">
        <f t="shared" si="2"/>
        <v>9.73</v>
      </c>
      <c r="N21" s="34" t="s">
        <v>427</v>
      </c>
      <c r="O21" s="34">
        <v>6.5</v>
      </c>
      <c r="P21" s="34">
        <v>9.8000000000000007</v>
      </c>
      <c r="Q21" s="34">
        <v>8</v>
      </c>
      <c r="R21" s="34"/>
      <c r="S21" s="34"/>
      <c r="T21" s="34"/>
      <c r="U21" s="35">
        <f t="shared" si="3"/>
        <v>8.1</v>
      </c>
      <c r="V21" s="34">
        <v>10</v>
      </c>
      <c r="W21" s="34">
        <v>9</v>
      </c>
      <c r="X21" s="34"/>
      <c r="Y21" s="35">
        <f t="shared" si="0"/>
        <v>9.5</v>
      </c>
      <c r="Z21" s="34">
        <v>1</v>
      </c>
      <c r="AA21" s="34">
        <v>5</v>
      </c>
      <c r="AB21" s="34"/>
      <c r="AC21" s="35">
        <f t="shared" si="1"/>
        <v>3</v>
      </c>
      <c r="AD21" s="36">
        <f t="shared" si="4"/>
        <v>7.58</v>
      </c>
      <c r="AE21" s="34">
        <f t="shared" si="5"/>
        <v>6.06</v>
      </c>
      <c r="AF21" s="34">
        <f t="shared" si="6"/>
        <v>4</v>
      </c>
      <c r="AG21" s="34">
        <f t="shared" si="7"/>
        <v>0.8</v>
      </c>
      <c r="AH21" s="34">
        <f t="shared" si="8"/>
        <v>6.86</v>
      </c>
      <c r="AI21" s="37">
        <v>2</v>
      </c>
      <c r="AJ21" s="34">
        <v>2</v>
      </c>
    </row>
    <row r="22" spans="1:36" s="21" customFormat="1" ht="18" customHeight="1">
      <c r="A22" s="33">
        <v>16</v>
      </c>
      <c r="B22" s="57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 t="s">
        <v>427</v>
      </c>
      <c r="O22" s="34">
        <v>9.8000000000000007</v>
      </c>
      <c r="P22" s="34">
        <v>10</v>
      </c>
      <c r="Q22" s="34">
        <v>9.8000000000000007</v>
      </c>
      <c r="R22" s="34"/>
      <c r="S22" s="34"/>
      <c r="T22" s="34"/>
      <c r="U22" s="35">
        <f t="shared" si="3"/>
        <v>9.86</v>
      </c>
      <c r="V22" s="34">
        <v>10</v>
      </c>
      <c r="W22" s="34">
        <v>9.5</v>
      </c>
      <c r="X22" s="34"/>
      <c r="Y22" s="35">
        <f t="shared" si="0"/>
        <v>9.75</v>
      </c>
      <c r="Z22" s="34">
        <v>9.8000000000000007</v>
      </c>
      <c r="AA22" s="34">
        <v>9.4</v>
      </c>
      <c r="AB22" s="34"/>
      <c r="AC22" s="35">
        <f t="shared" si="1"/>
        <v>9.6</v>
      </c>
      <c r="AD22" s="36">
        <f t="shared" si="4"/>
        <v>9.8000000000000007</v>
      </c>
      <c r="AE22" s="34">
        <f t="shared" si="5"/>
        <v>7.84</v>
      </c>
      <c r="AF22" s="34">
        <f t="shared" si="6"/>
        <v>10</v>
      </c>
      <c r="AG22" s="34">
        <f t="shared" si="7"/>
        <v>2</v>
      </c>
      <c r="AH22" s="34">
        <f t="shared" si="8"/>
        <v>9.84</v>
      </c>
      <c r="AI22" s="37">
        <v>9</v>
      </c>
      <c r="AJ22" s="34">
        <v>1</v>
      </c>
    </row>
    <row r="23" spans="1:36" s="21" customFormat="1" ht="18" customHeight="1">
      <c r="A23" s="33">
        <v>17</v>
      </c>
      <c r="B23" s="57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9.82</v>
      </c>
      <c r="V23" s="34">
        <v>9.5</v>
      </c>
      <c r="W23" s="34">
        <v>5</v>
      </c>
      <c r="X23" s="34"/>
      <c r="Y23" s="35">
        <f t="shared" si="0"/>
        <v>7.25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9.26</v>
      </c>
      <c r="AE23" s="34">
        <f t="shared" si="5"/>
        <v>7.4</v>
      </c>
      <c r="AF23" s="34">
        <f t="shared" si="6"/>
        <v>10</v>
      </c>
      <c r="AG23" s="34">
        <f t="shared" si="7"/>
        <v>2</v>
      </c>
      <c r="AH23" s="34">
        <f t="shared" si="8"/>
        <v>9.4</v>
      </c>
      <c r="AI23" s="37">
        <v>10</v>
      </c>
      <c r="AJ23" s="34">
        <v>0</v>
      </c>
    </row>
    <row r="24" spans="1:36" s="21" customFormat="1" ht="18" customHeight="1">
      <c r="A24" s="33">
        <v>18</v>
      </c>
      <c r="B24" s="57" t="s">
        <v>234</v>
      </c>
      <c r="C24" s="50" t="s">
        <v>235</v>
      </c>
      <c r="D24" s="34"/>
      <c r="E24" s="34">
        <v>9</v>
      </c>
      <c r="F24" s="34">
        <v>9.6</v>
      </c>
      <c r="G24" s="34">
        <v>9.5</v>
      </c>
      <c r="H24" s="34"/>
      <c r="I24" s="34"/>
      <c r="J24" s="34"/>
      <c r="K24" s="34"/>
      <c r="L24" s="34"/>
      <c r="M24" s="35">
        <f t="shared" si="2"/>
        <v>9.36</v>
      </c>
      <c r="N24" s="34">
        <v>8.5</v>
      </c>
      <c r="O24" s="34">
        <v>9.8000000000000007</v>
      </c>
      <c r="P24" s="34" t="s">
        <v>419</v>
      </c>
      <c r="Q24" s="34">
        <v>9</v>
      </c>
      <c r="R24" s="34"/>
      <c r="S24" s="34"/>
      <c r="T24" s="34"/>
      <c r="U24" s="35">
        <f t="shared" si="3"/>
        <v>9.1</v>
      </c>
      <c r="V24" s="34" t="s">
        <v>419</v>
      </c>
      <c r="W24" s="34" t="s">
        <v>419</v>
      </c>
      <c r="X24" s="34"/>
      <c r="Y24" s="35"/>
      <c r="Z24" s="34">
        <v>9</v>
      </c>
      <c r="AA24" s="34">
        <v>9</v>
      </c>
      <c r="AB24" s="34"/>
      <c r="AC24" s="35">
        <f t="shared" si="1"/>
        <v>9</v>
      </c>
      <c r="AD24" s="36">
        <f t="shared" si="4"/>
        <v>9.15</v>
      </c>
      <c r="AE24" s="34">
        <f t="shared" si="5"/>
        <v>7.32</v>
      </c>
      <c r="AF24" s="34">
        <f t="shared" si="6"/>
        <v>9.1</v>
      </c>
      <c r="AG24" s="34">
        <f t="shared" si="7"/>
        <v>1.82</v>
      </c>
      <c r="AH24" s="34">
        <f t="shared" si="8"/>
        <v>9.14</v>
      </c>
      <c r="AI24" s="37">
        <v>7.1</v>
      </c>
      <c r="AJ24" s="34">
        <v>2</v>
      </c>
    </row>
    <row r="25" spans="1:36" s="21" customFormat="1" ht="18" customHeight="1">
      <c r="A25" s="33">
        <v>19</v>
      </c>
      <c r="B25" s="57" t="s">
        <v>236</v>
      </c>
      <c r="C25" s="53" t="s">
        <v>237</v>
      </c>
      <c r="D25" s="34"/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 t="s">
        <v>427</v>
      </c>
      <c r="O25" s="34" t="s">
        <v>419</v>
      </c>
      <c r="P25" s="34">
        <v>8.6</v>
      </c>
      <c r="Q25" s="34">
        <v>9.8000000000000007</v>
      </c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>
        <v>9.8000000000000007</v>
      </c>
      <c r="AA25" s="34">
        <v>9.8000000000000007</v>
      </c>
      <c r="AB25" s="34"/>
      <c r="AC25" s="35">
        <f t="shared" si="1"/>
        <v>9.8000000000000007</v>
      </c>
      <c r="AD25" s="36">
        <f t="shared" si="4"/>
        <v>9.68</v>
      </c>
      <c r="AE25" s="34">
        <f t="shared" si="5"/>
        <v>7.74</v>
      </c>
      <c r="AF25" s="34">
        <f t="shared" si="6"/>
        <v>10</v>
      </c>
      <c r="AG25" s="34">
        <f t="shared" si="7"/>
        <v>2</v>
      </c>
      <c r="AH25" s="34">
        <f t="shared" si="8"/>
        <v>9.74</v>
      </c>
      <c r="AI25" s="37">
        <v>9</v>
      </c>
      <c r="AJ25" s="34">
        <v>1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>
        <v>8</v>
      </c>
      <c r="H26" s="34"/>
      <c r="I26" s="34"/>
      <c r="J26" s="34"/>
      <c r="K26" s="34"/>
      <c r="L26" s="34"/>
      <c r="M26" s="35">
        <f t="shared" si="2"/>
        <v>8</v>
      </c>
      <c r="N26" s="34" t="s">
        <v>427</v>
      </c>
      <c r="O26" s="34">
        <v>1</v>
      </c>
      <c r="P26" s="34">
        <v>7.4</v>
      </c>
      <c r="Q26" s="34">
        <v>5</v>
      </c>
      <c r="R26" s="34"/>
      <c r="S26" s="34"/>
      <c r="T26" s="34"/>
      <c r="U26" s="35">
        <f t="shared" si="3"/>
        <v>4.46</v>
      </c>
      <c r="V26" s="34">
        <v>10</v>
      </c>
      <c r="W26" s="34">
        <v>9.5</v>
      </c>
      <c r="X26" s="34"/>
      <c r="Y26" s="35">
        <f t="shared" si="0"/>
        <v>9.75</v>
      </c>
      <c r="Z26" s="34">
        <v>1</v>
      </c>
      <c r="AA26" s="34">
        <v>5</v>
      </c>
      <c r="AB26" s="34"/>
      <c r="AC26" s="35">
        <f t="shared" si="1"/>
        <v>3</v>
      </c>
      <c r="AD26" s="36">
        <f t="shared" si="4"/>
        <v>6.3</v>
      </c>
      <c r="AE26" s="34">
        <f t="shared" si="5"/>
        <v>5.04</v>
      </c>
      <c r="AF26" s="34">
        <f t="shared" si="6"/>
        <v>0</v>
      </c>
      <c r="AG26" s="34">
        <f t="shared" si="7"/>
        <v>0</v>
      </c>
      <c r="AH26" s="34">
        <f t="shared" si="8"/>
        <v>5.04</v>
      </c>
      <c r="AI26" s="37"/>
      <c r="AJ26" s="34"/>
    </row>
    <row r="27" spans="1:36" s="21" customFormat="1" ht="18" customHeight="1">
      <c r="A27" s="33">
        <v>21</v>
      </c>
      <c r="B27" s="57" t="s">
        <v>240</v>
      </c>
      <c r="C27" s="50" t="s">
        <v>241</v>
      </c>
      <c r="D27" s="34"/>
      <c r="E27" s="34">
        <v>7</v>
      </c>
      <c r="F27" s="34">
        <v>9.6</v>
      </c>
      <c r="G27" s="34">
        <v>10</v>
      </c>
      <c r="H27" s="34"/>
      <c r="I27" s="34"/>
      <c r="J27" s="34"/>
      <c r="K27" s="34"/>
      <c r="L27" s="34"/>
      <c r="M27" s="35">
        <f t="shared" si="2"/>
        <v>8.86</v>
      </c>
      <c r="N27" s="34" t="s">
        <v>427</v>
      </c>
      <c r="O27" s="34">
        <v>9.5</v>
      </c>
      <c r="P27" s="34">
        <v>7.4</v>
      </c>
      <c r="Q27" s="34">
        <v>9.6</v>
      </c>
      <c r="R27" s="34"/>
      <c r="S27" s="34"/>
      <c r="T27" s="34"/>
      <c r="U27" s="35">
        <f t="shared" si="3"/>
        <v>8.83</v>
      </c>
      <c r="V27" s="34">
        <v>10</v>
      </c>
      <c r="W27" s="34">
        <v>9.5</v>
      </c>
      <c r="X27" s="34"/>
      <c r="Y27" s="35">
        <f t="shared" si="0"/>
        <v>9.75</v>
      </c>
      <c r="Z27" s="34">
        <v>9.8000000000000007</v>
      </c>
      <c r="AA27" s="34">
        <v>8.9</v>
      </c>
      <c r="AB27" s="34"/>
      <c r="AC27" s="35">
        <f t="shared" si="1"/>
        <v>9.35</v>
      </c>
      <c r="AD27" s="36">
        <f t="shared" si="4"/>
        <v>9.19</v>
      </c>
      <c r="AE27" s="34">
        <f t="shared" si="5"/>
        <v>7.35</v>
      </c>
      <c r="AF27" s="34">
        <f t="shared" si="6"/>
        <v>9.1</v>
      </c>
      <c r="AG27" s="34">
        <f t="shared" si="7"/>
        <v>1.82</v>
      </c>
      <c r="AH27" s="34">
        <f t="shared" si="8"/>
        <v>9.17</v>
      </c>
      <c r="AI27" s="37">
        <v>9.1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</v>
      </c>
      <c r="F28" s="34">
        <v>9.6</v>
      </c>
      <c r="G28" s="34">
        <v>9</v>
      </c>
      <c r="H28" s="34"/>
      <c r="I28" s="34"/>
      <c r="J28" s="34"/>
      <c r="K28" s="34"/>
      <c r="L28" s="34"/>
      <c r="M28" s="35">
        <f t="shared" si="2"/>
        <v>9.1999999999999993</v>
      </c>
      <c r="N28" s="34">
        <v>8</v>
      </c>
      <c r="O28" s="34">
        <v>8.9</v>
      </c>
      <c r="P28" s="34">
        <v>9.1</v>
      </c>
      <c r="Q28" s="34">
        <v>9.6</v>
      </c>
      <c r="R28" s="34"/>
      <c r="S28" s="34"/>
      <c r="T28" s="34"/>
      <c r="U28" s="35">
        <f t="shared" si="3"/>
        <v>8.9</v>
      </c>
      <c r="V28" s="34">
        <v>10</v>
      </c>
      <c r="W28" s="34">
        <v>9</v>
      </c>
      <c r="X28" s="34"/>
      <c r="Y28" s="35">
        <f t="shared" si="0"/>
        <v>9.5</v>
      </c>
      <c r="Z28" s="34">
        <v>8.6</v>
      </c>
      <c r="AA28" s="34">
        <v>8.4</v>
      </c>
      <c r="AB28" s="34"/>
      <c r="AC28" s="35">
        <f t="shared" si="1"/>
        <v>8.5</v>
      </c>
      <c r="AD28" s="36">
        <f t="shared" si="4"/>
        <v>9.02</v>
      </c>
      <c r="AE28" s="34">
        <f t="shared" si="5"/>
        <v>7.21</v>
      </c>
      <c r="AF28" s="34">
        <f t="shared" si="6"/>
        <v>10</v>
      </c>
      <c r="AG28" s="34">
        <f t="shared" si="7"/>
        <v>2</v>
      </c>
      <c r="AH28" s="34">
        <f t="shared" si="8"/>
        <v>9.2100000000000009</v>
      </c>
      <c r="AI28" s="37">
        <v>8.5</v>
      </c>
      <c r="AJ28" s="34">
        <v>1.5</v>
      </c>
    </row>
    <row r="29" spans="1:36" s="21" customFormat="1" ht="18" customHeight="1">
      <c r="A29" s="33">
        <v>23</v>
      </c>
      <c r="B29" s="61" t="s">
        <v>244</v>
      </c>
      <c r="C29" s="62" t="s">
        <v>245</v>
      </c>
      <c r="D29" s="34">
        <v>8.5</v>
      </c>
      <c r="E29" s="34">
        <v>9</v>
      </c>
      <c r="F29" s="34">
        <v>0</v>
      </c>
      <c r="G29" s="34">
        <v>0</v>
      </c>
      <c r="H29" s="34"/>
      <c r="I29" s="34"/>
      <c r="J29" s="34"/>
      <c r="K29" s="34"/>
      <c r="L29" s="34"/>
      <c r="M29" s="35">
        <f t="shared" si="2"/>
        <v>4.37</v>
      </c>
      <c r="N29" s="34">
        <v>6</v>
      </c>
      <c r="O29" s="34">
        <v>9.5</v>
      </c>
      <c r="P29" s="34">
        <v>8.1</v>
      </c>
      <c r="Q29" s="34">
        <v>5</v>
      </c>
      <c r="R29" s="34"/>
      <c r="S29" s="34"/>
      <c r="T29" s="34"/>
      <c r="U29" s="35">
        <f t="shared" si="3"/>
        <v>7.15</v>
      </c>
      <c r="V29" s="34">
        <v>10</v>
      </c>
      <c r="W29" s="34">
        <v>9.5</v>
      </c>
      <c r="X29" s="34"/>
      <c r="Y29" s="35">
        <f t="shared" si="0"/>
        <v>9.75</v>
      </c>
      <c r="Z29" s="34">
        <v>1</v>
      </c>
      <c r="AA29" s="34">
        <v>1</v>
      </c>
      <c r="AB29" s="34"/>
      <c r="AC29" s="35">
        <f t="shared" si="1"/>
        <v>1</v>
      </c>
      <c r="AD29" s="36">
        <f t="shared" si="4"/>
        <v>5.56</v>
      </c>
      <c r="AE29" s="34">
        <f t="shared" si="5"/>
        <v>4.4400000000000004</v>
      </c>
      <c r="AF29" s="34">
        <f t="shared" si="6"/>
        <v>3</v>
      </c>
      <c r="AG29" s="34">
        <f t="shared" si="7"/>
        <v>0.6</v>
      </c>
      <c r="AH29" s="34">
        <f t="shared" si="8"/>
        <v>5.04</v>
      </c>
      <c r="AI29" s="37">
        <v>1</v>
      </c>
      <c r="AJ29" s="34">
        <v>2</v>
      </c>
    </row>
    <row r="30" spans="1:36" s="21" customFormat="1" ht="18" customHeight="1">
      <c r="A30" s="33">
        <v>24</v>
      </c>
      <c r="B30" s="57" t="s">
        <v>246</v>
      </c>
      <c r="C30" s="50" t="s">
        <v>247</v>
      </c>
      <c r="D30" s="34"/>
      <c r="E30" s="34">
        <v>9.4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2"/>
        <v>9.8000000000000007</v>
      </c>
      <c r="N30" s="34">
        <v>4.5</v>
      </c>
      <c r="O30" s="34">
        <v>1</v>
      </c>
      <c r="P30" s="34">
        <v>6.9</v>
      </c>
      <c r="Q30" s="34">
        <v>7</v>
      </c>
      <c r="R30" s="34"/>
      <c r="S30" s="34"/>
      <c r="T30" s="34"/>
      <c r="U30" s="35">
        <f t="shared" si="3"/>
        <v>4.8499999999999996</v>
      </c>
      <c r="V30" s="34">
        <v>10</v>
      </c>
      <c r="W30" s="34">
        <v>9.5</v>
      </c>
      <c r="X30" s="34"/>
      <c r="Y30" s="35">
        <f t="shared" si="0"/>
        <v>9.75</v>
      </c>
      <c r="Z30" s="34">
        <v>1</v>
      </c>
      <c r="AA30" s="34">
        <v>1</v>
      </c>
      <c r="AB30" s="34"/>
      <c r="AC30" s="35">
        <f t="shared" si="1"/>
        <v>1</v>
      </c>
      <c r="AD30" s="36">
        <f t="shared" si="4"/>
        <v>6.35</v>
      </c>
      <c r="AE30" s="34">
        <f t="shared" si="5"/>
        <v>5.08</v>
      </c>
      <c r="AF30" s="34">
        <f t="shared" si="6"/>
        <v>4.5999999999999996</v>
      </c>
      <c r="AG30" s="34">
        <f t="shared" si="7"/>
        <v>0.92</v>
      </c>
      <c r="AH30" s="34">
        <f t="shared" si="8"/>
        <v>6</v>
      </c>
      <c r="AI30" s="37">
        <v>3.6</v>
      </c>
      <c r="AJ30" s="34">
        <v>1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0</v>
      </c>
      <c r="F31" s="34">
        <v>9.8000000000000007</v>
      </c>
      <c r="G31" s="34">
        <v>0</v>
      </c>
      <c r="H31" s="34"/>
      <c r="I31" s="34"/>
      <c r="J31" s="34"/>
      <c r="K31" s="34"/>
      <c r="L31" s="34"/>
      <c r="M31" s="35">
        <f t="shared" si="2"/>
        <v>4.95</v>
      </c>
      <c r="N31" s="34" t="s">
        <v>427</v>
      </c>
      <c r="O31" s="34">
        <v>1</v>
      </c>
      <c r="P31" s="34">
        <v>9.1999999999999993</v>
      </c>
      <c r="Q31" s="34">
        <v>8.6</v>
      </c>
      <c r="R31" s="34"/>
      <c r="S31" s="34"/>
      <c r="T31" s="34"/>
      <c r="U31" s="35">
        <f t="shared" si="3"/>
        <v>6.26</v>
      </c>
      <c r="V31" s="34">
        <v>10</v>
      </c>
      <c r="W31" s="34">
        <v>9.5</v>
      </c>
      <c r="X31" s="34"/>
      <c r="Y31" s="35">
        <f t="shared" si="0"/>
        <v>9.75</v>
      </c>
      <c r="Z31" s="34">
        <v>0</v>
      </c>
      <c r="AA31" s="34">
        <v>6.9</v>
      </c>
      <c r="AB31" s="34"/>
      <c r="AC31" s="35">
        <f t="shared" si="1"/>
        <v>3.45</v>
      </c>
      <c r="AD31" s="36">
        <f t="shared" si="4"/>
        <v>6.1</v>
      </c>
      <c r="AE31" s="34">
        <f t="shared" si="5"/>
        <v>4.88</v>
      </c>
      <c r="AF31" s="34">
        <f t="shared" si="6"/>
        <v>6.8</v>
      </c>
      <c r="AG31" s="34">
        <f t="shared" si="7"/>
        <v>1.36</v>
      </c>
      <c r="AH31" s="34">
        <f t="shared" si="8"/>
        <v>6.24</v>
      </c>
      <c r="AI31" s="37">
        <v>5.8</v>
      </c>
      <c r="AJ31" s="34">
        <v>1</v>
      </c>
    </row>
    <row r="32" spans="1:36" s="21" customFormat="1" ht="18" customHeight="1">
      <c r="A32" s="33">
        <v>26</v>
      </c>
      <c r="B32" s="57" t="s">
        <v>250</v>
      </c>
      <c r="C32" s="50" t="s">
        <v>251</v>
      </c>
      <c r="D32" s="34"/>
      <c r="E32" s="34">
        <v>10</v>
      </c>
      <c r="F32" s="34">
        <v>7.5</v>
      </c>
      <c r="G32" s="34">
        <v>10</v>
      </c>
      <c r="H32" s="34"/>
      <c r="I32" s="34"/>
      <c r="J32" s="34"/>
      <c r="K32" s="34"/>
      <c r="L32" s="34"/>
      <c r="M32" s="35">
        <f t="shared" si="2"/>
        <v>9.16</v>
      </c>
      <c r="N32" s="34" t="s">
        <v>427</v>
      </c>
      <c r="O32" s="34">
        <v>9.5</v>
      </c>
      <c r="P32" s="34">
        <v>9.5</v>
      </c>
      <c r="Q32" s="34">
        <v>9.8000000000000007</v>
      </c>
      <c r="R32" s="34"/>
      <c r="S32" s="34"/>
      <c r="T32" s="34"/>
      <c r="U32" s="35">
        <f t="shared" si="3"/>
        <v>9.6</v>
      </c>
      <c r="V32" s="34">
        <v>10</v>
      </c>
      <c r="W32" s="34">
        <v>9</v>
      </c>
      <c r="X32" s="34"/>
      <c r="Y32" s="35">
        <f t="shared" si="0"/>
        <v>9.5</v>
      </c>
      <c r="Z32" s="34">
        <v>8.8000000000000007</v>
      </c>
      <c r="AA32" s="34">
        <v>8.5</v>
      </c>
      <c r="AB32" s="34"/>
      <c r="AC32" s="35">
        <f t="shared" si="1"/>
        <v>8.65</v>
      </c>
      <c r="AD32" s="36">
        <f t="shared" si="4"/>
        <v>9.2200000000000006</v>
      </c>
      <c r="AE32" s="34">
        <f t="shared" si="5"/>
        <v>7.37</v>
      </c>
      <c r="AF32" s="34">
        <f t="shared" si="6"/>
        <v>4</v>
      </c>
      <c r="AG32" s="34">
        <f t="shared" si="7"/>
        <v>0.8</v>
      </c>
      <c r="AH32" s="34">
        <f t="shared" si="8"/>
        <v>8.17</v>
      </c>
      <c r="AI32" s="37">
        <v>4</v>
      </c>
      <c r="AJ32" s="34">
        <v>0</v>
      </c>
    </row>
    <row r="33" spans="1:36" s="21" customFormat="1" ht="15">
      <c r="A33" s="33">
        <v>27</v>
      </c>
      <c r="B33" s="57" t="s">
        <v>252</v>
      </c>
      <c r="C33" s="53" t="s">
        <v>253</v>
      </c>
      <c r="D33" s="34">
        <v>9.6</v>
      </c>
      <c r="E33" s="34">
        <v>7</v>
      </c>
      <c r="F33" s="34">
        <v>9.3000000000000007</v>
      </c>
      <c r="G33" s="34">
        <v>9</v>
      </c>
      <c r="H33" s="34"/>
      <c r="I33" s="34"/>
      <c r="J33" s="34"/>
      <c r="K33" s="34"/>
      <c r="L33" s="34"/>
      <c r="M33" s="35">
        <f t="shared" si="2"/>
        <v>8.7200000000000006</v>
      </c>
      <c r="N33" s="34" t="s">
        <v>427</v>
      </c>
      <c r="O33" s="34" t="s">
        <v>419</v>
      </c>
      <c r="P33" s="34">
        <v>10</v>
      </c>
      <c r="Q33" s="34">
        <v>8.8000000000000007</v>
      </c>
      <c r="R33" s="34"/>
      <c r="S33" s="34"/>
      <c r="T33" s="34"/>
      <c r="U33" s="35">
        <f t="shared" si="3"/>
        <v>9.4</v>
      </c>
      <c r="V33" s="34">
        <v>10</v>
      </c>
      <c r="W33" s="34">
        <v>9.5</v>
      </c>
      <c r="X33" s="34"/>
      <c r="Y33" s="35">
        <f t="shared" si="0"/>
        <v>9.75</v>
      </c>
      <c r="Z33" s="34">
        <v>0.5</v>
      </c>
      <c r="AA33" s="34">
        <v>4</v>
      </c>
      <c r="AB33" s="34"/>
      <c r="AC33" s="35">
        <f t="shared" si="1"/>
        <v>2.25</v>
      </c>
      <c r="AD33" s="36">
        <f t="shared" si="4"/>
        <v>7.53</v>
      </c>
      <c r="AE33" s="34">
        <f t="shared" si="5"/>
        <v>6.02</v>
      </c>
      <c r="AF33" s="34">
        <f t="shared" si="6"/>
        <v>6.3</v>
      </c>
      <c r="AG33" s="34">
        <f t="shared" si="7"/>
        <v>1.26</v>
      </c>
      <c r="AH33" s="34">
        <f t="shared" si="8"/>
        <v>7.28</v>
      </c>
      <c r="AI33" s="37">
        <v>4.3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9.8000000000000007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2"/>
        <v>9.9</v>
      </c>
      <c r="N34" s="34">
        <v>5.5</v>
      </c>
      <c r="O34" s="34">
        <v>9.4</v>
      </c>
      <c r="P34" s="34">
        <v>10</v>
      </c>
      <c r="Q34" s="34">
        <v>9.5</v>
      </c>
      <c r="R34" s="34"/>
      <c r="S34" s="34"/>
      <c r="T34" s="34"/>
      <c r="U34" s="35">
        <f t="shared" si="3"/>
        <v>8.6</v>
      </c>
      <c r="V34" s="34">
        <v>10</v>
      </c>
      <c r="W34" s="34">
        <v>9.5</v>
      </c>
      <c r="X34" s="34"/>
      <c r="Y34" s="35">
        <f t="shared" si="0"/>
        <v>9.75</v>
      </c>
      <c r="Z34" s="34">
        <v>10</v>
      </c>
      <c r="AA34" s="34">
        <v>9</v>
      </c>
      <c r="AB34" s="34"/>
      <c r="AC34" s="35">
        <f t="shared" si="1"/>
        <v>9.5</v>
      </c>
      <c r="AD34" s="36">
        <f t="shared" si="4"/>
        <v>9.43</v>
      </c>
      <c r="AE34" s="34">
        <f t="shared" si="5"/>
        <v>7.54</v>
      </c>
      <c r="AF34" s="34">
        <f t="shared" si="6"/>
        <v>10</v>
      </c>
      <c r="AG34" s="34">
        <f t="shared" si="7"/>
        <v>2</v>
      </c>
      <c r="AH34" s="34">
        <f t="shared" si="8"/>
        <v>9.5399999999999991</v>
      </c>
      <c r="AI34" s="37">
        <v>9</v>
      </c>
      <c r="AJ34" s="34">
        <v>1</v>
      </c>
    </row>
    <row r="35" spans="1:36" s="21" customFormat="1" ht="15">
      <c r="A35" s="33">
        <v>29</v>
      </c>
      <c r="B35" s="57" t="s">
        <v>256</v>
      </c>
      <c r="C35" s="50" t="s">
        <v>257</v>
      </c>
      <c r="D35" s="34"/>
      <c r="E35" s="34">
        <v>10</v>
      </c>
      <c r="F35" s="34">
        <v>10</v>
      </c>
      <c r="G35" s="34">
        <v>5</v>
      </c>
      <c r="H35" s="34"/>
      <c r="I35" s="34"/>
      <c r="J35" s="34"/>
      <c r="K35" s="34"/>
      <c r="L35" s="34"/>
      <c r="M35" s="35">
        <f t="shared" si="2"/>
        <v>8.33</v>
      </c>
      <c r="N35" s="34" t="s">
        <v>427</v>
      </c>
      <c r="O35" s="34">
        <v>9.8000000000000007</v>
      </c>
      <c r="P35" s="34">
        <v>8</v>
      </c>
      <c r="Q35" s="34">
        <v>10</v>
      </c>
      <c r="R35" s="34"/>
      <c r="S35" s="34"/>
      <c r="T35" s="34"/>
      <c r="U35" s="35">
        <f t="shared" si="3"/>
        <v>9.26</v>
      </c>
      <c r="V35" s="34">
        <v>10</v>
      </c>
      <c r="W35" s="34">
        <v>9</v>
      </c>
      <c r="X35" s="34"/>
      <c r="Y35" s="35">
        <f t="shared" si="0"/>
        <v>9.5</v>
      </c>
      <c r="Z35" s="34">
        <v>8.8000000000000007</v>
      </c>
      <c r="AA35" s="34">
        <v>8.8000000000000007</v>
      </c>
      <c r="AB35" s="34"/>
      <c r="AC35" s="35">
        <f t="shared" si="1"/>
        <v>8.8000000000000007</v>
      </c>
      <c r="AD35" s="36">
        <f t="shared" si="4"/>
        <v>8.9700000000000006</v>
      </c>
      <c r="AE35" s="34">
        <f t="shared" si="5"/>
        <v>7.17</v>
      </c>
      <c r="AF35" s="34">
        <f t="shared" si="6"/>
        <v>10</v>
      </c>
      <c r="AG35" s="34">
        <f t="shared" si="7"/>
        <v>2</v>
      </c>
      <c r="AH35" s="34">
        <f t="shared" si="8"/>
        <v>9.17</v>
      </c>
      <c r="AI35" s="37">
        <v>8.5</v>
      </c>
      <c r="AJ35" s="34">
        <v>1.5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J200"/>
  <sheetViews>
    <sheetView showGridLines="0" topLeftCell="A4" zoomScale="85" workbookViewId="0">
      <pane xSplit="3" ySplit="1" topLeftCell="N11" activePane="bottomRight" state="frozen"/>
      <selection activeCell="A4" sqref="A4"/>
      <selection pane="topRight" activeCell="D4" sqref="D4"/>
      <selection pane="bottomLeft" activeCell="A5" sqref="A5"/>
      <selection pane="bottomRight" activeCell="AH26" sqref="AH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7" customWidth="1"/>
    <col min="33" max="33" width="4.5" style="47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</row>
    <row r="4" spans="1:36" s="15" customFormat="1" ht="162.75">
      <c r="A4" s="14"/>
      <c r="D4" s="15" t="s">
        <v>429</v>
      </c>
      <c r="E4" s="15" t="s">
        <v>446</v>
      </c>
      <c r="F4" s="15" t="s">
        <v>472</v>
      </c>
      <c r="G4" s="15" t="s">
        <v>482</v>
      </c>
      <c r="H4" s="15" t="s">
        <v>511</v>
      </c>
      <c r="I4" s="15" t="s">
        <v>585</v>
      </c>
      <c r="M4" s="16"/>
      <c r="N4" s="15" t="s">
        <v>426</v>
      </c>
      <c r="O4" s="15" t="s">
        <v>434</v>
      </c>
      <c r="P4" s="15" t="s">
        <v>453</v>
      </c>
      <c r="Q4" s="15" t="s">
        <v>483</v>
      </c>
      <c r="R4" s="15" t="s">
        <v>508</v>
      </c>
      <c r="U4" s="16"/>
      <c r="V4" s="15" t="s">
        <v>531</v>
      </c>
      <c r="W4" s="15" t="s">
        <v>546</v>
      </c>
      <c r="Y4" s="16"/>
      <c r="Z4" s="15" t="s">
        <v>484</v>
      </c>
      <c r="AA4" s="15" t="s">
        <v>540</v>
      </c>
      <c r="AC4" s="16"/>
      <c r="AD4" s="17" t="s">
        <v>2</v>
      </c>
      <c r="AE4" s="18">
        <v>0.8</v>
      </c>
      <c r="AF4" s="19" t="s">
        <v>3</v>
      </c>
      <c r="AG4" s="19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9"/>
      <c r="AG5" s="19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3"/>
      <c r="AG6" s="23"/>
      <c r="AH6" s="23"/>
    </row>
    <row r="7" spans="1:36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>
        <v>9.1999999999999993</v>
      </c>
      <c r="G7" s="34" t="s">
        <v>476</v>
      </c>
      <c r="H7" s="34">
        <v>10</v>
      </c>
      <c r="I7" s="34">
        <v>9.4</v>
      </c>
      <c r="J7" s="34"/>
      <c r="K7" s="34"/>
      <c r="L7" s="34"/>
      <c r="M7" s="35">
        <f>TRUNC(AVERAGE(D7:L7),2)</f>
        <v>9.56</v>
      </c>
      <c r="N7" s="34">
        <v>9.5</v>
      </c>
      <c r="O7" s="34">
        <v>10</v>
      </c>
      <c r="P7" s="34">
        <v>9.5</v>
      </c>
      <c r="Q7" s="34">
        <v>8.5</v>
      </c>
      <c r="R7" s="34">
        <v>8.5</v>
      </c>
      <c r="S7" s="34"/>
      <c r="T7" s="34"/>
      <c r="U7" s="35">
        <f>TRUNC(AVERAGE(N7:T7),2)</f>
        <v>9.1999999999999993</v>
      </c>
      <c r="V7" s="34">
        <v>7</v>
      </c>
      <c r="W7" s="34">
        <v>8.1999999999999993</v>
      </c>
      <c r="X7" s="34"/>
      <c r="Y7" s="35">
        <f t="shared" ref="Y7:Y39" si="0">TRUNC(AVERAGE(V7:X7),2)</f>
        <v>7.6</v>
      </c>
      <c r="Z7" s="34">
        <v>9.1999999999999993</v>
      </c>
      <c r="AA7" s="34">
        <v>8</v>
      </c>
      <c r="AB7" s="34"/>
      <c r="AC7" s="35">
        <f t="shared" ref="AC7:AC39" si="1">TRUNC(AVERAGE(Z7:AB7),2)</f>
        <v>8.6</v>
      </c>
      <c r="AD7" s="36">
        <f>TRUNC(AVERAGE(M7,U7,Y7,AC7),2)</f>
        <v>8.74</v>
      </c>
      <c r="AE7" s="34">
        <f>TRUNC((AD7*0.8),2)</f>
        <v>6.99</v>
      </c>
      <c r="AF7" s="34">
        <f>AI7+AJ7</f>
        <v>7.6</v>
      </c>
      <c r="AG7" s="34">
        <f>TRUNC((AF7*0.2),2)</f>
        <v>1.52</v>
      </c>
      <c r="AH7" s="34">
        <f>TRUNC((AE7+AG7),2)</f>
        <v>8.51</v>
      </c>
      <c r="AI7" s="34">
        <v>7.6</v>
      </c>
      <c r="AJ7" s="34"/>
    </row>
    <row r="8" spans="1:36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 t="s">
        <v>476</v>
      </c>
      <c r="H8" s="34">
        <v>9.8000000000000007</v>
      </c>
      <c r="I8" s="34">
        <v>9</v>
      </c>
      <c r="J8" s="34"/>
      <c r="K8" s="34"/>
      <c r="L8" s="34"/>
      <c r="M8" s="35">
        <f t="shared" ref="M8:M39" si="2">TRUNC(AVERAGE(D8:L8),2)</f>
        <v>9.32</v>
      </c>
      <c r="N8" s="34">
        <v>10</v>
      </c>
      <c r="O8" s="34">
        <v>4</v>
      </c>
      <c r="P8" s="34">
        <v>9</v>
      </c>
      <c r="Q8" s="34">
        <v>8.9</v>
      </c>
      <c r="R8" s="34">
        <v>7</v>
      </c>
      <c r="S8" s="34"/>
      <c r="T8" s="34"/>
      <c r="U8" s="35">
        <f t="shared" ref="U8:U39" si="3">TRUNC(AVERAGE(N8:T8),2)</f>
        <v>7.78</v>
      </c>
      <c r="V8" s="34">
        <v>10</v>
      </c>
      <c r="W8" s="34">
        <v>8.1999999999999993</v>
      </c>
      <c r="X8" s="34"/>
      <c r="Y8" s="35">
        <f t="shared" si="0"/>
        <v>9.1</v>
      </c>
      <c r="Z8" s="34">
        <v>9.6</v>
      </c>
      <c r="AA8" s="34">
        <v>8</v>
      </c>
      <c r="AB8" s="34"/>
      <c r="AC8" s="35">
        <f t="shared" si="1"/>
        <v>8.8000000000000007</v>
      </c>
      <c r="AD8" s="36">
        <f t="shared" ref="AD8:AD39" si="4">TRUNC(AVERAGE(M8,U8,Y8,AC8),2)</f>
        <v>8.75</v>
      </c>
      <c r="AE8" s="34">
        <f t="shared" ref="AE8:AE39" si="5">TRUNC((AD8*0.8),2)</f>
        <v>7</v>
      </c>
      <c r="AF8" s="34">
        <f t="shared" ref="AF8:AF35" si="6">AI8+AJ8</f>
        <v>7</v>
      </c>
      <c r="AG8" s="34">
        <f t="shared" ref="AG8:AG39" si="7">TRUNC((AF8*0.2),2)</f>
        <v>1.4</v>
      </c>
      <c r="AH8" s="34">
        <f t="shared" ref="AH8:AH39" si="8">TRUNC((AE8+AG8),2)</f>
        <v>8.4</v>
      </c>
      <c r="AI8" s="34">
        <v>7</v>
      </c>
      <c r="AJ8" s="34"/>
    </row>
    <row r="9" spans="1:36" s="73" customFormat="1" ht="18" customHeight="1">
      <c r="A9" s="70">
        <v>3</v>
      </c>
      <c r="B9" s="71" t="s">
        <v>262</v>
      </c>
      <c r="C9" s="71" t="s">
        <v>263</v>
      </c>
      <c r="D9" s="72"/>
      <c r="E9" s="72"/>
      <c r="F9" s="72"/>
      <c r="G9" s="72"/>
      <c r="H9" s="72"/>
      <c r="I9" s="72"/>
      <c r="J9" s="72"/>
      <c r="K9" s="72"/>
      <c r="L9" s="72"/>
      <c r="M9" s="72" t="e">
        <f t="shared" si="2"/>
        <v>#DIV/0!</v>
      </c>
      <c r="N9" s="72"/>
      <c r="O9" s="72"/>
      <c r="P9" s="72"/>
      <c r="Q9" s="72"/>
      <c r="R9" s="72"/>
      <c r="S9" s="72"/>
      <c r="T9" s="72"/>
      <c r="U9" s="72" t="e">
        <f t="shared" si="3"/>
        <v>#DIV/0!</v>
      </c>
      <c r="V9" s="72"/>
      <c r="W9" s="72"/>
      <c r="X9" s="72"/>
      <c r="Y9" s="72" t="e">
        <f t="shared" si="0"/>
        <v>#DIV/0!</v>
      </c>
      <c r="Z9" s="72"/>
      <c r="AA9" s="72"/>
      <c r="AB9" s="72"/>
      <c r="AC9" s="72" t="e">
        <f t="shared" si="1"/>
        <v>#DIV/0!</v>
      </c>
      <c r="AD9" s="72" t="e">
        <f t="shared" si="4"/>
        <v>#DIV/0!</v>
      </c>
      <c r="AE9" s="72" t="e">
        <f t="shared" si="5"/>
        <v>#DIV/0!</v>
      </c>
      <c r="AF9" s="34">
        <f t="shared" si="6"/>
        <v>0</v>
      </c>
      <c r="AG9" s="72">
        <f t="shared" si="7"/>
        <v>0</v>
      </c>
      <c r="AH9" s="72" t="e">
        <f t="shared" si="8"/>
        <v>#DIV/0!</v>
      </c>
      <c r="AI9" s="72"/>
      <c r="AJ9" s="34"/>
    </row>
    <row r="10" spans="1:36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74">
        <v>7.5</v>
      </c>
      <c r="G10" s="34" t="s">
        <v>530</v>
      </c>
      <c r="H10" s="34">
        <v>9.6</v>
      </c>
      <c r="I10" s="34">
        <v>8.4</v>
      </c>
      <c r="J10" s="34"/>
      <c r="K10" s="34"/>
      <c r="L10" s="34"/>
      <c r="M10" s="35">
        <f t="shared" si="2"/>
        <v>7.9</v>
      </c>
      <c r="N10" s="34">
        <v>9.9</v>
      </c>
      <c r="O10" s="34">
        <v>10</v>
      </c>
      <c r="P10" s="34">
        <v>8</v>
      </c>
      <c r="Q10" s="34">
        <v>8.5</v>
      </c>
      <c r="R10" s="34">
        <v>7</v>
      </c>
      <c r="S10" s="34"/>
      <c r="T10" s="34"/>
      <c r="U10" s="35">
        <f t="shared" si="3"/>
        <v>8.68</v>
      </c>
      <c r="V10" s="34">
        <v>7</v>
      </c>
      <c r="W10" s="34">
        <v>7.8</v>
      </c>
      <c r="X10" s="34"/>
      <c r="Y10" s="35">
        <f t="shared" si="0"/>
        <v>7.4</v>
      </c>
      <c r="Z10" s="34">
        <v>8.6</v>
      </c>
      <c r="AA10" s="34">
        <v>9.5</v>
      </c>
      <c r="AB10" s="34"/>
      <c r="AC10" s="35">
        <f t="shared" si="1"/>
        <v>9.0500000000000007</v>
      </c>
      <c r="AD10" s="36">
        <f t="shared" si="4"/>
        <v>8.25</v>
      </c>
      <c r="AE10" s="34">
        <f t="shared" si="5"/>
        <v>6.6</v>
      </c>
      <c r="AF10" s="34">
        <f t="shared" si="6"/>
        <v>6.3</v>
      </c>
      <c r="AG10" s="34">
        <f t="shared" si="7"/>
        <v>1.26</v>
      </c>
      <c r="AH10" s="34">
        <f t="shared" si="8"/>
        <v>7.86</v>
      </c>
      <c r="AI10" s="34">
        <v>6.3</v>
      </c>
      <c r="AJ10" s="34"/>
    </row>
    <row r="11" spans="1:36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>
        <v>9.8000000000000007</v>
      </c>
      <c r="G11" s="34" t="s">
        <v>476</v>
      </c>
      <c r="H11" s="34">
        <v>8.8000000000000007</v>
      </c>
      <c r="I11" s="34">
        <v>9.6</v>
      </c>
      <c r="J11" s="34"/>
      <c r="K11" s="34"/>
      <c r="L11" s="34"/>
      <c r="M11" s="35">
        <f t="shared" si="2"/>
        <v>8.8800000000000008</v>
      </c>
      <c r="N11" s="34">
        <v>10</v>
      </c>
      <c r="O11" s="34">
        <v>9</v>
      </c>
      <c r="P11" s="34">
        <v>10</v>
      </c>
      <c r="Q11" s="34" t="s">
        <v>427</v>
      </c>
      <c r="R11" s="34">
        <v>7.5</v>
      </c>
      <c r="S11" s="34"/>
      <c r="T11" s="34"/>
      <c r="U11" s="35">
        <f t="shared" si="3"/>
        <v>9.1199999999999992</v>
      </c>
      <c r="V11" s="34">
        <v>10</v>
      </c>
      <c r="W11" s="34">
        <v>8.1999999999999993</v>
      </c>
      <c r="X11" s="34"/>
      <c r="Y11" s="35">
        <f t="shared" si="0"/>
        <v>9.1</v>
      </c>
      <c r="Z11" s="34">
        <v>7.6</v>
      </c>
      <c r="AA11" s="34">
        <v>8.5</v>
      </c>
      <c r="AB11" s="34"/>
      <c r="AC11" s="35">
        <f t="shared" si="1"/>
        <v>8.0500000000000007</v>
      </c>
      <c r="AD11" s="36">
        <f t="shared" si="4"/>
        <v>8.7799999999999994</v>
      </c>
      <c r="AE11" s="34">
        <f t="shared" si="5"/>
        <v>7.02</v>
      </c>
      <c r="AF11" s="34">
        <f t="shared" si="6"/>
        <v>6.2</v>
      </c>
      <c r="AG11" s="34">
        <f t="shared" si="7"/>
        <v>1.24</v>
      </c>
      <c r="AH11" s="34">
        <f t="shared" si="8"/>
        <v>8.26</v>
      </c>
      <c r="AI11" s="34">
        <v>6.2</v>
      </c>
      <c r="AJ11" s="34"/>
    </row>
    <row r="12" spans="1:36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>
        <v>10</v>
      </c>
      <c r="G12" s="34" t="s">
        <v>476</v>
      </c>
      <c r="H12" s="34">
        <v>8.8000000000000007</v>
      </c>
      <c r="I12" s="34">
        <v>8.4</v>
      </c>
      <c r="J12" s="34"/>
      <c r="K12" s="34"/>
      <c r="L12" s="34"/>
      <c r="M12" s="35">
        <f t="shared" si="2"/>
        <v>9.24</v>
      </c>
      <c r="N12" s="34">
        <v>9.9</v>
      </c>
      <c r="O12" s="34">
        <v>10</v>
      </c>
      <c r="P12" s="34">
        <v>10</v>
      </c>
      <c r="Q12" s="34">
        <v>8.8000000000000007</v>
      </c>
      <c r="R12" s="34">
        <v>10</v>
      </c>
      <c r="S12" s="34"/>
      <c r="T12" s="34"/>
      <c r="U12" s="35">
        <f t="shared" si="3"/>
        <v>9.74</v>
      </c>
      <c r="V12" s="34">
        <v>10</v>
      </c>
      <c r="W12" s="34">
        <v>6.9</v>
      </c>
      <c r="X12" s="34"/>
      <c r="Y12" s="35">
        <f t="shared" si="0"/>
        <v>8.4499999999999993</v>
      </c>
      <c r="Z12" s="34">
        <v>9</v>
      </c>
      <c r="AA12" s="34">
        <v>10</v>
      </c>
      <c r="AB12" s="34"/>
      <c r="AC12" s="35">
        <f t="shared" si="1"/>
        <v>9.5</v>
      </c>
      <c r="AD12" s="36">
        <f t="shared" si="4"/>
        <v>9.23</v>
      </c>
      <c r="AE12" s="34">
        <f t="shared" si="5"/>
        <v>7.38</v>
      </c>
      <c r="AF12" s="34">
        <f t="shared" si="6"/>
        <v>5.6</v>
      </c>
      <c r="AG12" s="34">
        <f t="shared" si="7"/>
        <v>1.1200000000000001</v>
      </c>
      <c r="AH12" s="34">
        <f t="shared" si="8"/>
        <v>8.5</v>
      </c>
      <c r="AI12" s="34">
        <v>5.6</v>
      </c>
      <c r="AJ12" s="34"/>
    </row>
    <row r="13" spans="1:36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>
        <v>1</v>
      </c>
      <c r="G13" s="34" t="s">
        <v>476</v>
      </c>
      <c r="H13" s="34">
        <v>8</v>
      </c>
      <c r="I13" s="34">
        <v>9</v>
      </c>
      <c r="J13" s="34"/>
      <c r="K13" s="34"/>
      <c r="L13" s="34"/>
      <c r="M13" s="35">
        <f t="shared" si="2"/>
        <v>7.14</v>
      </c>
      <c r="N13" s="34">
        <v>10</v>
      </c>
      <c r="O13" s="34">
        <v>9</v>
      </c>
      <c r="P13" s="34">
        <v>10</v>
      </c>
      <c r="Q13" s="34">
        <v>9</v>
      </c>
      <c r="R13" s="34">
        <v>5.5</v>
      </c>
      <c r="S13" s="34"/>
      <c r="T13" s="34"/>
      <c r="U13" s="35">
        <f t="shared" si="3"/>
        <v>8.6999999999999993</v>
      </c>
      <c r="V13" s="34">
        <v>10</v>
      </c>
      <c r="W13" s="34">
        <v>9</v>
      </c>
      <c r="X13" s="34"/>
      <c r="Y13" s="35">
        <f t="shared" si="0"/>
        <v>9.5</v>
      </c>
      <c r="Z13" s="34">
        <v>9.4</v>
      </c>
      <c r="AA13" s="34">
        <v>8</v>
      </c>
      <c r="AB13" s="34"/>
      <c r="AC13" s="35">
        <f t="shared" si="1"/>
        <v>8.6999999999999993</v>
      </c>
      <c r="AD13" s="36">
        <f t="shared" si="4"/>
        <v>8.51</v>
      </c>
      <c r="AE13" s="34">
        <f t="shared" si="5"/>
        <v>6.8</v>
      </c>
      <c r="AF13" s="34">
        <f t="shared" si="6"/>
        <v>5.2</v>
      </c>
      <c r="AG13" s="34">
        <f t="shared" si="7"/>
        <v>1.04</v>
      </c>
      <c r="AH13" s="34">
        <f t="shared" si="8"/>
        <v>7.84</v>
      </c>
      <c r="AI13" s="34">
        <v>5.2</v>
      </c>
      <c r="AJ13" s="34"/>
    </row>
    <row r="14" spans="1:36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 t="s">
        <v>476</v>
      </c>
      <c r="H14" s="34">
        <v>9</v>
      </c>
      <c r="I14" s="34">
        <v>8.4</v>
      </c>
      <c r="J14" s="34"/>
      <c r="K14" s="34"/>
      <c r="L14" s="34"/>
      <c r="M14" s="35">
        <f t="shared" si="2"/>
        <v>8.7799999999999994</v>
      </c>
      <c r="N14" s="34">
        <v>10</v>
      </c>
      <c r="O14" s="34">
        <v>9</v>
      </c>
      <c r="P14" s="34">
        <v>9.5</v>
      </c>
      <c r="Q14" s="34">
        <v>8.8000000000000007</v>
      </c>
      <c r="R14" s="34">
        <v>7.5</v>
      </c>
      <c r="S14" s="34"/>
      <c r="T14" s="34"/>
      <c r="U14" s="35">
        <f t="shared" si="3"/>
        <v>8.9600000000000009</v>
      </c>
      <c r="V14" s="34">
        <v>10</v>
      </c>
      <c r="W14" s="34">
        <v>6.9</v>
      </c>
      <c r="X14" s="34"/>
      <c r="Y14" s="35">
        <f t="shared" si="0"/>
        <v>8.4499999999999993</v>
      </c>
      <c r="Z14" s="34">
        <v>8.8000000000000007</v>
      </c>
      <c r="AA14" s="34">
        <v>9.5</v>
      </c>
      <c r="AB14" s="34"/>
      <c r="AC14" s="35">
        <f t="shared" si="1"/>
        <v>9.15</v>
      </c>
      <c r="AD14" s="36">
        <f t="shared" si="4"/>
        <v>8.83</v>
      </c>
      <c r="AE14" s="34">
        <f t="shared" si="5"/>
        <v>7.06</v>
      </c>
      <c r="AF14" s="34">
        <f t="shared" si="6"/>
        <v>6.3</v>
      </c>
      <c r="AG14" s="34">
        <f t="shared" si="7"/>
        <v>1.26</v>
      </c>
      <c r="AH14" s="34">
        <f t="shared" si="8"/>
        <v>8.32</v>
      </c>
      <c r="AI14" s="34">
        <v>6.3</v>
      </c>
      <c r="AJ14" s="34"/>
    </row>
    <row r="15" spans="1:36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>
        <v>10</v>
      </c>
      <c r="G15" s="34" t="s">
        <v>476</v>
      </c>
      <c r="H15" s="34">
        <v>9.6</v>
      </c>
      <c r="I15" s="34">
        <v>9.4</v>
      </c>
      <c r="J15" s="34"/>
      <c r="K15" s="34"/>
      <c r="L15" s="34"/>
      <c r="M15" s="35">
        <f t="shared" si="2"/>
        <v>9.6999999999999993</v>
      </c>
      <c r="N15" s="34">
        <v>10</v>
      </c>
      <c r="O15" s="34">
        <v>10</v>
      </c>
      <c r="P15" s="34">
        <v>9.8000000000000007</v>
      </c>
      <c r="Q15" s="34">
        <v>8.8000000000000007</v>
      </c>
      <c r="R15" s="34">
        <v>8.5</v>
      </c>
      <c r="S15" s="34"/>
      <c r="T15" s="34"/>
      <c r="U15" s="35">
        <f t="shared" si="3"/>
        <v>9.42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10</v>
      </c>
      <c r="AB15" s="34"/>
      <c r="AC15" s="35">
        <f t="shared" si="1"/>
        <v>9.9</v>
      </c>
      <c r="AD15" s="36">
        <f t="shared" si="4"/>
        <v>9.6300000000000008</v>
      </c>
      <c r="AE15" s="34">
        <f t="shared" si="5"/>
        <v>7.7</v>
      </c>
      <c r="AF15" s="34">
        <f t="shared" si="6"/>
        <v>8.1999999999999993</v>
      </c>
      <c r="AG15" s="34">
        <f t="shared" si="7"/>
        <v>1.64</v>
      </c>
      <c r="AH15" s="34">
        <f t="shared" si="8"/>
        <v>9.34</v>
      </c>
      <c r="AI15" s="34">
        <v>8.1999999999999993</v>
      </c>
      <c r="AJ15" s="34"/>
    </row>
    <row r="16" spans="1:36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 t="s">
        <v>476</v>
      </c>
      <c r="H16" s="34">
        <v>10</v>
      </c>
      <c r="I16" s="34">
        <v>9.6</v>
      </c>
      <c r="J16" s="34"/>
      <c r="K16" s="34"/>
      <c r="L16" s="34"/>
      <c r="M16" s="35">
        <f t="shared" si="2"/>
        <v>9.4</v>
      </c>
      <c r="N16" s="34">
        <v>10</v>
      </c>
      <c r="O16" s="34">
        <v>7</v>
      </c>
      <c r="P16" s="34">
        <v>9</v>
      </c>
      <c r="Q16" s="34">
        <v>9.1999999999999993</v>
      </c>
      <c r="R16" s="34">
        <v>7</v>
      </c>
      <c r="S16" s="34"/>
      <c r="T16" s="34"/>
      <c r="U16" s="35">
        <f t="shared" si="3"/>
        <v>8.44</v>
      </c>
      <c r="V16" s="34">
        <v>10</v>
      </c>
      <c r="W16" s="34">
        <v>7.8</v>
      </c>
      <c r="X16" s="34"/>
      <c r="Y16" s="35">
        <f t="shared" si="0"/>
        <v>8.9</v>
      </c>
      <c r="Z16" s="34">
        <v>9.1999999999999993</v>
      </c>
      <c r="AA16" s="34">
        <v>9</v>
      </c>
      <c r="AB16" s="34"/>
      <c r="AC16" s="35">
        <f t="shared" si="1"/>
        <v>9.1</v>
      </c>
      <c r="AD16" s="36">
        <f t="shared" si="4"/>
        <v>8.9600000000000009</v>
      </c>
      <c r="AE16" s="34">
        <f t="shared" si="5"/>
        <v>7.16</v>
      </c>
      <c r="AF16" s="34">
        <f t="shared" si="6"/>
        <v>9.1999999999999993</v>
      </c>
      <c r="AG16" s="34">
        <f t="shared" si="7"/>
        <v>1.84</v>
      </c>
      <c r="AH16" s="34">
        <f t="shared" si="8"/>
        <v>9</v>
      </c>
      <c r="AI16" s="34">
        <v>9.1999999999999993</v>
      </c>
      <c r="AJ16" s="34"/>
    </row>
    <row r="17" spans="1:36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 t="s">
        <v>476</v>
      </c>
      <c r="H17" s="34" t="s">
        <v>419</v>
      </c>
      <c r="I17" s="74">
        <v>0</v>
      </c>
      <c r="J17" s="34"/>
      <c r="K17" s="34"/>
      <c r="L17" s="34"/>
      <c r="M17" s="35">
        <f t="shared" si="2"/>
        <v>6.2</v>
      </c>
      <c r="N17" s="34">
        <v>9.5</v>
      </c>
      <c r="O17" s="34">
        <v>8</v>
      </c>
      <c r="P17" s="34">
        <v>10</v>
      </c>
      <c r="Q17" s="34">
        <v>5.6</v>
      </c>
      <c r="R17" s="34" t="s">
        <v>419</v>
      </c>
      <c r="S17" s="34"/>
      <c r="T17" s="34"/>
      <c r="U17" s="35">
        <f t="shared" si="3"/>
        <v>8.27</v>
      </c>
      <c r="V17" s="34">
        <v>10</v>
      </c>
      <c r="W17" s="34">
        <v>9</v>
      </c>
      <c r="X17" s="34"/>
      <c r="Y17" s="35">
        <f t="shared" si="0"/>
        <v>9.5</v>
      </c>
      <c r="Z17" s="34">
        <v>8.4</v>
      </c>
      <c r="AA17" s="34">
        <v>8.5</v>
      </c>
      <c r="AB17" s="34"/>
      <c r="AC17" s="35">
        <f t="shared" si="1"/>
        <v>8.4499999999999993</v>
      </c>
      <c r="AD17" s="36">
        <f t="shared" si="4"/>
        <v>8.1</v>
      </c>
      <c r="AE17" s="34">
        <f t="shared" si="5"/>
        <v>6.48</v>
      </c>
      <c r="AF17" s="34">
        <f t="shared" si="6"/>
        <v>3.6</v>
      </c>
      <c r="AG17" s="34">
        <f t="shared" si="7"/>
        <v>0.72</v>
      </c>
      <c r="AH17" s="34">
        <f t="shared" si="8"/>
        <v>7.2</v>
      </c>
      <c r="AI17" s="34">
        <v>3.6</v>
      </c>
      <c r="AJ17" s="34"/>
    </row>
    <row r="18" spans="1:36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74">
        <v>8.5</v>
      </c>
      <c r="G18" s="34" t="s">
        <v>530</v>
      </c>
      <c r="H18" s="34">
        <v>9.3000000000000007</v>
      </c>
      <c r="I18" s="34">
        <v>8.6999999999999993</v>
      </c>
      <c r="J18" s="34"/>
      <c r="K18" s="34"/>
      <c r="L18" s="34"/>
      <c r="M18" s="35">
        <f t="shared" si="2"/>
        <v>8.6999999999999993</v>
      </c>
      <c r="N18" s="34">
        <v>10</v>
      </c>
      <c r="O18" s="34">
        <v>10</v>
      </c>
      <c r="P18" s="34">
        <v>9</v>
      </c>
      <c r="Q18" s="34">
        <v>8.8000000000000007</v>
      </c>
      <c r="R18" s="34">
        <v>6</v>
      </c>
      <c r="S18" s="34"/>
      <c r="T18" s="34"/>
      <c r="U18" s="35">
        <f t="shared" si="3"/>
        <v>8.76</v>
      </c>
      <c r="V18" s="34">
        <v>6</v>
      </c>
      <c r="W18" s="34">
        <v>8.1999999999999993</v>
      </c>
      <c r="X18" s="34"/>
      <c r="Y18" s="35">
        <f t="shared" si="0"/>
        <v>7.1</v>
      </c>
      <c r="Z18" s="34">
        <v>10</v>
      </c>
      <c r="AA18" s="34">
        <v>9.5</v>
      </c>
      <c r="AB18" s="34"/>
      <c r="AC18" s="35">
        <f t="shared" si="1"/>
        <v>9.75</v>
      </c>
      <c r="AD18" s="36">
        <f t="shared" si="4"/>
        <v>8.57</v>
      </c>
      <c r="AE18" s="34">
        <f t="shared" si="5"/>
        <v>6.85</v>
      </c>
      <c r="AF18" s="34">
        <f t="shared" si="6"/>
        <v>9</v>
      </c>
      <c r="AG18" s="34">
        <f t="shared" si="7"/>
        <v>1.8</v>
      </c>
      <c r="AH18" s="34">
        <f t="shared" si="8"/>
        <v>8.65</v>
      </c>
      <c r="AI18" s="34">
        <v>9</v>
      </c>
      <c r="AJ18" s="34"/>
    </row>
    <row r="19" spans="1:36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>
        <v>8.5</v>
      </c>
      <c r="G19" s="34" t="s">
        <v>476</v>
      </c>
      <c r="H19" s="34">
        <v>8.5</v>
      </c>
      <c r="I19" s="34">
        <v>8.4</v>
      </c>
      <c r="J19" s="34"/>
      <c r="K19" s="34"/>
      <c r="L19" s="34"/>
      <c r="M19" s="35">
        <f t="shared" si="2"/>
        <v>8.3000000000000007</v>
      </c>
      <c r="N19" s="34">
        <v>10</v>
      </c>
      <c r="O19" s="34">
        <v>10</v>
      </c>
      <c r="P19" s="34">
        <v>10</v>
      </c>
      <c r="Q19" s="34">
        <v>8.8000000000000007</v>
      </c>
      <c r="R19" s="34">
        <v>5.5</v>
      </c>
      <c r="S19" s="34"/>
      <c r="T19" s="34"/>
      <c r="U19" s="35">
        <f t="shared" si="3"/>
        <v>8.86</v>
      </c>
      <c r="V19" s="34">
        <v>7</v>
      </c>
      <c r="W19" s="34">
        <v>7.8</v>
      </c>
      <c r="X19" s="34"/>
      <c r="Y19" s="35">
        <f t="shared" si="0"/>
        <v>7.4</v>
      </c>
      <c r="Z19" s="34">
        <v>10</v>
      </c>
      <c r="AA19" s="34">
        <v>9.5</v>
      </c>
      <c r="AB19" s="34"/>
      <c r="AC19" s="35">
        <f t="shared" si="1"/>
        <v>9.75</v>
      </c>
      <c r="AD19" s="36">
        <f t="shared" si="4"/>
        <v>8.57</v>
      </c>
      <c r="AE19" s="34">
        <f t="shared" si="5"/>
        <v>6.85</v>
      </c>
      <c r="AF19" s="34">
        <f t="shared" si="6"/>
        <v>5.7</v>
      </c>
      <c r="AG19" s="34">
        <f t="shared" si="7"/>
        <v>1.1399999999999999</v>
      </c>
      <c r="AH19" s="34">
        <f t="shared" si="8"/>
        <v>7.99</v>
      </c>
      <c r="AI19" s="34">
        <v>5.7</v>
      </c>
      <c r="AJ19" s="34"/>
    </row>
    <row r="20" spans="1:36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 t="s">
        <v>476</v>
      </c>
      <c r="H20" s="34">
        <v>0</v>
      </c>
      <c r="I20" s="34">
        <v>9.6</v>
      </c>
      <c r="J20" s="34"/>
      <c r="K20" s="34"/>
      <c r="L20" s="34"/>
      <c r="M20" s="35">
        <f t="shared" si="2"/>
        <v>7.56</v>
      </c>
      <c r="N20" s="34">
        <v>9.8000000000000007</v>
      </c>
      <c r="O20" s="34">
        <v>10</v>
      </c>
      <c r="P20" s="34">
        <v>9.5</v>
      </c>
      <c r="Q20" s="34" t="s">
        <v>419</v>
      </c>
      <c r="R20" s="34">
        <v>9</v>
      </c>
      <c r="S20" s="34"/>
      <c r="T20" s="34"/>
      <c r="U20" s="35">
        <f t="shared" si="3"/>
        <v>9.57</v>
      </c>
      <c r="V20" s="34">
        <v>10</v>
      </c>
      <c r="W20" s="34">
        <v>6.9</v>
      </c>
      <c r="X20" s="34"/>
      <c r="Y20" s="35">
        <f t="shared" si="0"/>
        <v>8.4499999999999993</v>
      </c>
      <c r="Z20" s="34" t="s">
        <v>419</v>
      </c>
      <c r="AA20" s="34">
        <v>8.5</v>
      </c>
      <c r="AB20" s="34"/>
      <c r="AC20" s="35">
        <f t="shared" si="1"/>
        <v>8.5</v>
      </c>
      <c r="AD20" s="36">
        <f t="shared" si="4"/>
        <v>8.52</v>
      </c>
      <c r="AE20" s="34">
        <f t="shared" si="5"/>
        <v>6.81</v>
      </c>
      <c r="AF20" s="34">
        <f t="shared" si="6"/>
        <v>6.1</v>
      </c>
      <c r="AG20" s="34">
        <f t="shared" si="7"/>
        <v>1.22</v>
      </c>
      <c r="AH20" s="34">
        <f t="shared" si="8"/>
        <v>8.0299999999999994</v>
      </c>
      <c r="AI20" s="34">
        <v>6.1</v>
      </c>
      <c r="AJ20" s="34"/>
    </row>
    <row r="21" spans="1:36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74">
        <v>0</v>
      </c>
      <c r="G21" s="34" t="s">
        <v>530</v>
      </c>
      <c r="H21" s="34">
        <v>8.8000000000000007</v>
      </c>
      <c r="I21" s="34" t="s">
        <v>421</v>
      </c>
      <c r="J21" s="34"/>
      <c r="K21" s="34"/>
      <c r="L21" s="34"/>
      <c r="M21" s="35">
        <f t="shared" si="2"/>
        <v>4.7</v>
      </c>
      <c r="N21" s="34" t="s">
        <v>427</v>
      </c>
      <c r="O21" s="34">
        <v>9</v>
      </c>
      <c r="P21" s="34">
        <v>9</v>
      </c>
      <c r="Q21" s="34">
        <v>6</v>
      </c>
      <c r="R21" s="34">
        <v>10</v>
      </c>
      <c r="S21" s="34"/>
      <c r="T21" s="34"/>
      <c r="U21" s="35">
        <f t="shared" si="3"/>
        <v>8.5</v>
      </c>
      <c r="V21" s="34">
        <v>10</v>
      </c>
      <c r="W21" s="34">
        <v>9</v>
      </c>
      <c r="X21" s="34"/>
      <c r="Y21" s="35">
        <f t="shared" si="0"/>
        <v>9.5</v>
      </c>
      <c r="Z21" s="34">
        <v>9.8000000000000007</v>
      </c>
      <c r="AA21" s="34">
        <v>9</v>
      </c>
      <c r="AB21" s="34"/>
      <c r="AC21" s="35">
        <f t="shared" si="1"/>
        <v>9.4</v>
      </c>
      <c r="AD21" s="36">
        <f t="shared" si="4"/>
        <v>8.02</v>
      </c>
      <c r="AE21" s="34">
        <f t="shared" si="5"/>
        <v>6.41</v>
      </c>
      <c r="AF21" s="34">
        <f t="shared" si="6"/>
        <v>5.0999999999999996</v>
      </c>
      <c r="AG21" s="34">
        <f t="shared" si="7"/>
        <v>1.02</v>
      </c>
      <c r="AH21" s="34">
        <f t="shared" si="8"/>
        <v>7.43</v>
      </c>
      <c r="AI21" s="34">
        <v>5.0999999999999996</v>
      </c>
      <c r="AJ21" s="34"/>
    </row>
    <row r="22" spans="1:36" s="21" customFormat="1" ht="18" customHeight="1">
      <c r="A22" s="33">
        <v>16</v>
      </c>
      <c r="B22" s="57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 t="s">
        <v>476</v>
      </c>
      <c r="H22" s="34">
        <v>8.4</v>
      </c>
      <c r="I22" s="34">
        <v>5</v>
      </c>
      <c r="J22" s="34"/>
      <c r="K22" s="34"/>
      <c r="L22" s="34"/>
      <c r="M22" s="35">
        <f t="shared" si="2"/>
        <v>3.78</v>
      </c>
      <c r="N22" s="34">
        <v>10</v>
      </c>
      <c r="O22" s="34">
        <v>0</v>
      </c>
      <c r="P22" s="34">
        <v>9.5</v>
      </c>
      <c r="Q22" s="34">
        <v>6.5</v>
      </c>
      <c r="R22" s="34">
        <v>7</v>
      </c>
      <c r="S22" s="34"/>
      <c r="T22" s="34"/>
      <c r="U22" s="35">
        <f t="shared" si="3"/>
        <v>6.6</v>
      </c>
      <c r="V22" s="34">
        <v>6</v>
      </c>
      <c r="W22" s="34">
        <v>6.9</v>
      </c>
      <c r="X22" s="34"/>
      <c r="Y22" s="35">
        <f t="shared" si="0"/>
        <v>6.45</v>
      </c>
      <c r="Z22" s="34">
        <v>8.8000000000000007</v>
      </c>
      <c r="AA22" s="34">
        <v>1</v>
      </c>
      <c r="AB22" s="34"/>
      <c r="AC22" s="35">
        <f t="shared" si="1"/>
        <v>4.9000000000000004</v>
      </c>
      <c r="AD22" s="36">
        <f t="shared" si="4"/>
        <v>5.43</v>
      </c>
      <c r="AE22" s="34">
        <f t="shared" si="5"/>
        <v>4.34</v>
      </c>
      <c r="AF22" s="34">
        <f t="shared" si="6"/>
        <v>3.6</v>
      </c>
      <c r="AG22" s="34">
        <f t="shared" si="7"/>
        <v>0.72</v>
      </c>
      <c r="AH22" s="34">
        <f t="shared" si="8"/>
        <v>5.0599999999999996</v>
      </c>
      <c r="AI22" s="34">
        <v>3.6</v>
      </c>
      <c r="AJ22" s="34"/>
    </row>
    <row r="23" spans="1:36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>
        <v>10</v>
      </c>
      <c r="G23" s="34" t="s">
        <v>476</v>
      </c>
      <c r="H23" s="34">
        <v>0</v>
      </c>
      <c r="I23" s="34">
        <v>9</v>
      </c>
      <c r="J23" s="34"/>
      <c r="K23" s="34"/>
      <c r="L23" s="34"/>
      <c r="M23" s="35">
        <f t="shared" si="2"/>
        <v>7.56</v>
      </c>
      <c r="N23" s="34" t="s">
        <v>427</v>
      </c>
      <c r="O23" s="34">
        <v>10</v>
      </c>
      <c r="P23" s="34">
        <v>9.5</v>
      </c>
      <c r="Q23" s="34">
        <v>8.6</v>
      </c>
      <c r="R23" s="34">
        <v>9</v>
      </c>
      <c r="S23" s="34"/>
      <c r="T23" s="34"/>
      <c r="U23" s="35">
        <f t="shared" si="3"/>
        <v>9.27</v>
      </c>
      <c r="V23" s="34">
        <v>10</v>
      </c>
      <c r="W23" s="34">
        <v>6.9</v>
      </c>
      <c r="X23" s="34"/>
      <c r="Y23" s="35">
        <f t="shared" si="0"/>
        <v>8.4499999999999993</v>
      </c>
      <c r="Z23" s="34">
        <v>10</v>
      </c>
      <c r="AA23" s="34">
        <v>9.5</v>
      </c>
      <c r="AB23" s="34"/>
      <c r="AC23" s="35">
        <f t="shared" si="1"/>
        <v>9.75</v>
      </c>
      <c r="AD23" s="36">
        <f t="shared" si="4"/>
        <v>8.75</v>
      </c>
      <c r="AE23" s="34">
        <f t="shared" si="5"/>
        <v>7</v>
      </c>
      <c r="AF23" s="34">
        <f t="shared" si="6"/>
        <v>9</v>
      </c>
      <c r="AG23" s="34">
        <f t="shared" si="7"/>
        <v>1.8</v>
      </c>
      <c r="AH23" s="34">
        <f t="shared" si="8"/>
        <v>8.8000000000000007</v>
      </c>
      <c r="AI23" s="34">
        <v>9</v>
      </c>
      <c r="AJ23" s="34"/>
    </row>
    <row r="24" spans="1:36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>
        <v>8.8000000000000007</v>
      </c>
      <c r="G24" s="34" t="s">
        <v>476</v>
      </c>
      <c r="H24" s="34">
        <v>9.4</v>
      </c>
      <c r="I24" s="34">
        <v>5</v>
      </c>
      <c r="J24" s="34"/>
      <c r="K24" s="34"/>
      <c r="L24" s="34"/>
      <c r="M24" s="35">
        <f t="shared" si="2"/>
        <v>8.5399999999999991</v>
      </c>
      <c r="N24" s="34">
        <v>8.9</v>
      </c>
      <c r="O24" s="34">
        <v>7</v>
      </c>
      <c r="P24" s="34">
        <v>8</v>
      </c>
      <c r="Q24" s="34">
        <v>8.6</v>
      </c>
      <c r="R24" s="34">
        <v>6</v>
      </c>
      <c r="S24" s="34"/>
      <c r="T24" s="34"/>
      <c r="U24" s="35">
        <f t="shared" si="3"/>
        <v>7.7</v>
      </c>
      <c r="V24" s="34">
        <v>10</v>
      </c>
      <c r="W24" s="34">
        <v>6.9</v>
      </c>
      <c r="X24" s="34"/>
      <c r="Y24" s="35">
        <f t="shared" si="0"/>
        <v>8.4499999999999993</v>
      </c>
      <c r="Z24" s="34">
        <v>8.1999999999999993</v>
      </c>
      <c r="AA24" s="34">
        <v>7.5</v>
      </c>
      <c r="AB24" s="34"/>
      <c r="AC24" s="35">
        <f t="shared" si="1"/>
        <v>7.85</v>
      </c>
      <c r="AD24" s="36">
        <f t="shared" si="4"/>
        <v>8.1300000000000008</v>
      </c>
      <c r="AE24" s="34">
        <f t="shared" si="5"/>
        <v>6.5</v>
      </c>
      <c r="AF24" s="34">
        <f t="shared" si="6"/>
        <v>5.9</v>
      </c>
      <c r="AG24" s="34">
        <f t="shared" si="7"/>
        <v>1.18</v>
      </c>
      <c r="AH24" s="34">
        <f t="shared" si="8"/>
        <v>7.68</v>
      </c>
      <c r="AI24" s="34">
        <v>5.9</v>
      </c>
      <c r="AJ24" s="34"/>
    </row>
    <row r="25" spans="1:36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4">
        <f t="shared" si="6"/>
        <v>0</v>
      </c>
      <c r="AG25" s="34">
        <f t="shared" si="7"/>
        <v>0</v>
      </c>
      <c r="AH25" s="34" t="e">
        <f t="shared" si="8"/>
        <v>#DIV/0!</v>
      </c>
      <c r="AI25" s="37"/>
      <c r="AJ25" s="34"/>
    </row>
    <row r="26" spans="1:36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4">
        <f t="shared" si="6"/>
        <v>0</v>
      </c>
      <c r="AG26" s="34">
        <f t="shared" si="7"/>
        <v>0</v>
      </c>
      <c r="AH26" s="34" t="e">
        <f t="shared" si="8"/>
        <v>#DIV/0!</v>
      </c>
      <c r="AI26" s="37"/>
      <c r="AJ26" s="34"/>
    </row>
    <row r="27" spans="1:36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4">
        <f t="shared" si="6"/>
        <v>0</v>
      </c>
      <c r="AG27" s="34">
        <f t="shared" si="7"/>
        <v>0</v>
      </c>
      <c r="AH27" s="34" t="e">
        <f t="shared" si="8"/>
        <v>#DIV/0!</v>
      </c>
      <c r="AI27" s="37"/>
      <c r="AJ27" s="34"/>
    </row>
    <row r="28" spans="1:36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0</v>
      </c>
      <c r="AG28" s="34">
        <f t="shared" si="7"/>
        <v>0</v>
      </c>
      <c r="AH28" s="34" t="e">
        <f t="shared" si="8"/>
        <v>#DIV/0!</v>
      </c>
      <c r="AI28" s="37"/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4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4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4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4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4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4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4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4"/>
      <c r="AG36" s="34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4"/>
      <c r="AG37" s="34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4"/>
      <c r="AG38" s="34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4"/>
      <c r="AG39" s="34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</row>
    <row r="41" spans="1:36" s="21" customFormat="1" ht="15">
      <c r="A41" s="20"/>
      <c r="M41" s="43"/>
      <c r="U41" s="43"/>
      <c r="Y41" s="43"/>
      <c r="AC41" s="43"/>
      <c r="AD41" s="44"/>
      <c r="AE41" s="43"/>
    </row>
    <row r="42" spans="1:36" s="21" customFormat="1" ht="15">
      <c r="A42" s="20"/>
      <c r="M42" s="43"/>
      <c r="U42" s="43"/>
      <c r="Y42" s="43"/>
      <c r="AC42" s="43"/>
      <c r="AD42" s="44"/>
      <c r="AE42" s="43"/>
    </row>
    <row r="43" spans="1:36" s="21" customFormat="1" ht="15">
      <c r="A43" s="20"/>
      <c r="M43" s="43"/>
      <c r="U43" s="43"/>
      <c r="Y43" s="43"/>
      <c r="AC43" s="43"/>
      <c r="AD43" s="44"/>
      <c r="AE43" s="43"/>
    </row>
    <row r="44" spans="1:36" s="21" customFormat="1" ht="15">
      <c r="A44" s="20"/>
      <c r="M44" s="43"/>
      <c r="U44" s="43"/>
      <c r="Y44" s="43"/>
      <c r="AC44" s="43"/>
      <c r="AD44" s="44"/>
      <c r="AE44" s="43"/>
    </row>
    <row r="45" spans="1:36" s="21" customFormat="1" ht="15">
      <c r="A45" s="20"/>
      <c r="M45" s="43"/>
      <c r="U45" s="43"/>
      <c r="Y45" s="43"/>
      <c r="AC45" s="43"/>
      <c r="AD45" s="44"/>
      <c r="AE45" s="43"/>
    </row>
    <row r="46" spans="1:36" s="21" customFormat="1" ht="15">
      <c r="A46" s="20"/>
      <c r="M46" s="43"/>
      <c r="U46" s="43"/>
      <c r="Y46" s="43"/>
      <c r="AC46" s="43"/>
      <c r="AD46" s="44"/>
      <c r="AE46" s="43"/>
    </row>
    <row r="47" spans="1:36" s="21" customFormat="1" ht="15">
      <c r="A47" s="20"/>
      <c r="M47" s="43"/>
      <c r="U47" s="43"/>
      <c r="Y47" s="43"/>
      <c r="AC47" s="43"/>
      <c r="AD47" s="44"/>
      <c r="AE47" s="43"/>
    </row>
    <row r="48" spans="1:36" s="21" customFormat="1" ht="15">
      <c r="A48" s="20"/>
      <c r="M48" s="43"/>
      <c r="U48" s="43"/>
      <c r="Y48" s="43"/>
      <c r="AC48" s="43"/>
      <c r="AD48" s="44"/>
      <c r="AE48" s="43"/>
    </row>
    <row r="49" spans="1:31" s="21" customFormat="1" ht="15">
      <c r="A49" s="20"/>
      <c r="M49" s="43"/>
      <c r="U49" s="43"/>
      <c r="Y49" s="43"/>
      <c r="AC49" s="43"/>
      <c r="AD49" s="44"/>
      <c r="AE49" s="43"/>
    </row>
    <row r="50" spans="1:31" s="21" customFormat="1" ht="15">
      <c r="A50" s="20"/>
      <c r="M50" s="43"/>
      <c r="U50" s="43"/>
      <c r="Y50" s="43"/>
      <c r="AC50" s="43"/>
      <c r="AD50" s="44"/>
      <c r="AE50" s="43"/>
    </row>
    <row r="51" spans="1:31" s="21" customFormat="1" ht="15">
      <c r="A51" s="20"/>
      <c r="M51" s="43"/>
      <c r="U51" s="43"/>
      <c r="Y51" s="43"/>
      <c r="AC51" s="43"/>
      <c r="AD51" s="44"/>
      <c r="AE51" s="43"/>
    </row>
    <row r="52" spans="1:31" s="21" customFormat="1" ht="15">
      <c r="A52" s="20"/>
      <c r="M52" s="43"/>
      <c r="U52" s="43"/>
      <c r="Y52" s="43"/>
      <c r="AC52" s="43"/>
      <c r="AD52" s="44"/>
      <c r="AE52" s="43"/>
    </row>
    <row r="53" spans="1:31" s="21" customFormat="1" ht="15">
      <c r="A53" s="20"/>
      <c r="M53" s="43"/>
      <c r="U53" s="43"/>
      <c r="Y53" s="43"/>
      <c r="AC53" s="43"/>
      <c r="AD53" s="44"/>
      <c r="AE53" s="43"/>
    </row>
    <row r="54" spans="1:31" s="21" customFormat="1" ht="15">
      <c r="A54" s="20"/>
      <c r="M54" s="43"/>
      <c r="U54" s="43"/>
      <c r="Y54" s="43"/>
      <c r="AC54" s="43"/>
      <c r="AD54" s="44"/>
      <c r="AE54" s="43"/>
    </row>
    <row r="55" spans="1:31" s="21" customFormat="1" ht="15">
      <c r="A55" s="20"/>
      <c r="M55" s="43"/>
      <c r="U55" s="43"/>
      <c r="Y55" s="43"/>
      <c r="AC55" s="43"/>
      <c r="AD55" s="44"/>
      <c r="AE55" s="43"/>
    </row>
    <row r="56" spans="1:31" s="21" customFormat="1" ht="15">
      <c r="A56" s="20"/>
      <c r="M56" s="43"/>
      <c r="U56" s="43"/>
      <c r="Y56" s="43"/>
      <c r="AC56" s="43"/>
      <c r="AD56" s="44"/>
      <c r="AE56" s="43"/>
    </row>
    <row r="57" spans="1:31" s="21" customFormat="1" ht="15">
      <c r="A57" s="20"/>
      <c r="M57" s="43"/>
      <c r="U57" s="43"/>
      <c r="Y57" s="43"/>
      <c r="AC57" s="43"/>
      <c r="AD57" s="44"/>
      <c r="AE57" s="43"/>
    </row>
    <row r="58" spans="1:31" s="21" customFormat="1" ht="15">
      <c r="A58" s="20"/>
      <c r="M58" s="43"/>
      <c r="U58" s="43"/>
      <c r="Y58" s="43"/>
      <c r="AC58" s="43"/>
      <c r="AD58" s="44"/>
      <c r="AE58" s="43"/>
    </row>
    <row r="59" spans="1:31" s="21" customFormat="1" ht="15">
      <c r="A59" s="20"/>
      <c r="M59" s="43"/>
      <c r="U59" s="43"/>
      <c r="Y59" s="43"/>
      <c r="AC59" s="43"/>
      <c r="AD59" s="44"/>
      <c r="AE59" s="43"/>
    </row>
    <row r="60" spans="1:31" s="21" customFormat="1" ht="15">
      <c r="A60" s="20"/>
      <c r="M60" s="43"/>
      <c r="U60" s="43"/>
      <c r="Y60" s="43"/>
      <c r="AC60" s="43"/>
      <c r="AD60" s="44"/>
      <c r="AE60" s="43"/>
    </row>
    <row r="61" spans="1:31" s="21" customFormat="1" ht="15">
      <c r="A61" s="20"/>
      <c r="M61" s="43"/>
      <c r="U61" s="43"/>
      <c r="Y61" s="43"/>
      <c r="AC61" s="43"/>
      <c r="AD61" s="44"/>
      <c r="AE61" s="43"/>
    </row>
    <row r="62" spans="1:31" s="21" customFormat="1" ht="15">
      <c r="A62" s="20"/>
      <c r="M62" s="43"/>
      <c r="U62" s="43"/>
      <c r="Y62" s="43"/>
      <c r="AC62" s="43"/>
      <c r="AD62" s="44"/>
      <c r="AE62" s="43"/>
    </row>
    <row r="63" spans="1:31" s="21" customFormat="1" ht="15">
      <c r="A63" s="20"/>
      <c r="M63" s="43"/>
      <c r="U63" s="43"/>
      <c r="Y63" s="43"/>
      <c r="AC63" s="43"/>
      <c r="AD63" s="44"/>
      <c r="AE63" s="43"/>
    </row>
    <row r="64" spans="1:31" s="21" customFormat="1" ht="15">
      <c r="A64" s="20"/>
      <c r="M64" s="43"/>
      <c r="U64" s="43"/>
      <c r="Y64" s="43"/>
      <c r="AC64" s="43"/>
      <c r="AD64" s="44"/>
      <c r="AE64" s="43"/>
    </row>
    <row r="65" spans="1:31" s="21" customFormat="1" ht="15">
      <c r="A65" s="20"/>
      <c r="M65" s="43"/>
      <c r="U65" s="43"/>
      <c r="Y65" s="43"/>
      <c r="AC65" s="43"/>
      <c r="AD65" s="44"/>
      <c r="AE65" s="43"/>
    </row>
    <row r="66" spans="1:31" s="21" customFormat="1" ht="15">
      <c r="A66" s="20"/>
      <c r="M66" s="43"/>
      <c r="U66" s="43"/>
      <c r="Y66" s="43"/>
      <c r="AC66" s="43"/>
      <c r="AD66" s="44"/>
      <c r="AE66" s="43"/>
    </row>
    <row r="67" spans="1:31" s="21" customFormat="1" ht="15">
      <c r="A67" s="20"/>
      <c r="M67" s="43"/>
      <c r="U67" s="43"/>
      <c r="Y67" s="43"/>
      <c r="AC67" s="43"/>
      <c r="AD67" s="44"/>
      <c r="AE67" s="43"/>
    </row>
    <row r="68" spans="1:31" s="21" customFormat="1" ht="15">
      <c r="A68" s="20"/>
      <c r="M68" s="43"/>
      <c r="U68" s="43"/>
      <c r="Y68" s="43"/>
      <c r="AC68" s="43"/>
      <c r="AD68" s="44"/>
      <c r="AE68" s="43"/>
    </row>
    <row r="69" spans="1:31" s="21" customFormat="1" ht="15">
      <c r="A69" s="20"/>
      <c r="M69" s="43"/>
      <c r="U69" s="43"/>
      <c r="Y69" s="43"/>
      <c r="AC69" s="43"/>
      <c r="AD69" s="44"/>
      <c r="AE69" s="43"/>
    </row>
    <row r="70" spans="1:31" s="21" customFormat="1" ht="15">
      <c r="A70" s="20"/>
      <c r="M70" s="43"/>
      <c r="U70" s="43"/>
      <c r="Y70" s="43"/>
      <c r="AC70" s="43"/>
      <c r="AD70" s="44"/>
      <c r="AE70" s="43"/>
    </row>
    <row r="71" spans="1:31" s="21" customFormat="1" ht="15">
      <c r="A71" s="20"/>
      <c r="M71" s="43"/>
      <c r="U71" s="43"/>
      <c r="Y71" s="43"/>
      <c r="AC71" s="43"/>
      <c r="AD71" s="44"/>
      <c r="AE71" s="43"/>
    </row>
    <row r="72" spans="1:31" s="21" customFormat="1" ht="15">
      <c r="A72" s="20"/>
      <c r="M72" s="43"/>
      <c r="U72" s="43"/>
      <c r="Y72" s="43"/>
      <c r="AC72" s="43"/>
      <c r="AD72" s="44"/>
      <c r="AE72" s="43"/>
    </row>
    <row r="73" spans="1:31" s="21" customFormat="1" ht="15">
      <c r="A73" s="20"/>
      <c r="M73" s="43"/>
      <c r="U73" s="43"/>
      <c r="Y73" s="43"/>
      <c r="AC73" s="43"/>
      <c r="AD73" s="44"/>
      <c r="AE73" s="43"/>
    </row>
    <row r="74" spans="1:31" s="21" customFormat="1" ht="15">
      <c r="A74" s="20"/>
      <c r="M74" s="43"/>
      <c r="U74" s="43"/>
      <c r="Y74" s="43"/>
      <c r="AC74" s="43"/>
      <c r="AD74" s="44"/>
      <c r="AE74" s="43"/>
    </row>
    <row r="75" spans="1:31" s="21" customFormat="1" ht="15">
      <c r="A75" s="20"/>
      <c r="M75" s="43"/>
      <c r="U75" s="43"/>
      <c r="Y75" s="43"/>
      <c r="AC75" s="43"/>
      <c r="AD75" s="44"/>
      <c r="AE75" s="43"/>
    </row>
    <row r="76" spans="1:31" s="21" customFormat="1" ht="15">
      <c r="A76" s="20"/>
      <c r="M76" s="43"/>
      <c r="U76" s="43"/>
      <c r="Y76" s="43"/>
      <c r="AC76" s="43"/>
      <c r="AD76" s="44"/>
      <c r="AE76" s="43"/>
    </row>
    <row r="77" spans="1:31" s="21" customFormat="1" ht="15">
      <c r="A77" s="20"/>
      <c r="M77" s="43"/>
      <c r="U77" s="43"/>
      <c r="Y77" s="43"/>
      <c r="AC77" s="43"/>
      <c r="AD77" s="44"/>
      <c r="AE77" s="43"/>
    </row>
    <row r="78" spans="1:31" s="21" customFormat="1" ht="15">
      <c r="A78" s="20"/>
      <c r="M78" s="43"/>
      <c r="U78" s="43"/>
      <c r="Y78" s="43"/>
      <c r="AC78" s="43"/>
      <c r="AD78" s="44"/>
      <c r="AE78" s="43"/>
    </row>
    <row r="79" spans="1:31" s="21" customFormat="1" ht="15">
      <c r="A79" s="20"/>
      <c r="M79" s="43"/>
      <c r="U79" s="43"/>
      <c r="Y79" s="43"/>
      <c r="AC79" s="43"/>
      <c r="AD79" s="44"/>
      <c r="AE79" s="43"/>
    </row>
    <row r="80" spans="1:31" s="21" customFormat="1" ht="15">
      <c r="A80" s="20"/>
      <c r="M80" s="43"/>
      <c r="U80" s="43"/>
      <c r="Y80" s="43"/>
      <c r="AC80" s="43"/>
      <c r="AD80" s="44"/>
      <c r="AE80" s="43"/>
    </row>
    <row r="81" spans="1:31" s="21" customFormat="1" ht="15">
      <c r="A81" s="20"/>
      <c r="M81" s="43"/>
      <c r="U81" s="43"/>
      <c r="Y81" s="43"/>
      <c r="AC81" s="43"/>
      <c r="AD81" s="44"/>
      <c r="AE81" s="43"/>
    </row>
    <row r="82" spans="1:31" s="21" customFormat="1" ht="15">
      <c r="A82" s="20"/>
      <c r="M82" s="43"/>
      <c r="U82" s="43"/>
      <c r="Y82" s="43"/>
      <c r="AC82" s="43"/>
      <c r="AD82" s="44"/>
      <c r="AE82" s="43"/>
    </row>
    <row r="83" spans="1:31" s="21" customFormat="1" ht="15">
      <c r="A83" s="20"/>
      <c r="M83" s="43"/>
      <c r="U83" s="43"/>
      <c r="Y83" s="43"/>
      <c r="AC83" s="43"/>
      <c r="AD83" s="44"/>
      <c r="AE83" s="43"/>
    </row>
    <row r="84" spans="1:31" s="21" customFormat="1" ht="15">
      <c r="A84" s="20"/>
      <c r="M84" s="43"/>
      <c r="U84" s="43"/>
      <c r="Y84" s="43"/>
      <c r="AC84" s="43"/>
      <c r="AD84" s="44"/>
      <c r="AE84" s="43"/>
    </row>
    <row r="85" spans="1:31" s="21" customFormat="1" ht="15">
      <c r="A85" s="20"/>
      <c r="M85" s="43"/>
      <c r="U85" s="43"/>
      <c r="Y85" s="43"/>
      <c r="AC85" s="43"/>
      <c r="AD85" s="44"/>
      <c r="AE85" s="43"/>
    </row>
    <row r="86" spans="1:31" s="21" customFormat="1" ht="15">
      <c r="A86" s="20"/>
      <c r="M86" s="43"/>
      <c r="U86" s="43"/>
      <c r="Y86" s="43"/>
      <c r="AC86" s="43"/>
      <c r="AD86" s="44"/>
      <c r="AE86" s="43"/>
    </row>
    <row r="87" spans="1:31" s="21" customFormat="1" ht="15">
      <c r="A87" s="20"/>
      <c r="M87" s="43"/>
      <c r="U87" s="43"/>
      <c r="Y87" s="43"/>
      <c r="AC87" s="43"/>
      <c r="AD87" s="44"/>
      <c r="AE87" s="43"/>
    </row>
    <row r="88" spans="1:31" s="21" customFormat="1" ht="15">
      <c r="A88" s="20"/>
      <c r="M88" s="43"/>
      <c r="U88" s="43"/>
      <c r="Y88" s="43"/>
      <c r="AC88" s="43"/>
      <c r="AD88" s="44"/>
      <c r="AE88" s="43"/>
    </row>
    <row r="89" spans="1:31" s="21" customFormat="1" ht="15">
      <c r="A89" s="20"/>
      <c r="M89" s="43"/>
      <c r="U89" s="43"/>
      <c r="Y89" s="43"/>
      <c r="AC89" s="43"/>
      <c r="AD89" s="44"/>
      <c r="AE89" s="43"/>
    </row>
    <row r="90" spans="1:31" s="21" customFormat="1" ht="15">
      <c r="A90" s="20"/>
      <c r="M90" s="43"/>
      <c r="U90" s="43"/>
      <c r="Y90" s="43"/>
      <c r="AC90" s="43"/>
      <c r="AD90" s="44"/>
      <c r="AE90" s="43"/>
    </row>
    <row r="91" spans="1:31" s="21" customFormat="1" ht="15">
      <c r="A91" s="20"/>
      <c r="M91" s="43"/>
      <c r="U91" s="43"/>
      <c r="Y91" s="43"/>
      <c r="AC91" s="43"/>
      <c r="AD91" s="44"/>
      <c r="AE91" s="43"/>
    </row>
    <row r="92" spans="1:31" s="21" customFormat="1" ht="15">
      <c r="A92" s="20"/>
      <c r="M92" s="43"/>
      <c r="U92" s="43"/>
      <c r="Y92" s="43"/>
      <c r="AC92" s="43"/>
      <c r="AD92" s="44"/>
      <c r="AE92" s="43"/>
    </row>
    <row r="93" spans="1:31" s="21" customFormat="1" ht="15">
      <c r="A93" s="20"/>
      <c r="M93" s="43"/>
      <c r="U93" s="43"/>
      <c r="Y93" s="43"/>
      <c r="AC93" s="43"/>
      <c r="AD93" s="44"/>
      <c r="AE93" s="43"/>
    </row>
    <row r="94" spans="1:31" s="21" customFormat="1" ht="15">
      <c r="A94" s="20"/>
      <c r="M94" s="43"/>
      <c r="U94" s="43"/>
      <c r="Y94" s="43"/>
      <c r="AC94" s="43"/>
      <c r="AD94" s="44"/>
      <c r="AE94" s="43"/>
    </row>
    <row r="95" spans="1:31" s="21" customFormat="1" ht="15">
      <c r="A95" s="20"/>
      <c r="M95" s="43"/>
      <c r="U95" s="43"/>
      <c r="Y95" s="43"/>
      <c r="AC95" s="43"/>
      <c r="AD95" s="44"/>
      <c r="AE95" s="43"/>
    </row>
    <row r="96" spans="1:31" s="21" customFormat="1" ht="15">
      <c r="A96" s="20"/>
      <c r="M96" s="43"/>
      <c r="U96" s="43"/>
      <c r="Y96" s="43"/>
      <c r="AC96" s="43"/>
      <c r="AD96" s="44"/>
      <c r="AE96" s="43"/>
    </row>
    <row r="97" spans="1:31" s="21" customFormat="1" ht="15">
      <c r="A97" s="20"/>
      <c r="M97" s="43"/>
      <c r="U97" s="43"/>
      <c r="Y97" s="43"/>
      <c r="AC97" s="43"/>
      <c r="AD97" s="44"/>
      <c r="AE97" s="43"/>
    </row>
    <row r="98" spans="1:31" s="21" customFormat="1" ht="15">
      <c r="A98" s="20"/>
      <c r="M98" s="43"/>
      <c r="U98" s="43"/>
      <c r="Y98" s="43"/>
      <c r="AC98" s="43"/>
      <c r="AD98" s="44"/>
      <c r="AE98" s="43"/>
    </row>
    <row r="99" spans="1:31" s="21" customFormat="1" ht="15">
      <c r="A99" s="20"/>
      <c r="M99" s="43"/>
      <c r="U99" s="43"/>
      <c r="Y99" s="43"/>
      <c r="AC99" s="43"/>
      <c r="AD99" s="44"/>
      <c r="AE99" s="43"/>
    </row>
    <row r="100" spans="1:31" s="21" customFormat="1" ht="15">
      <c r="A100" s="20"/>
      <c r="M100" s="43"/>
      <c r="U100" s="43"/>
      <c r="Y100" s="43"/>
      <c r="AC100" s="43"/>
      <c r="AD100" s="44"/>
      <c r="AE100" s="43"/>
    </row>
    <row r="101" spans="1:31" s="21" customFormat="1" ht="15">
      <c r="A101" s="20"/>
      <c r="M101" s="43"/>
      <c r="U101" s="43"/>
      <c r="Y101" s="43"/>
      <c r="AC101" s="43"/>
      <c r="AD101" s="44"/>
      <c r="AE101" s="43"/>
    </row>
    <row r="102" spans="1:31" s="21" customFormat="1" ht="15">
      <c r="A102" s="20"/>
      <c r="M102" s="43"/>
      <c r="U102" s="43"/>
      <c r="Y102" s="43"/>
      <c r="AC102" s="43"/>
      <c r="AD102" s="44"/>
      <c r="AE102" s="43"/>
    </row>
    <row r="103" spans="1:31" s="21" customFormat="1" ht="15">
      <c r="A103" s="20"/>
      <c r="M103" s="43"/>
      <c r="U103" s="43"/>
      <c r="Y103" s="43"/>
      <c r="AC103" s="43"/>
      <c r="AD103" s="44"/>
      <c r="AE103" s="43"/>
    </row>
    <row r="104" spans="1:31" s="21" customFormat="1" ht="15">
      <c r="A104" s="20"/>
      <c r="M104" s="43"/>
      <c r="U104" s="43"/>
      <c r="Y104" s="43"/>
      <c r="AC104" s="43"/>
      <c r="AD104" s="44"/>
      <c r="AE104" s="43"/>
    </row>
    <row r="105" spans="1:31" s="21" customFormat="1" ht="15">
      <c r="A105" s="20"/>
      <c r="M105" s="43"/>
      <c r="U105" s="43"/>
      <c r="Y105" s="43"/>
      <c r="AC105" s="43"/>
      <c r="AD105" s="44"/>
      <c r="AE105" s="43"/>
    </row>
    <row r="106" spans="1:31" s="21" customFormat="1" ht="15">
      <c r="A106" s="20"/>
      <c r="M106" s="43"/>
      <c r="U106" s="43"/>
      <c r="Y106" s="43"/>
      <c r="AC106" s="43"/>
      <c r="AD106" s="44"/>
      <c r="AE106" s="43"/>
    </row>
    <row r="107" spans="1:31" s="21" customFormat="1" ht="15">
      <c r="A107" s="20"/>
      <c r="M107" s="43"/>
      <c r="U107" s="43"/>
      <c r="Y107" s="43"/>
      <c r="AC107" s="43"/>
      <c r="AD107" s="44"/>
      <c r="AE107" s="43"/>
    </row>
    <row r="108" spans="1:31" s="21" customFormat="1" ht="15">
      <c r="A108" s="20"/>
      <c r="M108" s="43"/>
      <c r="U108" s="43"/>
      <c r="Y108" s="43"/>
      <c r="AC108" s="43"/>
      <c r="AD108" s="44"/>
      <c r="AE108" s="43"/>
    </row>
    <row r="109" spans="1:31" s="21" customFormat="1" ht="15">
      <c r="A109" s="20"/>
      <c r="M109" s="43"/>
      <c r="U109" s="43"/>
      <c r="Y109" s="43"/>
      <c r="AC109" s="43"/>
      <c r="AD109" s="44"/>
      <c r="AE109" s="43"/>
    </row>
    <row r="110" spans="1:31" s="21" customFormat="1" ht="15">
      <c r="A110" s="20"/>
      <c r="M110" s="43"/>
      <c r="U110" s="43"/>
      <c r="Y110" s="43"/>
      <c r="AC110" s="43"/>
      <c r="AD110" s="44"/>
      <c r="AE110" s="43"/>
    </row>
    <row r="111" spans="1:31" s="21" customFormat="1" ht="15">
      <c r="A111" s="20"/>
      <c r="M111" s="43"/>
      <c r="U111" s="43"/>
      <c r="Y111" s="43"/>
      <c r="AC111" s="43"/>
      <c r="AD111" s="44"/>
      <c r="AE111" s="43"/>
    </row>
    <row r="112" spans="1:31" s="21" customFormat="1" ht="15">
      <c r="A112" s="20"/>
      <c r="M112" s="43"/>
      <c r="U112" s="43"/>
      <c r="Y112" s="43"/>
      <c r="AC112" s="43"/>
      <c r="AD112" s="44"/>
      <c r="AE112" s="43"/>
    </row>
    <row r="113" spans="1:31" s="21" customFormat="1" ht="15">
      <c r="A113" s="20"/>
      <c r="M113" s="43"/>
      <c r="U113" s="43"/>
      <c r="Y113" s="43"/>
      <c r="AC113" s="43"/>
      <c r="AD113" s="44"/>
      <c r="AE113" s="43"/>
    </row>
    <row r="114" spans="1:31" s="21" customFormat="1" ht="15">
      <c r="A114" s="20"/>
      <c r="M114" s="43"/>
      <c r="U114" s="43"/>
      <c r="Y114" s="43"/>
      <c r="AC114" s="43"/>
      <c r="AD114" s="44"/>
      <c r="AE114" s="43"/>
    </row>
    <row r="115" spans="1:31" s="21" customFormat="1" ht="15">
      <c r="A115" s="20"/>
      <c r="M115" s="43"/>
      <c r="U115" s="43"/>
      <c r="Y115" s="43"/>
      <c r="AC115" s="43"/>
      <c r="AD115" s="44"/>
      <c r="AE115" s="43"/>
    </row>
    <row r="116" spans="1:31" s="21" customFormat="1" ht="15">
      <c r="A116" s="20"/>
      <c r="M116" s="43"/>
      <c r="U116" s="43"/>
      <c r="Y116" s="43"/>
      <c r="AC116" s="43"/>
      <c r="AD116" s="44"/>
      <c r="AE116" s="43"/>
    </row>
    <row r="117" spans="1:31" s="21" customFormat="1" ht="15">
      <c r="A117" s="20"/>
      <c r="M117" s="43"/>
      <c r="U117" s="43"/>
      <c r="Y117" s="43"/>
      <c r="AC117" s="43"/>
      <c r="AD117" s="44"/>
      <c r="AE117" s="43"/>
    </row>
    <row r="118" spans="1:31" s="21" customFormat="1" ht="15">
      <c r="A118" s="20"/>
      <c r="M118" s="43"/>
      <c r="U118" s="43"/>
      <c r="Y118" s="43"/>
      <c r="AC118" s="43"/>
      <c r="AD118" s="44"/>
      <c r="AE118" s="43"/>
    </row>
    <row r="119" spans="1:31" s="21" customFormat="1" ht="15">
      <c r="A119" s="20"/>
      <c r="M119" s="43"/>
      <c r="U119" s="43"/>
      <c r="Y119" s="43"/>
      <c r="AC119" s="43"/>
      <c r="AD119" s="44"/>
      <c r="AE119" s="43"/>
    </row>
    <row r="120" spans="1:31" s="21" customFormat="1" ht="15">
      <c r="A120" s="20"/>
      <c r="M120" s="43"/>
      <c r="U120" s="43"/>
      <c r="Y120" s="43"/>
      <c r="AC120" s="43"/>
      <c r="AD120" s="44"/>
      <c r="AE120" s="43"/>
    </row>
    <row r="121" spans="1:31" s="21" customFormat="1" ht="15">
      <c r="A121" s="20"/>
      <c r="M121" s="43"/>
      <c r="U121" s="43"/>
      <c r="Y121" s="43"/>
      <c r="AC121" s="43"/>
      <c r="AD121" s="44"/>
      <c r="AE121" s="43"/>
    </row>
    <row r="122" spans="1:31" s="21" customFormat="1" ht="15">
      <c r="A122" s="20"/>
      <c r="M122" s="43"/>
      <c r="U122" s="43"/>
      <c r="Y122" s="43"/>
      <c r="AC122" s="43"/>
      <c r="AD122" s="44"/>
      <c r="AE122" s="43"/>
    </row>
    <row r="123" spans="1:31" s="21" customFormat="1" ht="15">
      <c r="A123" s="20"/>
      <c r="M123" s="43"/>
      <c r="U123" s="43"/>
      <c r="Y123" s="43"/>
      <c r="AC123" s="43"/>
      <c r="AD123" s="44"/>
      <c r="AE123" s="43"/>
    </row>
    <row r="124" spans="1:31" s="21" customFormat="1" ht="15">
      <c r="A124" s="20"/>
      <c r="M124" s="43"/>
      <c r="U124" s="43"/>
      <c r="Y124" s="43"/>
      <c r="AC124" s="43"/>
      <c r="AD124" s="44"/>
      <c r="AE124" s="43"/>
    </row>
    <row r="125" spans="1:31" s="21" customFormat="1" ht="15">
      <c r="A125" s="20"/>
      <c r="M125" s="43"/>
      <c r="U125" s="43"/>
      <c r="Y125" s="43"/>
      <c r="AC125" s="43"/>
      <c r="AD125" s="44"/>
      <c r="AE125" s="43"/>
    </row>
    <row r="126" spans="1:31" s="21" customFormat="1" ht="15">
      <c r="A126" s="20"/>
      <c r="M126" s="43"/>
      <c r="U126" s="43"/>
      <c r="Y126" s="43"/>
      <c r="AC126" s="43"/>
      <c r="AD126" s="44"/>
      <c r="AE126" s="43"/>
    </row>
    <row r="127" spans="1:31" s="21" customFormat="1" ht="15">
      <c r="A127" s="20"/>
      <c r="M127" s="43"/>
      <c r="U127" s="43"/>
      <c r="Y127" s="43"/>
      <c r="AC127" s="43"/>
      <c r="AD127" s="44"/>
      <c r="AE127" s="43"/>
    </row>
    <row r="128" spans="1:31" s="21" customFormat="1" ht="15">
      <c r="A128" s="20"/>
      <c r="M128" s="43"/>
      <c r="U128" s="43"/>
      <c r="Y128" s="43"/>
      <c r="AC128" s="43"/>
      <c r="AD128" s="44"/>
      <c r="AE128" s="43"/>
    </row>
    <row r="129" spans="1:31" s="21" customFormat="1" ht="15">
      <c r="A129" s="20"/>
      <c r="M129" s="43"/>
      <c r="U129" s="43"/>
      <c r="Y129" s="43"/>
      <c r="AC129" s="43"/>
      <c r="AD129" s="44"/>
      <c r="AE129" s="43"/>
    </row>
    <row r="130" spans="1:31" s="21" customFormat="1" ht="15">
      <c r="A130" s="20"/>
      <c r="M130" s="43"/>
      <c r="U130" s="43"/>
      <c r="Y130" s="43"/>
      <c r="AC130" s="43"/>
      <c r="AD130" s="44"/>
      <c r="AE130" s="43"/>
    </row>
    <row r="131" spans="1:31" s="21" customFormat="1" ht="15">
      <c r="A131" s="20"/>
      <c r="M131" s="43"/>
      <c r="U131" s="43"/>
      <c r="Y131" s="43"/>
      <c r="AC131" s="43"/>
      <c r="AD131" s="44"/>
      <c r="AE131" s="43"/>
    </row>
    <row r="132" spans="1:31" s="21" customFormat="1" ht="15">
      <c r="A132" s="20"/>
      <c r="M132" s="43"/>
      <c r="U132" s="43"/>
      <c r="Y132" s="43"/>
      <c r="AC132" s="43"/>
      <c r="AD132" s="44"/>
      <c r="AE132" s="43"/>
    </row>
    <row r="133" spans="1:31" s="21" customFormat="1" ht="15">
      <c r="A133" s="20"/>
      <c r="M133" s="43"/>
      <c r="U133" s="43"/>
      <c r="Y133" s="43"/>
      <c r="AC133" s="43"/>
      <c r="AD133" s="44"/>
      <c r="AE133" s="43"/>
    </row>
    <row r="134" spans="1:31" s="21" customFormat="1" ht="15">
      <c r="A134" s="20"/>
      <c r="M134" s="43"/>
      <c r="U134" s="43"/>
      <c r="Y134" s="43"/>
      <c r="AC134" s="43"/>
      <c r="AD134" s="44"/>
      <c r="AE134" s="43"/>
    </row>
    <row r="135" spans="1:31" s="21" customFormat="1" ht="15">
      <c r="A135" s="20"/>
      <c r="M135" s="43"/>
      <c r="U135" s="43"/>
      <c r="Y135" s="43"/>
      <c r="AC135" s="43"/>
      <c r="AD135" s="44"/>
      <c r="AE135" s="43"/>
    </row>
    <row r="136" spans="1:31" s="21" customFormat="1" ht="15">
      <c r="A136" s="20"/>
      <c r="M136" s="43"/>
      <c r="U136" s="43"/>
      <c r="Y136" s="43"/>
      <c r="AC136" s="43"/>
      <c r="AD136" s="44"/>
      <c r="AE136" s="43"/>
    </row>
    <row r="137" spans="1:31" s="21" customFormat="1" ht="15">
      <c r="A137" s="20"/>
      <c r="M137" s="43"/>
      <c r="U137" s="43"/>
      <c r="Y137" s="43"/>
      <c r="AC137" s="43"/>
      <c r="AD137" s="44"/>
      <c r="AE137" s="43"/>
    </row>
    <row r="138" spans="1:31" s="21" customFormat="1" ht="15">
      <c r="A138" s="20"/>
      <c r="M138" s="43"/>
      <c r="U138" s="43"/>
      <c r="Y138" s="43"/>
      <c r="AC138" s="43"/>
      <c r="AD138" s="44"/>
      <c r="AE138" s="43"/>
    </row>
    <row r="139" spans="1:31" s="21" customFormat="1" ht="15">
      <c r="A139" s="20"/>
      <c r="M139" s="43"/>
      <c r="U139" s="43"/>
      <c r="Y139" s="43"/>
      <c r="AC139" s="43"/>
      <c r="AD139" s="44"/>
      <c r="AE139" s="43"/>
    </row>
    <row r="140" spans="1:31" s="21" customFormat="1" ht="15">
      <c r="A140" s="20"/>
      <c r="M140" s="43"/>
      <c r="U140" s="43"/>
      <c r="Y140" s="43"/>
      <c r="AC140" s="43"/>
      <c r="AD140" s="44"/>
      <c r="AE140" s="43"/>
    </row>
    <row r="141" spans="1:31" s="21" customFormat="1" ht="15">
      <c r="A141" s="20"/>
      <c r="M141" s="43"/>
      <c r="U141" s="43"/>
      <c r="Y141" s="43"/>
      <c r="AC141" s="43"/>
      <c r="AD141" s="44"/>
      <c r="AE141" s="43"/>
    </row>
    <row r="142" spans="1:31" s="21" customFormat="1" ht="15">
      <c r="A142" s="20"/>
      <c r="M142" s="43"/>
      <c r="U142" s="43"/>
      <c r="Y142" s="43"/>
      <c r="AC142" s="43"/>
      <c r="AD142" s="44"/>
      <c r="AE142" s="43"/>
    </row>
    <row r="143" spans="1:31" s="21" customFormat="1" ht="15">
      <c r="A143" s="20"/>
      <c r="M143" s="43"/>
      <c r="U143" s="43"/>
      <c r="Y143" s="43"/>
      <c r="AC143" s="43"/>
      <c r="AD143" s="44"/>
      <c r="AE143" s="43"/>
    </row>
    <row r="144" spans="1:31" s="21" customFormat="1" ht="15">
      <c r="A144" s="20"/>
      <c r="M144" s="43"/>
      <c r="U144" s="43"/>
      <c r="Y144" s="43"/>
      <c r="AC144" s="43"/>
      <c r="AD144" s="44"/>
      <c r="AE144" s="43"/>
    </row>
    <row r="145" spans="1:31" s="21" customFormat="1" ht="15">
      <c r="A145" s="20"/>
      <c r="M145" s="43"/>
      <c r="U145" s="43"/>
      <c r="Y145" s="43"/>
      <c r="AC145" s="43"/>
      <c r="AD145" s="44"/>
      <c r="AE145" s="43"/>
    </row>
    <row r="146" spans="1:31" s="21" customFormat="1" ht="15">
      <c r="A146" s="20"/>
      <c r="M146" s="43"/>
      <c r="U146" s="43"/>
      <c r="Y146" s="43"/>
      <c r="AC146" s="43"/>
      <c r="AD146" s="44"/>
      <c r="AE146" s="43"/>
    </row>
    <row r="147" spans="1:31" s="21" customFormat="1" ht="15">
      <c r="A147" s="20"/>
      <c r="M147" s="43"/>
      <c r="U147" s="43"/>
      <c r="Y147" s="43"/>
      <c r="AC147" s="43"/>
      <c r="AD147" s="44"/>
      <c r="AE147" s="43"/>
    </row>
    <row r="148" spans="1:31" s="21" customFormat="1" ht="15">
      <c r="A148" s="20"/>
      <c r="M148" s="43"/>
      <c r="U148" s="43"/>
      <c r="Y148" s="43"/>
      <c r="AC148" s="43"/>
      <c r="AD148" s="44"/>
      <c r="AE148" s="43"/>
    </row>
    <row r="149" spans="1:31" s="21" customFormat="1" ht="15">
      <c r="A149" s="20"/>
      <c r="M149" s="43"/>
      <c r="U149" s="43"/>
      <c r="Y149" s="43"/>
      <c r="AC149" s="43"/>
      <c r="AD149" s="44"/>
      <c r="AE149" s="43"/>
    </row>
    <row r="150" spans="1:31" s="21" customFormat="1" ht="15">
      <c r="A150" s="20"/>
      <c r="M150" s="43"/>
      <c r="U150" s="43"/>
      <c r="Y150" s="43"/>
      <c r="AC150" s="43"/>
      <c r="AD150" s="44"/>
      <c r="AE150" s="43"/>
    </row>
    <row r="151" spans="1:31" s="21" customFormat="1" ht="15">
      <c r="A151" s="20"/>
      <c r="M151" s="43"/>
      <c r="U151" s="43"/>
      <c r="Y151" s="43"/>
      <c r="AC151" s="43"/>
      <c r="AD151" s="44"/>
      <c r="AE151" s="43"/>
    </row>
    <row r="152" spans="1:31" s="21" customFormat="1" ht="15">
      <c r="A152" s="20"/>
      <c r="M152" s="43"/>
      <c r="U152" s="43"/>
      <c r="Y152" s="43"/>
      <c r="AC152" s="43"/>
      <c r="AD152" s="44"/>
      <c r="AE152" s="43"/>
    </row>
    <row r="153" spans="1:31" s="21" customFormat="1" ht="15">
      <c r="A153" s="20"/>
      <c r="M153" s="43"/>
      <c r="U153" s="43"/>
      <c r="Y153" s="43"/>
      <c r="AC153" s="43"/>
      <c r="AD153" s="44"/>
      <c r="AE153" s="43"/>
    </row>
    <row r="154" spans="1:31" s="21" customFormat="1" ht="15">
      <c r="A154" s="20"/>
      <c r="M154" s="43"/>
      <c r="U154" s="43"/>
      <c r="Y154" s="43"/>
      <c r="AC154" s="43"/>
      <c r="AD154" s="44"/>
      <c r="AE154" s="43"/>
    </row>
    <row r="155" spans="1:31" s="21" customFormat="1" ht="15">
      <c r="A155" s="20"/>
      <c r="M155" s="43"/>
      <c r="U155" s="43"/>
      <c r="Y155" s="43"/>
      <c r="AC155" s="43"/>
      <c r="AD155" s="44"/>
      <c r="AE155" s="43"/>
    </row>
    <row r="156" spans="1:31" s="21" customFormat="1" ht="15">
      <c r="A156" s="20"/>
      <c r="M156" s="43"/>
      <c r="U156" s="43"/>
      <c r="Y156" s="43"/>
      <c r="AC156" s="43"/>
      <c r="AD156" s="44"/>
      <c r="AE156" s="43"/>
    </row>
    <row r="157" spans="1:31" s="21" customFormat="1" ht="15">
      <c r="A157" s="20"/>
      <c r="M157" s="43"/>
      <c r="U157" s="43"/>
      <c r="Y157" s="43"/>
      <c r="AC157" s="43"/>
      <c r="AD157" s="44"/>
      <c r="AE157" s="43"/>
    </row>
    <row r="158" spans="1:31" s="21" customFormat="1" ht="15">
      <c r="A158" s="20"/>
      <c r="M158" s="43"/>
      <c r="U158" s="43"/>
      <c r="Y158" s="43"/>
      <c r="AC158" s="43"/>
      <c r="AD158" s="44"/>
      <c r="AE158" s="43"/>
    </row>
    <row r="159" spans="1:31" s="21" customFormat="1" ht="15">
      <c r="A159" s="20"/>
      <c r="M159" s="43"/>
      <c r="U159" s="43"/>
      <c r="Y159" s="43"/>
      <c r="AC159" s="43"/>
      <c r="AD159" s="44"/>
      <c r="AE159" s="43"/>
    </row>
    <row r="160" spans="1:31" s="21" customFormat="1" ht="15">
      <c r="A160" s="20"/>
      <c r="M160" s="43"/>
      <c r="U160" s="43"/>
      <c r="Y160" s="43"/>
      <c r="AC160" s="43"/>
      <c r="AD160" s="44"/>
      <c r="AE160" s="43"/>
    </row>
    <row r="161" spans="1:31" s="21" customFormat="1" ht="15">
      <c r="A161" s="20"/>
      <c r="M161" s="43"/>
      <c r="U161" s="43"/>
      <c r="Y161" s="43"/>
      <c r="AC161" s="43"/>
      <c r="AD161" s="44"/>
      <c r="AE161" s="43"/>
    </row>
    <row r="162" spans="1:31" s="21" customFormat="1" ht="15">
      <c r="A162" s="20"/>
      <c r="M162" s="43"/>
      <c r="U162" s="43"/>
      <c r="Y162" s="43"/>
      <c r="AC162" s="43"/>
      <c r="AD162" s="44"/>
      <c r="AE162" s="43"/>
    </row>
    <row r="163" spans="1:31" s="21" customFormat="1" ht="15">
      <c r="A163" s="20"/>
      <c r="M163" s="43"/>
      <c r="U163" s="43"/>
      <c r="Y163" s="43"/>
      <c r="AC163" s="43"/>
      <c r="AD163" s="44"/>
      <c r="AE163" s="43"/>
    </row>
    <row r="164" spans="1:31" s="21" customFormat="1" ht="15">
      <c r="A164" s="20"/>
      <c r="M164" s="43"/>
      <c r="U164" s="43"/>
      <c r="Y164" s="43"/>
      <c r="AC164" s="43"/>
      <c r="AD164" s="44"/>
      <c r="AE164" s="43"/>
    </row>
    <row r="165" spans="1:31" s="21" customFormat="1" ht="15">
      <c r="A165" s="20"/>
      <c r="M165" s="43"/>
      <c r="U165" s="43"/>
      <c r="Y165" s="43"/>
      <c r="AC165" s="43"/>
      <c r="AD165" s="44"/>
      <c r="AE165" s="43"/>
    </row>
    <row r="166" spans="1:31" s="21" customFormat="1" ht="15">
      <c r="A166" s="20"/>
      <c r="M166" s="43"/>
      <c r="U166" s="43"/>
      <c r="Y166" s="43"/>
      <c r="AC166" s="43"/>
      <c r="AD166" s="44"/>
      <c r="AE166" s="43"/>
    </row>
    <row r="167" spans="1:31" s="21" customFormat="1" ht="15">
      <c r="A167" s="20"/>
      <c r="M167" s="43"/>
      <c r="U167" s="43"/>
      <c r="Y167" s="43"/>
      <c r="AC167" s="43"/>
      <c r="AD167" s="44"/>
      <c r="AE167" s="43"/>
    </row>
    <row r="168" spans="1:31" s="21" customFormat="1" ht="15">
      <c r="A168" s="20"/>
      <c r="M168" s="43"/>
      <c r="U168" s="43"/>
      <c r="Y168" s="43"/>
      <c r="AC168" s="43"/>
      <c r="AD168" s="44"/>
      <c r="AE168" s="43"/>
    </row>
    <row r="169" spans="1:31" s="21" customFormat="1" ht="15">
      <c r="A169" s="20"/>
      <c r="M169" s="43"/>
      <c r="U169" s="43"/>
      <c r="Y169" s="43"/>
      <c r="AC169" s="43"/>
      <c r="AD169" s="44"/>
      <c r="AE169" s="43"/>
    </row>
    <row r="170" spans="1:31" s="21" customFormat="1" ht="15">
      <c r="A170" s="20"/>
      <c r="M170" s="43"/>
      <c r="U170" s="43"/>
      <c r="Y170" s="43"/>
      <c r="AC170" s="43"/>
      <c r="AD170" s="44"/>
      <c r="AE170" s="43"/>
    </row>
    <row r="171" spans="1:31" s="21" customFormat="1" ht="15">
      <c r="A171" s="20"/>
      <c r="M171" s="43"/>
      <c r="U171" s="43"/>
      <c r="Y171" s="43"/>
      <c r="AC171" s="43"/>
      <c r="AD171" s="44"/>
      <c r="AE171" s="43"/>
    </row>
    <row r="172" spans="1:31" s="21" customFormat="1" ht="15">
      <c r="A172" s="20"/>
      <c r="M172" s="43"/>
      <c r="U172" s="43"/>
      <c r="Y172" s="43"/>
      <c r="AC172" s="43"/>
      <c r="AD172" s="44"/>
      <c r="AE172" s="43"/>
    </row>
    <row r="173" spans="1:31" s="21" customFormat="1" ht="15">
      <c r="A173" s="20"/>
      <c r="M173" s="43"/>
      <c r="U173" s="43"/>
      <c r="Y173" s="43"/>
      <c r="AC173" s="43"/>
      <c r="AD173" s="44"/>
      <c r="AE173" s="43"/>
    </row>
    <row r="174" spans="1:31" s="21" customFormat="1" ht="15">
      <c r="A174" s="20"/>
      <c r="M174" s="43"/>
      <c r="U174" s="43"/>
      <c r="Y174" s="43"/>
      <c r="AC174" s="43"/>
      <c r="AD174" s="44"/>
      <c r="AE174" s="43"/>
    </row>
    <row r="175" spans="1:31" s="21" customFormat="1" ht="15">
      <c r="A175" s="20"/>
      <c r="M175" s="43"/>
      <c r="U175" s="43"/>
      <c r="Y175" s="43"/>
      <c r="AC175" s="43"/>
      <c r="AD175" s="44"/>
      <c r="AE175" s="43"/>
    </row>
    <row r="176" spans="1:31" s="21" customFormat="1" ht="15">
      <c r="A176" s="20"/>
      <c r="M176" s="43"/>
      <c r="U176" s="43"/>
      <c r="Y176" s="43"/>
      <c r="AC176" s="43"/>
      <c r="AD176" s="44"/>
      <c r="AE176" s="43"/>
    </row>
    <row r="177" spans="1:31" s="21" customFormat="1" ht="15">
      <c r="A177" s="20"/>
      <c r="M177" s="43"/>
      <c r="U177" s="43"/>
      <c r="Y177" s="43"/>
      <c r="AC177" s="43"/>
      <c r="AD177" s="44"/>
      <c r="AE177" s="43"/>
    </row>
    <row r="178" spans="1:31" s="21" customFormat="1" ht="15">
      <c r="A178" s="20"/>
      <c r="M178" s="43"/>
      <c r="U178" s="43"/>
      <c r="Y178" s="43"/>
      <c r="AC178" s="43"/>
      <c r="AD178" s="44"/>
      <c r="AE178" s="43"/>
    </row>
    <row r="179" spans="1:31" s="21" customFormat="1" ht="15">
      <c r="A179" s="20"/>
      <c r="M179" s="43"/>
      <c r="U179" s="43"/>
      <c r="Y179" s="43"/>
      <c r="AC179" s="43"/>
      <c r="AD179" s="44"/>
      <c r="AE179" s="43"/>
    </row>
    <row r="180" spans="1:31" s="21" customFormat="1" ht="15">
      <c r="A180" s="20"/>
      <c r="M180" s="43"/>
      <c r="U180" s="43"/>
      <c r="Y180" s="43"/>
      <c r="AC180" s="43"/>
      <c r="AD180" s="44"/>
      <c r="AE180" s="43"/>
    </row>
    <row r="181" spans="1:31" s="21" customFormat="1" ht="15">
      <c r="A181" s="20"/>
      <c r="M181" s="43"/>
      <c r="U181" s="43"/>
      <c r="Y181" s="43"/>
      <c r="AC181" s="43"/>
      <c r="AD181" s="44"/>
      <c r="AE181" s="43"/>
    </row>
    <row r="182" spans="1:31" s="21" customFormat="1" ht="15">
      <c r="A182" s="20"/>
      <c r="M182" s="45"/>
      <c r="U182" s="45"/>
      <c r="Y182" s="45"/>
      <c r="AC182" s="45"/>
      <c r="AD182" s="44"/>
      <c r="AE182" s="43"/>
    </row>
    <row r="183" spans="1:31" s="21" customFormat="1" ht="15">
      <c r="A183" s="20"/>
      <c r="M183" s="45"/>
      <c r="U183" s="45"/>
      <c r="Y183" s="45"/>
      <c r="AC183" s="45"/>
      <c r="AD183" s="44"/>
      <c r="AE183" s="43"/>
    </row>
    <row r="184" spans="1:31" s="21" customFormat="1" ht="15">
      <c r="A184" s="20"/>
      <c r="M184" s="45"/>
      <c r="U184" s="45"/>
      <c r="Y184" s="45"/>
      <c r="AC184" s="45"/>
      <c r="AD184" s="44"/>
      <c r="AE184" s="43"/>
    </row>
    <row r="185" spans="1:31" s="21" customFormat="1" ht="15">
      <c r="A185" s="20"/>
      <c r="M185" s="45"/>
      <c r="U185" s="45"/>
      <c r="Y185" s="45"/>
      <c r="AC185" s="45"/>
      <c r="AD185" s="44"/>
      <c r="AE185" s="43"/>
    </row>
    <row r="186" spans="1:31" s="21" customFormat="1" ht="15">
      <c r="A186" s="20"/>
      <c r="M186" s="45"/>
      <c r="U186" s="45"/>
      <c r="Y186" s="45"/>
      <c r="AC186" s="45"/>
      <c r="AD186" s="44"/>
      <c r="AE186" s="43"/>
    </row>
    <row r="187" spans="1:31" s="21" customFormat="1" ht="15">
      <c r="A187" s="20"/>
      <c r="M187" s="45"/>
      <c r="U187" s="45"/>
      <c r="Y187" s="45"/>
      <c r="AC187" s="45"/>
      <c r="AD187" s="44"/>
      <c r="AE187" s="43"/>
    </row>
    <row r="188" spans="1:31" s="21" customFormat="1" ht="15">
      <c r="A188" s="20"/>
      <c r="M188" s="45"/>
      <c r="U188" s="45"/>
      <c r="Y188" s="45"/>
      <c r="AC188" s="45"/>
      <c r="AD188" s="44"/>
      <c r="AE188" s="43"/>
    </row>
    <row r="189" spans="1:31" s="21" customFormat="1" ht="15">
      <c r="A189" s="20"/>
      <c r="M189" s="45"/>
      <c r="U189" s="45"/>
      <c r="Y189" s="45"/>
      <c r="AC189" s="45"/>
      <c r="AD189" s="44"/>
      <c r="AE189" s="43"/>
    </row>
    <row r="190" spans="1:31" s="21" customFormat="1" ht="15">
      <c r="A190" s="20"/>
      <c r="M190" s="45"/>
      <c r="U190" s="45"/>
      <c r="Y190" s="45"/>
      <c r="AC190" s="45"/>
      <c r="AD190" s="44"/>
      <c r="AE190" s="43"/>
    </row>
    <row r="191" spans="1:31" s="21" customFormat="1" ht="15">
      <c r="A191" s="20"/>
      <c r="M191" s="45"/>
      <c r="U191" s="45"/>
      <c r="Y191" s="45"/>
      <c r="AC191" s="45"/>
      <c r="AD191" s="44"/>
      <c r="AE191" s="43"/>
    </row>
    <row r="192" spans="1:31" s="21" customFormat="1" ht="15">
      <c r="A192" s="20"/>
      <c r="M192" s="45"/>
      <c r="U192" s="45"/>
      <c r="Y192" s="45"/>
      <c r="AC192" s="45"/>
      <c r="AD192" s="44"/>
      <c r="AE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7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7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7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H200"/>
  <sheetViews>
    <sheetView showGridLines="0" topLeftCell="A4" zoomScale="85" workbookViewId="0">
      <pane xSplit="3" ySplit="1" topLeftCell="AS9" activePane="bottomRight" state="frozen"/>
      <selection activeCell="A4" sqref="A4"/>
      <selection pane="topRight" activeCell="D4" sqref="D4"/>
      <selection pane="bottomLeft" activeCell="A5" sqref="A5"/>
      <selection pane="bottomRight" activeCell="AX22" sqref="AX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83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5" width="5" style="47" bestFit="1" customWidth="1"/>
    <col min="46" max="47" width="11" style="47"/>
    <col min="48" max="50" width="4.25" style="47" customWidth="1"/>
    <col min="51" max="51" width="5.25" style="47" bestFit="1" customWidth="1"/>
    <col min="52" max="52" width="11" style="47"/>
    <col min="53" max="59" width="5.25" style="95" customWidth="1"/>
    <col min="60" max="60" width="6.125" style="47" customWidth="1"/>
    <col min="61" max="16384" width="11" style="47"/>
  </cols>
  <sheetData>
    <row r="1" spans="1:60" s="3" customFormat="1" ht="26.25" hidden="1" customHeight="1">
      <c r="A1" s="1"/>
      <c r="B1" s="2" t="e">
        <f>+#REF!</f>
        <v>#REF!</v>
      </c>
      <c r="N1" s="77"/>
      <c r="V1" s="4"/>
      <c r="Z1" s="4"/>
      <c r="AD1" s="4"/>
      <c r="AE1" s="5"/>
      <c r="AF1" s="4"/>
      <c r="AG1" s="4"/>
      <c r="AH1" s="4"/>
      <c r="BA1" s="92"/>
      <c r="BB1" s="92"/>
      <c r="BC1" s="92"/>
      <c r="BD1" s="92"/>
      <c r="BE1" s="92"/>
      <c r="BF1" s="92"/>
      <c r="BG1" s="92"/>
    </row>
    <row r="2" spans="1:60" s="7" customFormat="1" ht="18.75" hidden="1" customHeight="1">
      <c r="A2" s="6"/>
      <c r="B2" s="7" t="s">
        <v>0</v>
      </c>
      <c r="N2" s="78"/>
      <c r="V2" s="8"/>
      <c r="Z2" s="8"/>
      <c r="AD2" s="8"/>
      <c r="AE2" s="9"/>
      <c r="AF2" s="8"/>
      <c r="AG2" s="8"/>
      <c r="AH2" s="8"/>
      <c r="BA2" s="93"/>
      <c r="BB2" s="93"/>
      <c r="BC2" s="93"/>
      <c r="BD2" s="93"/>
      <c r="BE2" s="93"/>
      <c r="BF2" s="93"/>
      <c r="BG2" s="93"/>
    </row>
    <row r="3" spans="1:60" s="11" customFormat="1" ht="17.25" hidden="1" customHeight="1">
      <c r="A3" s="10"/>
      <c r="B3" s="11" t="s">
        <v>1</v>
      </c>
      <c r="N3" s="79"/>
      <c r="V3" s="12"/>
      <c r="Z3" s="12"/>
      <c r="AD3" s="12"/>
      <c r="AE3" s="13"/>
      <c r="AF3" s="12"/>
      <c r="AG3" s="12"/>
      <c r="AH3" s="12"/>
      <c r="BA3" s="94"/>
      <c r="BB3" s="94"/>
      <c r="BC3" s="94"/>
      <c r="BD3" s="94"/>
      <c r="BE3" s="94"/>
      <c r="BF3" s="94"/>
      <c r="BG3" s="94"/>
    </row>
    <row r="4" spans="1:60" s="15" customFormat="1" ht="195">
      <c r="A4" s="14"/>
      <c r="D4" s="15" t="s">
        <v>435</v>
      </c>
      <c r="E4" s="15" t="s">
        <v>528</v>
      </c>
      <c r="F4" s="15" t="s">
        <v>450</v>
      </c>
      <c r="G4" s="15" t="s">
        <v>468</v>
      </c>
      <c r="H4" s="15" t="s">
        <v>485</v>
      </c>
      <c r="I4" s="15" t="s">
        <v>505</v>
      </c>
      <c r="J4" s="15" t="s">
        <v>538</v>
      </c>
      <c r="K4" s="15" t="s">
        <v>586</v>
      </c>
      <c r="L4" s="15" t="s">
        <v>587</v>
      </c>
      <c r="M4" s="15" t="s">
        <v>588</v>
      </c>
      <c r="N4" s="80"/>
      <c r="O4" s="15" t="s">
        <v>436</v>
      </c>
      <c r="P4" s="15" t="s">
        <v>467</v>
      </c>
      <c r="Q4" s="15" t="s">
        <v>504</v>
      </c>
      <c r="R4" s="15" t="s">
        <v>550</v>
      </c>
      <c r="S4" s="15" t="s">
        <v>558</v>
      </c>
      <c r="V4" s="16"/>
      <c r="W4" s="15" t="s">
        <v>477</v>
      </c>
      <c r="X4" s="15" t="s">
        <v>527</v>
      </c>
      <c r="Y4" s="15" t="s">
        <v>536</v>
      </c>
      <c r="Z4" s="16"/>
      <c r="AA4" s="15" t="s">
        <v>449</v>
      </c>
      <c r="AB4" s="15" t="s">
        <v>496</v>
      </c>
      <c r="AC4" s="15" t="s">
        <v>544</v>
      </c>
      <c r="AD4" s="16"/>
      <c r="AE4" s="17" t="s">
        <v>2</v>
      </c>
      <c r="AF4" s="18">
        <v>0.8</v>
      </c>
      <c r="AG4" s="16" t="s">
        <v>591</v>
      </c>
      <c r="AH4" s="16" t="s">
        <v>4</v>
      </c>
      <c r="AI4" s="19" t="s">
        <v>5</v>
      </c>
      <c r="AK4" s="15">
        <v>1</v>
      </c>
      <c r="AL4" s="15">
        <v>2</v>
      </c>
      <c r="AM4" s="15">
        <v>3</v>
      </c>
      <c r="AN4" s="15">
        <v>4</v>
      </c>
      <c r="AO4" s="15">
        <v>5</v>
      </c>
      <c r="AP4" s="15">
        <v>6</v>
      </c>
      <c r="AQ4" s="15">
        <v>7</v>
      </c>
      <c r="AR4" s="15">
        <v>8</v>
      </c>
      <c r="AS4" s="15" t="s">
        <v>592</v>
      </c>
      <c r="AT4" s="15" t="s">
        <v>593</v>
      </c>
      <c r="AV4" s="15" t="s">
        <v>602</v>
      </c>
      <c r="AW4" s="15" t="s">
        <v>607</v>
      </c>
      <c r="AX4" s="15" t="s">
        <v>608</v>
      </c>
      <c r="AY4" s="15" t="s">
        <v>592</v>
      </c>
      <c r="AZ4" s="47"/>
      <c r="BA4" s="96" t="s">
        <v>609</v>
      </c>
      <c r="BB4" s="96" t="s">
        <v>610</v>
      </c>
      <c r="BC4" s="96" t="s">
        <v>611</v>
      </c>
      <c r="BD4" s="96" t="s">
        <v>612</v>
      </c>
      <c r="BE4" s="96" t="s">
        <v>603</v>
      </c>
      <c r="BF4" s="96" t="s">
        <v>604</v>
      </c>
      <c r="BG4" s="96" t="s">
        <v>613</v>
      </c>
      <c r="BH4" s="96" t="s">
        <v>614</v>
      </c>
    </row>
    <row r="5" spans="1:60" s="21" customFormat="1" ht="19.5" customHeight="1">
      <c r="A5" s="20"/>
      <c r="N5" s="80"/>
      <c r="V5" s="16"/>
      <c r="Z5" s="16"/>
      <c r="AD5" s="16"/>
      <c r="AE5" s="17"/>
      <c r="AF5" s="18"/>
      <c r="AG5" s="16"/>
      <c r="AH5" s="16"/>
      <c r="AI5" s="19"/>
      <c r="BA5" s="34"/>
      <c r="BB5" s="34"/>
      <c r="BC5" s="34"/>
      <c r="BD5" s="34"/>
      <c r="BE5" s="34"/>
      <c r="BF5" s="34"/>
      <c r="BG5" s="34"/>
      <c r="BH5" s="34"/>
    </row>
    <row r="6" spans="1:60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7"/>
      <c r="N6" s="81" t="s">
        <v>9</v>
      </c>
      <c r="O6" s="30"/>
      <c r="P6" s="30"/>
      <c r="Q6" s="30"/>
      <c r="R6" s="30"/>
      <c r="S6" s="30"/>
      <c r="T6" s="30"/>
      <c r="U6" s="3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  <c r="AV6" s="21" t="s">
        <v>606</v>
      </c>
      <c r="BA6" s="34" t="s">
        <v>605</v>
      </c>
      <c r="BB6" s="34"/>
      <c r="BC6" s="34"/>
      <c r="BD6" s="34"/>
      <c r="BE6" s="34"/>
      <c r="BF6" s="34"/>
      <c r="BG6" s="34"/>
      <c r="BH6" s="34"/>
    </row>
    <row r="7" spans="1:60" s="21" customFormat="1" ht="18" customHeight="1">
      <c r="A7" s="33">
        <v>1</v>
      </c>
      <c r="B7" s="63" t="s">
        <v>291</v>
      </c>
      <c r="C7" s="50" t="s">
        <v>292</v>
      </c>
      <c r="D7" s="34">
        <v>9.4</v>
      </c>
      <c r="E7" s="34">
        <v>0</v>
      </c>
      <c r="F7" s="34">
        <v>5.2</v>
      </c>
      <c r="G7" s="34">
        <v>0</v>
      </c>
      <c r="H7" s="34">
        <v>0</v>
      </c>
      <c r="I7" s="34">
        <v>5</v>
      </c>
      <c r="J7" s="34">
        <v>6.3</v>
      </c>
      <c r="K7" s="34">
        <v>0</v>
      </c>
      <c r="L7" s="34">
        <v>0</v>
      </c>
      <c r="M7" s="34">
        <v>0</v>
      </c>
      <c r="N7" s="35">
        <f>TRUNC(AVERAGE(D7:M7),2)</f>
        <v>2.59</v>
      </c>
      <c r="O7" s="34">
        <v>10</v>
      </c>
      <c r="P7" s="34">
        <v>9.5</v>
      </c>
      <c r="Q7" s="34" t="s">
        <v>419</v>
      </c>
      <c r="R7" s="34">
        <v>8</v>
      </c>
      <c r="S7" s="34">
        <v>9.8000000000000007</v>
      </c>
      <c r="T7" s="34"/>
      <c r="U7" s="34"/>
      <c r="V7" s="35">
        <f>TRUNC(AVERAGE(O7:U7),2)</f>
        <v>9.32</v>
      </c>
      <c r="W7" s="34">
        <v>7</v>
      </c>
      <c r="X7" s="34">
        <v>7</v>
      </c>
      <c r="Y7" s="34">
        <v>7</v>
      </c>
      <c r="Z7" s="35">
        <f t="shared" ref="Z7:Z39" si="0">TRUNC(AVERAGE(W7:Y7),2)</f>
        <v>7</v>
      </c>
      <c r="AA7" s="34">
        <v>6.6</v>
      </c>
      <c r="AB7" s="34">
        <v>0</v>
      </c>
      <c r="AC7" s="34">
        <v>0</v>
      </c>
      <c r="AD7" s="35">
        <f t="shared" ref="AD7:AD39" si="1">TRUNC(AVERAGE(AA7:AC7),2)</f>
        <v>2.2000000000000002</v>
      </c>
      <c r="AE7" s="36">
        <f>AVERAGE(N7,V7,Z7,AD7)</f>
        <v>5.2774999999999999</v>
      </c>
      <c r="AF7" s="34">
        <f>TRUNC((AE7*0.8),2)</f>
        <v>4.22</v>
      </c>
      <c r="AG7" s="34">
        <f t="shared" ref="AG7:AG30" si="2">AT7</f>
        <v>9.08</v>
      </c>
      <c r="AH7" s="37">
        <f>TRUNC((AG7*0.2),2)</f>
        <v>1.81</v>
      </c>
      <c r="AI7" s="34">
        <f>TRUNC((AF7+AH7),2)</f>
        <v>6.03</v>
      </c>
      <c r="AK7" s="34">
        <v>5</v>
      </c>
      <c r="AL7" s="34">
        <v>5</v>
      </c>
      <c r="AM7" s="34">
        <v>4.5999999999999996</v>
      </c>
      <c r="AN7" s="34">
        <v>4.2</v>
      </c>
      <c r="AO7" s="34">
        <v>5</v>
      </c>
      <c r="AP7" s="34">
        <v>2</v>
      </c>
      <c r="AQ7" s="34">
        <v>10</v>
      </c>
      <c r="AR7" s="34">
        <v>9.6</v>
      </c>
      <c r="AS7" s="34">
        <f>SUM(AK7:AR7)</f>
        <v>45.4</v>
      </c>
      <c r="AT7" s="21">
        <f>AS7*0.2</f>
        <v>9.08</v>
      </c>
      <c r="AV7" s="34">
        <v>2</v>
      </c>
      <c r="AW7" s="34">
        <v>6</v>
      </c>
      <c r="AX7" s="34">
        <v>1</v>
      </c>
      <c r="AY7" s="34">
        <f>+SUM(AV7:AX7)</f>
        <v>9</v>
      </c>
      <c r="BA7" s="34">
        <v>4</v>
      </c>
      <c r="BB7" s="34">
        <v>2</v>
      </c>
      <c r="BC7" s="34">
        <v>0</v>
      </c>
      <c r="BD7" s="34">
        <v>2</v>
      </c>
      <c r="BE7" s="34">
        <v>6</v>
      </c>
      <c r="BF7" s="34">
        <f>+AY7</f>
        <v>9</v>
      </c>
      <c r="BG7" s="34">
        <f>SUM(BA7:BF7)</f>
        <v>23</v>
      </c>
      <c r="BH7" s="34">
        <f>BG7*0.2</f>
        <v>4.6000000000000005</v>
      </c>
    </row>
    <row r="8" spans="1:60" s="21" customFormat="1" ht="18" customHeight="1">
      <c r="A8" s="33">
        <v>2</v>
      </c>
      <c r="B8" s="63" t="s">
        <v>293</v>
      </c>
      <c r="C8" s="50" t="s">
        <v>294</v>
      </c>
      <c r="D8" s="34">
        <v>9.4</v>
      </c>
      <c r="E8" s="34">
        <v>9</v>
      </c>
      <c r="F8" s="34">
        <v>9.1</v>
      </c>
      <c r="G8" s="34">
        <v>10</v>
      </c>
      <c r="H8" s="34">
        <v>9</v>
      </c>
      <c r="I8" s="34">
        <v>9</v>
      </c>
      <c r="J8" s="34">
        <v>9.6</v>
      </c>
      <c r="K8" s="34">
        <v>10</v>
      </c>
      <c r="L8" s="34">
        <v>10</v>
      </c>
      <c r="M8" s="34">
        <v>8.8000000000000007</v>
      </c>
      <c r="N8" s="35">
        <f t="shared" ref="N8:N39" si="3">TRUNC(AVERAGE(D8:M8),2)</f>
        <v>9.39</v>
      </c>
      <c r="O8" s="34">
        <v>10</v>
      </c>
      <c r="P8" s="34">
        <v>9</v>
      </c>
      <c r="Q8" s="34">
        <v>8.1999999999999993</v>
      </c>
      <c r="R8" s="34">
        <v>8</v>
      </c>
      <c r="S8" s="34">
        <v>10</v>
      </c>
      <c r="T8" s="34"/>
      <c r="U8" s="34"/>
      <c r="V8" s="35">
        <f t="shared" ref="V8:V39" si="4">TRUNC(AVERAGE(O8:U8),2)</f>
        <v>9.0399999999999991</v>
      </c>
      <c r="W8" s="34">
        <v>7.5</v>
      </c>
      <c r="X8" s="34">
        <v>9.5</v>
      </c>
      <c r="Y8" s="34">
        <v>8</v>
      </c>
      <c r="Z8" s="35">
        <f t="shared" si="0"/>
        <v>8.33</v>
      </c>
      <c r="AA8" s="74">
        <v>8</v>
      </c>
      <c r="AB8" s="34">
        <v>0</v>
      </c>
      <c r="AC8" s="34">
        <v>9</v>
      </c>
      <c r="AD8" s="35">
        <f t="shared" si="1"/>
        <v>5.66</v>
      </c>
      <c r="AE8" s="36">
        <f t="shared" ref="AE8:AE39" si="5">TRUNC(AVERAGE(N8,V8,Z8,AD8),2)</f>
        <v>8.1</v>
      </c>
      <c r="AF8" s="34">
        <f t="shared" ref="AF8:AF39" si="6">TRUNC((AE8*0.8),2)</f>
        <v>6.48</v>
      </c>
      <c r="AG8" s="34">
        <f t="shared" si="2"/>
        <v>9.58</v>
      </c>
      <c r="AH8" s="37">
        <f t="shared" ref="AH8:AH39" si="7">TRUNC((AG8*0.2),2)</f>
        <v>1.91</v>
      </c>
      <c r="AI8" s="34">
        <f t="shared" ref="AI8:AI39" si="8">TRUNC((AF8+AH8),2)</f>
        <v>8.39</v>
      </c>
      <c r="AK8" s="34">
        <v>5</v>
      </c>
      <c r="AL8" s="34">
        <v>5</v>
      </c>
      <c r="AM8" s="34">
        <v>3.5</v>
      </c>
      <c r="AN8" s="34">
        <v>4.8</v>
      </c>
      <c r="AO8" s="34">
        <v>5</v>
      </c>
      <c r="AP8" s="34">
        <v>5</v>
      </c>
      <c r="AQ8" s="34">
        <v>10</v>
      </c>
      <c r="AR8" s="34">
        <v>9.6</v>
      </c>
      <c r="AS8" s="34">
        <f t="shared" ref="AS8:AS31" si="9">SUM(AK8:AR8)</f>
        <v>47.9</v>
      </c>
      <c r="AT8" s="21">
        <f t="shared" ref="AT8:AT31" si="10">AS8*0.2</f>
        <v>9.58</v>
      </c>
      <c r="AV8" s="34"/>
      <c r="AW8" s="34"/>
      <c r="AX8" s="34"/>
      <c r="AY8" s="34">
        <f t="shared" ref="AY8:AY36" si="11">+SUM(AV8:AX8)</f>
        <v>0</v>
      </c>
      <c r="BA8" s="34"/>
      <c r="BB8" s="34"/>
      <c r="BC8" s="34"/>
      <c r="BD8" s="34"/>
      <c r="BE8" s="34"/>
      <c r="BF8" s="34">
        <f t="shared" ref="BF8:BF36" si="12">+AY8</f>
        <v>0</v>
      </c>
      <c r="BG8" s="34">
        <f t="shared" ref="BG8:BG33" si="13">SUM(BA8:BF8)</f>
        <v>0</v>
      </c>
      <c r="BH8" s="34">
        <f t="shared" ref="BH8:BH31" si="14">BG8*0.2</f>
        <v>0</v>
      </c>
    </row>
    <row r="9" spans="1:60" s="21" customFormat="1" ht="18" customHeight="1">
      <c r="A9" s="33">
        <v>3</v>
      </c>
      <c r="B9" s="49" t="s">
        <v>295</v>
      </c>
      <c r="C9" s="37" t="s">
        <v>296</v>
      </c>
      <c r="D9" s="34">
        <v>7.3</v>
      </c>
      <c r="E9" s="34">
        <v>7.3</v>
      </c>
      <c r="F9" s="34">
        <v>0</v>
      </c>
      <c r="G9" s="34">
        <v>9.5</v>
      </c>
      <c r="H9" s="34">
        <v>0</v>
      </c>
      <c r="I9" s="34">
        <v>7</v>
      </c>
      <c r="J9" s="34">
        <v>0</v>
      </c>
      <c r="K9" s="34">
        <v>10</v>
      </c>
      <c r="L9" s="34">
        <v>5</v>
      </c>
      <c r="M9" s="34">
        <v>6.6</v>
      </c>
      <c r="N9" s="35">
        <f t="shared" si="3"/>
        <v>5.27</v>
      </c>
      <c r="O9" s="34">
        <v>9.6</v>
      </c>
      <c r="P9" s="34">
        <v>9</v>
      </c>
      <c r="Q9" s="34">
        <v>8.6</v>
      </c>
      <c r="R9" s="34">
        <v>8.5</v>
      </c>
      <c r="S9" s="34">
        <v>9.8000000000000007</v>
      </c>
      <c r="T9" s="34"/>
      <c r="U9" s="34"/>
      <c r="V9" s="35">
        <f t="shared" si="4"/>
        <v>9.1</v>
      </c>
      <c r="W9" s="34">
        <v>2</v>
      </c>
      <c r="X9" s="34">
        <v>9</v>
      </c>
      <c r="Y9" s="34">
        <v>9.1999999999999993</v>
      </c>
      <c r="Z9" s="35">
        <f t="shared" si="0"/>
        <v>6.73</v>
      </c>
      <c r="AA9" s="74">
        <v>5</v>
      </c>
      <c r="AB9" s="34">
        <v>0</v>
      </c>
      <c r="AC9" s="34">
        <v>6</v>
      </c>
      <c r="AD9" s="35">
        <f t="shared" si="1"/>
        <v>3.66</v>
      </c>
      <c r="AE9" s="36">
        <f t="shared" si="5"/>
        <v>6.19</v>
      </c>
      <c r="AF9" s="34">
        <f t="shared" si="6"/>
        <v>4.95</v>
      </c>
      <c r="AG9" s="34">
        <f t="shared" si="2"/>
        <v>8.52</v>
      </c>
      <c r="AH9" s="37">
        <f t="shared" si="7"/>
        <v>1.7</v>
      </c>
      <c r="AI9" s="34">
        <f t="shared" si="8"/>
        <v>6.65</v>
      </c>
      <c r="AK9" s="34">
        <v>1</v>
      </c>
      <c r="AL9" s="34">
        <v>5</v>
      </c>
      <c r="AM9" s="34">
        <v>4.5999999999999996</v>
      </c>
      <c r="AN9" s="34">
        <v>2.8</v>
      </c>
      <c r="AO9" s="34">
        <v>5</v>
      </c>
      <c r="AP9" s="34">
        <v>5</v>
      </c>
      <c r="AQ9" s="34">
        <v>10</v>
      </c>
      <c r="AR9" s="34">
        <v>9.1999999999999993</v>
      </c>
      <c r="AS9" s="34">
        <f t="shared" si="9"/>
        <v>42.599999999999994</v>
      </c>
      <c r="AT9" s="21">
        <f t="shared" si="10"/>
        <v>8.52</v>
      </c>
      <c r="AV9" s="34">
        <v>0</v>
      </c>
      <c r="AW9" s="34">
        <v>0</v>
      </c>
      <c r="AX9" s="34">
        <v>0</v>
      </c>
      <c r="AY9" s="34">
        <f t="shared" si="11"/>
        <v>0</v>
      </c>
      <c r="BA9" s="34">
        <v>2</v>
      </c>
      <c r="BB9" s="34">
        <v>2</v>
      </c>
      <c r="BC9" s="34">
        <v>0</v>
      </c>
      <c r="BD9" s="34">
        <v>4</v>
      </c>
      <c r="BE9" s="34">
        <v>2</v>
      </c>
      <c r="BF9" s="34">
        <f t="shared" si="12"/>
        <v>0</v>
      </c>
      <c r="BG9" s="34">
        <f t="shared" si="13"/>
        <v>10</v>
      </c>
      <c r="BH9" s="34">
        <f t="shared" si="14"/>
        <v>2</v>
      </c>
    </row>
    <row r="10" spans="1:60" s="21" customFormat="1" ht="18" customHeight="1">
      <c r="A10" s="33">
        <v>4</v>
      </c>
      <c r="B10" s="63" t="s">
        <v>297</v>
      </c>
      <c r="C10" s="50" t="s">
        <v>298</v>
      </c>
      <c r="D10" s="34">
        <v>9</v>
      </c>
      <c r="E10" s="34">
        <v>8.9</v>
      </c>
      <c r="F10" s="34">
        <v>9.4</v>
      </c>
      <c r="G10" s="34">
        <v>9.5</v>
      </c>
      <c r="H10" s="34">
        <v>8</v>
      </c>
      <c r="I10" s="34">
        <v>9.4</v>
      </c>
      <c r="J10" s="34">
        <v>0</v>
      </c>
      <c r="K10" s="34">
        <v>10</v>
      </c>
      <c r="L10" s="34">
        <v>10</v>
      </c>
      <c r="M10" s="34">
        <v>3</v>
      </c>
      <c r="N10" s="35">
        <f t="shared" si="3"/>
        <v>7.72</v>
      </c>
      <c r="O10" s="34">
        <v>10</v>
      </c>
      <c r="P10" s="34">
        <v>10</v>
      </c>
      <c r="Q10" s="34">
        <v>8.1999999999999993</v>
      </c>
      <c r="R10" s="34">
        <v>7.8</v>
      </c>
      <c r="S10" s="34">
        <v>9.8000000000000007</v>
      </c>
      <c r="T10" s="34"/>
      <c r="U10" s="34"/>
      <c r="V10" s="35">
        <f t="shared" si="4"/>
        <v>9.16</v>
      </c>
      <c r="W10" s="34">
        <v>7</v>
      </c>
      <c r="X10" s="34">
        <v>7</v>
      </c>
      <c r="Y10" s="34">
        <v>8</v>
      </c>
      <c r="Z10" s="35">
        <f t="shared" si="0"/>
        <v>7.33</v>
      </c>
      <c r="AA10" s="34">
        <v>9.6</v>
      </c>
      <c r="AB10" s="34">
        <v>10</v>
      </c>
      <c r="AC10" s="34">
        <v>8</v>
      </c>
      <c r="AD10" s="35">
        <f t="shared" si="1"/>
        <v>9.1999999999999993</v>
      </c>
      <c r="AE10" s="36">
        <f t="shared" si="5"/>
        <v>8.35</v>
      </c>
      <c r="AF10" s="34">
        <f t="shared" si="6"/>
        <v>6.68</v>
      </c>
      <c r="AG10" s="34">
        <f t="shared" si="2"/>
        <v>9.8400000000000016</v>
      </c>
      <c r="AH10" s="37">
        <f t="shared" si="7"/>
        <v>1.96</v>
      </c>
      <c r="AI10" s="34">
        <f t="shared" si="8"/>
        <v>8.64</v>
      </c>
      <c r="AK10" s="34">
        <v>5</v>
      </c>
      <c r="AL10" s="34">
        <v>5</v>
      </c>
      <c r="AM10" s="34">
        <v>5</v>
      </c>
      <c r="AN10" s="34">
        <v>4.8</v>
      </c>
      <c r="AO10" s="34">
        <v>4.8</v>
      </c>
      <c r="AP10" s="34">
        <v>5</v>
      </c>
      <c r="AQ10" s="34">
        <v>10</v>
      </c>
      <c r="AR10" s="34">
        <v>9.6</v>
      </c>
      <c r="AS10" s="34">
        <f t="shared" si="9"/>
        <v>49.2</v>
      </c>
      <c r="AT10" s="21">
        <f t="shared" si="10"/>
        <v>9.8400000000000016</v>
      </c>
      <c r="AV10" s="34">
        <v>6</v>
      </c>
      <c r="AW10" s="34">
        <v>6</v>
      </c>
      <c r="AX10" s="34">
        <v>6</v>
      </c>
      <c r="AY10" s="34">
        <f t="shared" si="11"/>
        <v>18</v>
      </c>
      <c r="BA10" s="34">
        <v>4</v>
      </c>
      <c r="BB10" s="34">
        <v>3</v>
      </c>
      <c r="BC10" s="34">
        <v>5</v>
      </c>
      <c r="BD10" s="34">
        <v>5</v>
      </c>
      <c r="BE10" s="34">
        <v>4</v>
      </c>
      <c r="BF10" s="34">
        <f t="shared" si="12"/>
        <v>18</v>
      </c>
      <c r="BG10" s="34">
        <f t="shared" si="13"/>
        <v>39</v>
      </c>
      <c r="BH10" s="34">
        <f t="shared" si="14"/>
        <v>7.8000000000000007</v>
      </c>
    </row>
    <row r="11" spans="1:60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0</v>
      </c>
      <c r="F11" s="34">
        <v>8.1</v>
      </c>
      <c r="G11" s="34">
        <v>8.8000000000000007</v>
      </c>
      <c r="H11" s="34">
        <v>4</v>
      </c>
      <c r="I11" s="34">
        <v>7</v>
      </c>
      <c r="J11" s="34">
        <v>0</v>
      </c>
      <c r="K11" s="34">
        <v>9.5</v>
      </c>
      <c r="L11" s="34">
        <v>10</v>
      </c>
      <c r="M11" s="34">
        <v>9.4</v>
      </c>
      <c r="N11" s="35">
        <f t="shared" si="3"/>
        <v>5.68</v>
      </c>
      <c r="O11" s="34">
        <v>0</v>
      </c>
      <c r="P11" s="34">
        <v>8</v>
      </c>
      <c r="Q11" s="34">
        <v>10</v>
      </c>
      <c r="R11" s="34">
        <v>8</v>
      </c>
      <c r="S11" s="34">
        <v>9.8000000000000007</v>
      </c>
      <c r="T11" s="34"/>
      <c r="U11" s="34"/>
      <c r="V11" s="35">
        <f t="shared" si="4"/>
        <v>7.16</v>
      </c>
      <c r="W11" s="34">
        <v>8</v>
      </c>
      <c r="X11" s="34">
        <v>8</v>
      </c>
      <c r="Y11" s="34">
        <v>7.6</v>
      </c>
      <c r="Z11" s="35">
        <f t="shared" si="0"/>
        <v>7.86</v>
      </c>
      <c r="AA11" s="75">
        <v>7.4</v>
      </c>
      <c r="AB11" s="34">
        <v>8</v>
      </c>
      <c r="AC11" s="34">
        <v>4</v>
      </c>
      <c r="AD11" s="35">
        <f t="shared" si="1"/>
        <v>6.46</v>
      </c>
      <c r="AE11" s="36">
        <f t="shared" si="5"/>
        <v>6.79</v>
      </c>
      <c r="AF11" s="34">
        <f t="shared" si="6"/>
        <v>5.43</v>
      </c>
      <c r="AG11" s="34">
        <f t="shared" si="2"/>
        <v>8.3400000000000016</v>
      </c>
      <c r="AH11" s="37">
        <f t="shared" si="7"/>
        <v>1.66</v>
      </c>
      <c r="AI11" s="34">
        <f t="shared" si="8"/>
        <v>7.09</v>
      </c>
      <c r="AK11" s="34">
        <v>5</v>
      </c>
      <c r="AL11" s="34">
        <v>4</v>
      </c>
      <c r="AM11" s="34">
        <v>4.0999999999999996</v>
      </c>
      <c r="AN11" s="34">
        <v>3</v>
      </c>
      <c r="AO11" s="34">
        <v>5</v>
      </c>
      <c r="AP11" s="34">
        <v>3</v>
      </c>
      <c r="AQ11" s="34">
        <v>10</v>
      </c>
      <c r="AR11" s="34">
        <v>7.6</v>
      </c>
      <c r="AS11" s="34">
        <f t="shared" si="9"/>
        <v>41.7</v>
      </c>
      <c r="AT11" s="21">
        <f t="shared" si="10"/>
        <v>8.3400000000000016</v>
      </c>
      <c r="AV11" s="34">
        <v>4</v>
      </c>
      <c r="AW11" s="34">
        <v>4</v>
      </c>
      <c r="AX11" s="34">
        <v>6</v>
      </c>
      <c r="AY11" s="34">
        <f t="shared" si="11"/>
        <v>14</v>
      </c>
      <c r="BA11" s="34">
        <v>5</v>
      </c>
      <c r="BB11" s="34">
        <v>3</v>
      </c>
      <c r="BC11" s="34">
        <v>3</v>
      </c>
      <c r="BD11" s="34">
        <v>5</v>
      </c>
      <c r="BE11" s="34">
        <v>4</v>
      </c>
      <c r="BF11" s="34">
        <f t="shared" si="12"/>
        <v>14</v>
      </c>
      <c r="BG11" s="34">
        <f t="shared" si="13"/>
        <v>34</v>
      </c>
      <c r="BH11" s="34">
        <f t="shared" si="14"/>
        <v>6.8000000000000007</v>
      </c>
    </row>
    <row r="12" spans="1:60" s="21" customFormat="1" ht="18" customHeight="1">
      <c r="A12" s="33">
        <v>6</v>
      </c>
      <c r="B12" s="63" t="s">
        <v>301</v>
      </c>
      <c r="C12" s="50" t="s">
        <v>18</v>
      </c>
      <c r="D12" s="34">
        <v>9.4</v>
      </c>
      <c r="E12" s="34">
        <v>9.6</v>
      </c>
      <c r="F12" s="34">
        <v>9.6</v>
      </c>
      <c r="G12" s="34">
        <v>7</v>
      </c>
      <c r="H12" s="34">
        <v>5</v>
      </c>
      <c r="I12" s="34">
        <v>9.1999999999999993</v>
      </c>
      <c r="J12" s="34">
        <v>7.1</v>
      </c>
      <c r="K12" s="34">
        <v>7</v>
      </c>
      <c r="L12" s="34">
        <v>10</v>
      </c>
      <c r="M12" s="34">
        <v>9</v>
      </c>
      <c r="N12" s="35">
        <f t="shared" si="3"/>
        <v>8.2899999999999991</v>
      </c>
      <c r="O12" s="34">
        <v>10</v>
      </c>
      <c r="P12" s="34">
        <v>8</v>
      </c>
      <c r="Q12" s="34">
        <v>8.6</v>
      </c>
      <c r="R12" s="34">
        <v>8</v>
      </c>
      <c r="S12" s="34">
        <v>10</v>
      </c>
      <c r="T12" s="34"/>
      <c r="U12" s="34"/>
      <c r="V12" s="35">
        <f t="shared" si="4"/>
        <v>8.92</v>
      </c>
      <c r="W12" s="34">
        <v>2</v>
      </c>
      <c r="X12" s="34">
        <v>9</v>
      </c>
      <c r="Y12" s="34">
        <v>7</v>
      </c>
      <c r="Z12" s="35">
        <f t="shared" si="0"/>
        <v>6</v>
      </c>
      <c r="AA12" s="34">
        <v>7</v>
      </c>
      <c r="AB12" s="34">
        <v>9</v>
      </c>
      <c r="AC12" s="74">
        <f>9.5*0.8</f>
        <v>7.6000000000000005</v>
      </c>
      <c r="AD12" s="35">
        <f t="shared" si="1"/>
        <v>7.86</v>
      </c>
      <c r="AE12" s="36">
        <f t="shared" si="5"/>
        <v>7.76</v>
      </c>
      <c r="AF12" s="34">
        <f t="shared" si="6"/>
        <v>6.2</v>
      </c>
      <c r="AG12" s="34">
        <f t="shared" si="2"/>
        <v>9.4599999999999991</v>
      </c>
      <c r="AH12" s="37">
        <f t="shared" si="7"/>
        <v>1.89</v>
      </c>
      <c r="AI12" s="34">
        <f t="shared" si="8"/>
        <v>8.09</v>
      </c>
      <c r="AK12" s="34">
        <v>5</v>
      </c>
      <c r="AL12" s="34">
        <v>5</v>
      </c>
      <c r="AM12" s="34">
        <v>4.3</v>
      </c>
      <c r="AN12" s="34">
        <v>4</v>
      </c>
      <c r="AO12" s="34">
        <v>5</v>
      </c>
      <c r="AP12" s="34">
        <v>5</v>
      </c>
      <c r="AQ12" s="34">
        <v>10</v>
      </c>
      <c r="AR12" s="34">
        <v>9</v>
      </c>
      <c r="AS12" s="34">
        <f t="shared" si="9"/>
        <v>47.3</v>
      </c>
      <c r="AT12" s="21">
        <f t="shared" si="10"/>
        <v>9.4599999999999991</v>
      </c>
      <c r="AV12" s="34">
        <v>6</v>
      </c>
      <c r="AW12" s="34">
        <v>6</v>
      </c>
      <c r="AX12" s="34">
        <v>2</v>
      </c>
      <c r="AY12" s="34">
        <f t="shared" si="11"/>
        <v>14</v>
      </c>
      <c r="BA12" s="34">
        <v>4</v>
      </c>
      <c r="BB12" s="34">
        <v>1</v>
      </c>
      <c r="BC12" s="34">
        <v>3</v>
      </c>
      <c r="BD12" s="34">
        <v>5</v>
      </c>
      <c r="BE12" s="34">
        <v>2</v>
      </c>
      <c r="BF12" s="34">
        <f t="shared" si="12"/>
        <v>14</v>
      </c>
      <c r="BG12" s="34">
        <f t="shared" si="13"/>
        <v>29</v>
      </c>
      <c r="BH12" s="34">
        <f t="shared" si="14"/>
        <v>5.8000000000000007</v>
      </c>
    </row>
    <row r="13" spans="1:60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>
        <v>7.8</v>
      </c>
      <c r="F13" s="34">
        <v>0</v>
      </c>
      <c r="G13" s="34">
        <v>9.5</v>
      </c>
      <c r="H13" s="34">
        <v>0</v>
      </c>
      <c r="I13" s="34">
        <v>7.8</v>
      </c>
      <c r="J13" s="34">
        <v>0</v>
      </c>
      <c r="K13" s="34">
        <v>10</v>
      </c>
      <c r="L13" s="34">
        <v>10</v>
      </c>
      <c r="M13" s="34">
        <v>8.9</v>
      </c>
      <c r="N13" s="35">
        <f t="shared" si="3"/>
        <v>6.1</v>
      </c>
      <c r="O13" s="34">
        <v>9.6</v>
      </c>
      <c r="P13" s="34">
        <v>9.5</v>
      </c>
      <c r="Q13" s="34">
        <v>8.8000000000000007</v>
      </c>
      <c r="R13" s="34">
        <v>5.8</v>
      </c>
      <c r="S13" s="34">
        <v>10</v>
      </c>
      <c r="T13" s="34"/>
      <c r="U13" s="34"/>
      <c r="V13" s="35">
        <f t="shared" si="4"/>
        <v>8.74</v>
      </c>
      <c r="W13" s="34">
        <v>7.5</v>
      </c>
      <c r="X13" s="34">
        <v>9.5</v>
      </c>
      <c r="Y13" s="34">
        <v>8</v>
      </c>
      <c r="Z13" s="35">
        <f t="shared" si="0"/>
        <v>8.33</v>
      </c>
      <c r="AA13" s="34">
        <v>8</v>
      </c>
      <c r="AB13" s="34">
        <v>9</v>
      </c>
      <c r="AC13" s="34">
        <v>5</v>
      </c>
      <c r="AD13" s="35">
        <f t="shared" si="1"/>
        <v>7.33</v>
      </c>
      <c r="AE13" s="36">
        <f t="shared" si="5"/>
        <v>7.62</v>
      </c>
      <c r="AF13" s="34">
        <f t="shared" si="6"/>
        <v>6.09</v>
      </c>
      <c r="AG13" s="34">
        <f t="shared" si="2"/>
        <v>9.24</v>
      </c>
      <c r="AH13" s="37">
        <f t="shared" si="7"/>
        <v>1.84</v>
      </c>
      <c r="AI13" s="34">
        <f t="shared" si="8"/>
        <v>7.93</v>
      </c>
      <c r="AK13" s="34">
        <v>5</v>
      </c>
      <c r="AL13" s="34">
        <v>5</v>
      </c>
      <c r="AM13" s="34">
        <v>2.5</v>
      </c>
      <c r="AN13" s="34">
        <v>4</v>
      </c>
      <c r="AO13" s="34">
        <v>5</v>
      </c>
      <c r="AP13" s="34">
        <v>5</v>
      </c>
      <c r="AQ13" s="34">
        <v>10</v>
      </c>
      <c r="AR13" s="34">
        <v>9.6999999999999993</v>
      </c>
      <c r="AS13" s="34">
        <f t="shared" si="9"/>
        <v>46.2</v>
      </c>
      <c r="AT13" s="21">
        <f t="shared" si="10"/>
        <v>9.24</v>
      </c>
      <c r="AV13" s="34">
        <v>8</v>
      </c>
      <c r="AW13" s="34">
        <v>2</v>
      </c>
      <c r="AX13" s="34">
        <v>4</v>
      </c>
      <c r="AY13" s="34">
        <f t="shared" si="11"/>
        <v>14</v>
      </c>
      <c r="BA13" s="34">
        <v>5</v>
      </c>
      <c r="BB13" s="34">
        <v>1</v>
      </c>
      <c r="BC13" s="34">
        <v>1</v>
      </c>
      <c r="BD13" s="34">
        <v>3.5</v>
      </c>
      <c r="BE13" s="34">
        <v>2</v>
      </c>
      <c r="BF13" s="34">
        <f t="shared" si="12"/>
        <v>14</v>
      </c>
      <c r="BG13" s="34">
        <f t="shared" si="13"/>
        <v>26.5</v>
      </c>
      <c r="BH13" s="34">
        <f t="shared" si="14"/>
        <v>5.3000000000000007</v>
      </c>
    </row>
    <row r="14" spans="1:60" s="21" customFormat="1" ht="18" customHeight="1">
      <c r="A14" s="33">
        <v>8</v>
      </c>
      <c r="B14" s="49" t="s">
        <v>208</v>
      </c>
      <c r="C14" s="37" t="s">
        <v>304</v>
      </c>
      <c r="D14" s="34">
        <v>1</v>
      </c>
      <c r="E14" s="34">
        <v>9.1999999999999993</v>
      </c>
      <c r="F14" s="34">
        <v>10</v>
      </c>
      <c r="G14" s="34">
        <v>9.5</v>
      </c>
      <c r="H14" s="34">
        <v>7.5</v>
      </c>
      <c r="I14" s="34">
        <v>9</v>
      </c>
      <c r="J14" s="34">
        <v>8</v>
      </c>
      <c r="K14" s="34">
        <v>9</v>
      </c>
      <c r="L14" s="34">
        <v>9</v>
      </c>
      <c r="M14" s="34">
        <v>7.8</v>
      </c>
      <c r="N14" s="35">
        <f t="shared" si="3"/>
        <v>8</v>
      </c>
      <c r="O14" s="34">
        <v>10</v>
      </c>
      <c r="P14" s="34">
        <v>8.5</v>
      </c>
      <c r="Q14" s="34">
        <v>8.4</v>
      </c>
      <c r="R14" s="34">
        <v>7.8</v>
      </c>
      <c r="S14" s="34">
        <v>10</v>
      </c>
      <c r="T14" s="34"/>
      <c r="U14" s="34"/>
      <c r="V14" s="35">
        <f t="shared" si="4"/>
        <v>8.94</v>
      </c>
      <c r="W14" s="34">
        <v>7</v>
      </c>
      <c r="X14" s="34">
        <v>7</v>
      </c>
      <c r="Y14" s="34">
        <v>7</v>
      </c>
      <c r="Z14" s="35">
        <f t="shared" si="0"/>
        <v>7</v>
      </c>
      <c r="AA14" s="34">
        <v>9.1999999999999993</v>
      </c>
      <c r="AB14" s="34">
        <v>9</v>
      </c>
      <c r="AC14" s="34">
        <v>7</v>
      </c>
      <c r="AD14" s="35">
        <f t="shared" si="1"/>
        <v>8.4</v>
      </c>
      <c r="AE14" s="36">
        <f t="shared" si="5"/>
        <v>8.08</v>
      </c>
      <c r="AF14" s="34">
        <f t="shared" si="6"/>
        <v>6.46</v>
      </c>
      <c r="AG14" s="34">
        <f t="shared" si="2"/>
        <v>9.86</v>
      </c>
      <c r="AH14" s="37">
        <f t="shared" si="7"/>
        <v>1.97</v>
      </c>
      <c r="AI14" s="34">
        <f t="shared" si="8"/>
        <v>8.43</v>
      </c>
      <c r="AK14" s="34">
        <v>5</v>
      </c>
      <c r="AL14" s="34">
        <v>5</v>
      </c>
      <c r="AM14" s="34">
        <v>5</v>
      </c>
      <c r="AN14" s="34">
        <v>5</v>
      </c>
      <c r="AO14" s="34">
        <v>5</v>
      </c>
      <c r="AP14" s="34">
        <v>5</v>
      </c>
      <c r="AQ14" s="34">
        <v>10</v>
      </c>
      <c r="AR14" s="34">
        <v>9.3000000000000007</v>
      </c>
      <c r="AS14" s="34">
        <f t="shared" si="9"/>
        <v>49.3</v>
      </c>
      <c r="AT14" s="21">
        <f t="shared" si="10"/>
        <v>9.86</v>
      </c>
      <c r="AV14" s="34">
        <v>6</v>
      </c>
      <c r="AW14" s="34">
        <v>6</v>
      </c>
      <c r="AX14" s="34">
        <v>6</v>
      </c>
      <c r="AY14" s="34">
        <f t="shared" si="11"/>
        <v>18</v>
      </c>
      <c r="BA14" s="34">
        <v>4</v>
      </c>
      <c r="BB14" s="34">
        <v>4</v>
      </c>
      <c r="BC14" s="34">
        <v>2</v>
      </c>
      <c r="BD14" s="34">
        <v>4</v>
      </c>
      <c r="BE14" s="34">
        <v>2</v>
      </c>
      <c r="BF14" s="34">
        <f t="shared" si="12"/>
        <v>18</v>
      </c>
      <c r="BG14" s="34">
        <f t="shared" si="13"/>
        <v>34</v>
      </c>
      <c r="BH14" s="34">
        <f t="shared" si="14"/>
        <v>6.8000000000000007</v>
      </c>
    </row>
    <row r="15" spans="1:60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>
        <v>9.8000000000000007</v>
      </c>
      <c r="F15" s="34">
        <v>9.1999999999999993</v>
      </c>
      <c r="G15" s="34">
        <v>0</v>
      </c>
      <c r="H15" s="34">
        <v>7.5</v>
      </c>
      <c r="I15" s="34">
        <v>8.6999999999999993</v>
      </c>
      <c r="J15" s="34">
        <v>9.6</v>
      </c>
      <c r="K15" s="34">
        <v>9</v>
      </c>
      <c r="L15" s="34">
        <v>0</v>
      </c>
      <c r="M15" s="34">
        <v>0</v>
      </c>
      <c r="N15" s="35">
        <f t="shared" si="3"/>
        <v>6.23</v>
      </c>
      <c r="O15" s="34">
        <v>9.8000000000000007</v>
      </c>
      <c r="P15" s="34">
        <v>10</v>
      </c>
      <c r="Q15" s="34">
        <v>9.4</v>
      </c>
      <c r="R15" s="34">
        <v>9</v>
      </c>
      <c r="S15" s="34">
        <v>10</v>
      </c>
      <c r="T15" s="34"/>
      <c r="U15" s="34"/>
      <c r="V15" s="35">
        <f t="shared" si="4"/>
        <v>9.64</v>
      </c>
      <c r="W15" s="34">
        <v>7</v>
      </c>
      <c r="X15" s="34">
        <v>9.5</v>
      </c>
      <c r="Y15" s="34" t="s">
        <v>419</v>
      </c>
      <c r="Z15" s="35">
        <f t="shared" si="0"/>
        <v>8.25</v>
      </c>
      <c r="AA15" s="34">
        <v>8.1999999999999993</v>
      </c>
      <c r="AB15" s="34">
        <v>9</v>
      </c>
      <c r="AC15" s="34">
        <v>7</v>
      </c>
      <c r="AD15" s="35">
        <f t="shared" si="1"/>
        <v>8.06</v>
      </c>
      <c r="AE15" s="36">
        <f t="shared" si="5"/>
        <v>8.0399999999999991</v>
      </c>
      <c r="AF15" s="34">
        <f t="shared" si="6"/>
        <v>6.43</v>
      </c>
      <c r="AG15" s="34">
        <f t="shared" si="2"/>
        <v>9.36</v>
      </c>
      <c r="AH15" s="37">
        <f t="shared" si="7"/>
        <v>1.87</v>
      </c>
      <c r="AI15" s="34">
        <f t="shared" si="8"/>
        <v>8.3000000000000007</v>
      </c>
      <c r="AK15" s="34">
        <v>5</v>
      </c>
      <c r="AL15" s="34">
        <v>5</v>
      </c>
      <c r="AM15" s="34">
        <v>5</v>
      </c>
      <c r="AN15" s="34">
        <v>4</v>
      </c>
      <c r="AO15" s="34">
        <v>4.8</v>
      </c>
      <c r="AP15" s="34">
        <v>5</v>
      </c>
      <c r="AQ15" s="34">
        <v>10</v>
      </c>
      <c r="AR15" s="34">
        <v>8</v>
      </c>
      <c r="AS15" s="34">
        <f t="shared" si="9"/>
        <v>46.8</v>
      </c>
      <c r="AT15" s="21">
        <f t="shared" si="10"/>
        <v>9.36</v>
      </c>
      <c r="AV15" s="34">
        <v>3</v>
      </c>
      <c r="AW15" s="34">
        <v>2</v>
      </c>
      <c r="AX15" s="34">
        <v>6</v>
      </c>
      <c r="AY15" s="34">
        <f t="shared" si="11"/>
        <v>11</v>
      </c>
      <c r="BA15" s="34">
        <v>4</v>
      </c>
      <c r="BB15" s="34">
        <v>3</v>
      </c>
      <c r="BC15" s="34">
        <v>1</v>
      </c>
      <c r="BD15" s="34">
        <v>5</v>
      </c>
      <c r="BE15" s="34">
        <v>2</v>
      </c>
      <c r="BF15" s="34">
        <f t="shared" si="12"/>
        <v>11</v>
      </c>
      <c r="BG15" s="34">
        <f t="shared" si="13"/>
        <v>26</v>
      </c>
      <c r="BH15" s="34">
        <f t="shared" si="14"/>
        <v>5.2</v>
      </c>
    </row>
    <row r="16" spans="1:60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>
        <v>0</v>
      </c>
      <c r="F16" s="34">
        <v>10</v>
      </c>
      <c r="G16" s="34">
        <v>10</v>
      </c>
      <c r="H16" s="34">
        <v>9</v>
      </c>
      <c r="I16" s="34">
        <v>8</v>
      </c>
      <c r="J16" s="34">
        <v>7.1</v>
      </c>
      <c r="K16" s="34">
        <v>10</v>
      </c>
      <c r="L16" s="34">
        <v>10</v>
      </c>
      <c r="M16" s="34">
        <v>9.1999999999999993</v>
      </c>
      <c r="N16" s="35">
        <f t="shared" si="3"/>
        <v>8.31</v>
      </c>
      <c r="O16" s="34">
        <v>9.8000000000000007</v>
      </c>
      <c r="P16" s="74">
        <v>8.5</v>
      </c>
      <c r="Q16" s="34">
        <v>8.8000000000000007</v>
      </c>
      <c r="R16" s="34">
        <v>8.8000000000000007</v>
      </c>
      <c r="S16" s="34">
        <v>10</v>
      </c>
      <c r="T16" s="34"/>
      <c r="U16" s="34"/>
      <c r="V16" s="35">
        <f t="shared" si="4"/>
        <v>9.18</v>
      </c>
      <c r="W16" s="34" t="s">
        <v>419</v>
      </c>
      <c r="X16" s="34" t="s">
        <v>419</v>
      </c>
      <c r="Y16" s="34">
        <v>7</v>
      </c>
      <c r="Z16" s="35">
        <f t="shared" si="0"/>
        <v>7</v>
      </c>
      <c r="AA16" s="34">
        <v>9.4</v>
      </c>
      <c r="AB16" s="34">
        <v>8</v>
      </c>
      <c r="AC16" s="34">
        <v>8</v>
      </c>
      <c r="AD16" s="35">
        <f t="shared" si="1"/>
        <v>8.4600000000000009</v>
      </c>
      <c r="AE16" s="36">
        <f t="shared" si="5"/>
        <v>8.23</v>
      </c>
      <c r="AF16" s="34">
        <f t="shared" si="6"/>
        <v>6.58</v>
      </c>
      <c r="AG16" s="34">
        <f t="shared" si="2"/>
        <v>9.56</v>
      </c>
      <c r="AH16" s="37">
        <f t="shared" si="7"/>
        <v>1.91</v>
      </c>
      <c r="AI16" s="34">
        <f t="shared" si="8"/>
        <v>8.49</v>
      </c>
      <c r="AK16" s="34">
        <v>5</v>
      </c>
      <c r="AL16" s="34">
        <v>5</v>
      </c>
      <c r="AM16" s="34">
        <v>4.5</v>
      </c>
      <c r="AN16" s="34">
        <v>4.4000000000000004</v>
      </c>
      <c r="AO16" s="34">
        <v>5</v>
      </c>
      <c r="AP16" s="34">
        <v>5</v>
      </c>
      <c r="AQ16" s="34">
        <v>9.8000000000000007</v>
      </c>
      <c r="AR16" s="34">
        <v>9.1</v>
      </c>
      <c r="AS16" s="34">
        <f t="shared" si="9"/>
        <v>47.800000000000004</v>
      </c>
      <c r="AT16" s="21">
        <f t="shared" si="10"/>
        <v>9.56</v>
      </c>
      <c r="AV16" s="34">
        <v>8</v>
      </c>
      <c r="AW16" s="34">
        <v>4</v>
      </c>
      <c r="AX16" s="34">
        <v>6</v>
      </c>
      <c r="AY16" s="34">
        <f t="shared" si="11"/>
        <v>18</v>
      </c>
      <c r="BA16" s="34">
        <v>4</v>
      </c>
      <c r="BB16" s="34">
        <v>0</v>
      </c>
      <c r="BC16" s="34">
        <v>2</v>
      </c>
      <c r="BD16" s="34">
        <v>5</v>
      </c>
      <c r="BE16" s="34">
        <v>4</v>
      </c>
      <c r="BF16" s="34">
        <f t="shared" si="12"/>
        <v>18</v>
      </c>
      <c r="BG16" s="34">
        <f t="shared" si="13"/>
        <v>33</v>
      </c>
      <c r="BH16" s="34">
        <f t="shared" si="14"/>
        <v>6.6000000000000005</v>
      </c>
    </row>
    <row r="17" spans="1:60" s="21" customFormat="1" ht="18" customHeight="1">
      <c r="A17" s="33">
        <v>11</v>
      </c>
      <c r="B17" s="49" t="s">
        <v>309</v>
      </c>
      <c r="C17" s="54" t="s">
        <v>310</v>
      </c>
      <c r="D17" s="34">
        <v>9.6</v>
      </c>
      <c r="E17" s="34">
        <v>0</v>
      </c>
      <c r="F17" s="34">
        <v>10</v>
      </c>
      <c r="G17" s="34">
        <v>0</v>
      </c>
      <c r="H17" s="34">
        <v>9.5</v>
      </c>
      <c r="I17" s="34">
        <v>9.6</v>
      </c>
      <c r="J17" s="34">
        <v>8.9</v>
      </c>
      <c r="K17" s="34">
        <v>10</v>
      </c>
      <c r="L17" s="34">
        <v>10</v>
      </c>
      <c r="M17" s="34">
        <v>8.8000000000000007</v>
      </c>
      <c r="N17" s="35">
        <f t="shared" si="3"/>
        <v>7.64</v>
      </c>
      <c r="O17" s="34">
        <v>10</v>
      </c>
      <c r="P17" s="34">
        <v>9.5</v>
      </c>
      <c r="Q17" s="34">
        <v>10</v>
      </c>
      <c r="R17" s="34">
        <v>8.5</v>
      </c>
      <c r="S17" s="34">
        <v>9.5</v>
      </c>
      <c r="T17" s="34"/>
      <c r="U17" s="34"/>
      <c r="V17" s="35">
        <f t="shared" si="4"/>
        <v>9.5</v>
      </c>
      <c r="W17" s="34">
        <v>7.5</v>
      </c>
      <c r="X17" s="34">
        <v>9.5</v>
      </c>
      <c r="Y17" s="34">
        <v>8</v>
      </c>
      <c r="Z17" s="35">
        <f t="shared" si="0"/>
        <v>8.33</v>
      </c>
      <c r="AA17" s="34">
        <v>10</v>
      </c>
      <c r="AB17" s="34">
        <v>9.5</v>
      </c>
      <c r="AC17" s="34">
        <v>9</v>
      </c>
      <c r="AD17" s="35">
        <f t="shared" si="1"/>
        <v>9.5</v>
      </c>
      <c r="AE17" s="36">
        <f t="shared" si="5"/>
        <v>8.74</v>
      </c>
      <c r="AF17" s="34">
        <f t="shared" si="6"/>
        <v>6.99</v>
      </c>
      <c r="AG17" s="34">
        <f t="shared" si="2"/>
        <v>9.8400000000000016</v>
      </c>
      <c r="AH17" s="37">
        <f t="shared" si="7"/>
        <v>1.96</v>
      </c>
      <c r="AI17" s="34">
        <f t="shared" si="8"/>
        <v>8.9499999999999993</v>
      </c>
      <c r="AK17" s="34">
        <v>5</v>
      </c>
      <c r="AL17" s="34">
        <v>5</v>
      </c>
      <c r="AM17" s="34">
        <v>5</v>
      </c>
      <c r="AN17" s="34">
        <v>5</v>
      </c>
      <c r="AO17" s="34">
        <v>4.4000000000000004</v>
      </c>
      <c r="AP17" s="34">
        <v>5</v>
      </c>
      <c r="AQ17" s="34">
        <v>10</v>
      </c>
      <c r="AR17" s="34">
        <v>9.8000000000000007</v>
      </c>
      <c r="AS17" s="34">
        <f t="shared" si="9"/>
        <v>49.2</v>
      </c>
      <c r="AT17" s="21">
        <f t="shared" si="10"/>
        <v>9.8400000000000016</v>
      </c>
      <c r="AV17" s="34">
        <v>6</v>
      </c>
      <c r="AW17" s="34">
        <v>2</v>
      </c>
      <c r="AX17" s="34">
        <v>6</v>
      </c>
      <c r="AY17" s="34">
        <f t="shared" si="11"/>
        <v>14</v>
      </c>
      <c r="BA17" s="34">
        <v>4</v>
      </c>
      <c r="BB17" s="34">
        <v>5</v>
      </c>
      <c r="BC17" s="34">
        <v>5</v>
      </c>
      <c r="BD17" s="34">
        <v>5</v>
      </c>
      <c r="BE17" s="34">
        <v>4</v>
      </c>
      <c r="BF17" s="34">
        <f t="shared" si="12"/>
        <v>14</v>
      </c>
      <c r="BG17" s="34">
        <f t="shared" si="13"/>
        <v>37</v>
      </c>
      <c r="BH17" s="34">
        <f t="shared" si="14"/>
        <v>7.4</v>
      </c>
    </row>
    <row r="18" spans="1:60" s="21" customFormat="1" ht="18" customHeight="1">
      <c r="A18" s="33">
        <v>12</v>
      </c>
      <c r="B18" s="63" t="s">
        <v>311</v>
      </c>
      <c r="C18" s="54" t="s">
        <v>312</v>
      </c>
      <c r="D18" s="34">
        <v>9.6</v>
      </c>
      <c r="E18" s="34">
        <v>0</v>
      </c>
      <c r="F18" s="34">
        <v>9</v>
      </c>
      <c r="G18" s="34">
        <v>10</v>
      </c>
      <c r="H18" s="34">
        <v>9.5</v>
      </c>
      <c r="I18" s="34">
        <v>10</v>
      </c>
      <c r="J18" s="34">
        <v>0</v>
      </c>
      <c r="K18" s="34" t="s">
        <v>421</v>
      </c>
      <c r="L18" s="34" t="s">
        <v>421</v>
      </c>
      <c r="M18" s="34" t="s">
        <v>421</v>
      </c>
      <c r="N18" s="35">
        <f t="shared" si="3"/>
        <v>6.87</v>
      </c>
      <c r="O18" s="34">
        <v>9.8000000000000007</v>
      </c>
      <c r="P18" s="34">
        <v>10</v>
      </c>
      <c r="Q18" s="34" t="s">
        <v>419</v>
      </c>
      <c r="R18" s="34">
        <v>8.8000000000000007</v>
      </c>
      <c r="S18" s="34">
        <v>10</v>
      </c>
      <c r="T18" s="34"/>
      <c r="U18" s="34"/>
      <c r="V18" s="35">
        <f t="shared" si="4"/>
        <v>9.65</v>
      </c>
      <c r="W18" s="34">
        <v>7</v>
      </c>
      <c r="X18" s="34">
        <v>9.5</v>
      </c>
      <c r="Y18" s="34">
        <v>8</v>
      </c>
      <c r="Z18" s="35">
        <f t="shared" si="0"/>
        <v>8.16</v>
      </c>
      <c r="AA18" s="34">
        <v>8.8000000000000007</v>
      </c>
      <c r="AB18" s="34" t="s">
        <v>419</v>
      </c>
      <c r="AC18" s="34">
        <v>9.5</v>
      </c>
      <c r="AD18" s="35">
        <f t="shared" ref="AD18" si="15">TRUNC(AVERAGE(AA18:AC18),2)</f>
        <v>9.15</v>
      </c>
      <c r="AE18" s="36">
        <f t="shared" ref="AE18" si="16">TRUNC(AVERAGE(N18,V18,Z18,AD18),2)</f>
        <v>8.4499999999999993</v>
      </c>
      <c r="AF18" s="34">
        <f t="shared" si="6"/>
        <v>6.76</v>
      </c>
      <c r="AG18" s="34">
        <f t="shared" si="2"/>
        <v>9.8000000000000007</v>
      </c>
      <c r="AH18" s="37">
        <f t="shared" si="7"/>
        <v>1.96</v>
      </c>
      <c r="AI18" s="34">
        <f t="shared" si="8"/>
        <v>8.7200000000000006</v>
      </c>
      <c r="AK18" s="34">
        <v>5</v>
      </c>
      <c r="AL18" s="34">
        <v>5</v>
      </c>
      <c r="AM18" s="34">
        <v>5</v>
      </c>
      <c r="AN18" s="34">
        <v>5</v>
      </c>
      <c r="AO18" s="34">
        <v>4</v>
      </c>
      <c r="AP18" s="34">
        <v>5</v>
      </c>
      <c r="AQ18" s="34">
        <v>10</v>
      </c>
      <c r="AR18" s="34">
        <v>10</v>
      </c>
      <c r="AS18" s="34">
        <f t="shared" si="9"/>
        <v>49</v>
      </c>
      <c r="AT18" s="21">
        <f t="shared" si="10"/>
        <v>9.8000000000000007</v>
      </c>
      <c r="AV18" s="34"/>
      <c r="AW18" s="34"/>
      <c r="AX18" s="34"/>
      <c r="AY18" s="34">
        <f t="shared" si="11"/>
        <v>0</v>
      </c>
      <c r="BA18" s="34"/>
      <c r="BB18" s="34"/>
      <c r="BC18" s="34"/>
      <c r="BD18" s="34"/>
      <c r="BE18" s="34"/>
      <c r="BF18" s="34">
        <f t="shared" si="12"/>
        <v>0</v>
      </c>
      <c r="BG18" s="34">
        <f t="shared" si="13"/>
        <v>0</v>
      </c>
      <c r="BH18" s="34">
        <f t="shared" si="14"/>
        <v>0</v>
      </c>
    </row>
    <row r="19" spans="1:60" s="21" customFormat="1" ht="18" customHeight="1">
      <c r="A19" s="33">
        <v>13</v>
      </c>
      <c r="B19" s="49" t="s">
        <v>45</v>
      </c>
      <c r="C19" s="64" t="s">
        <v>313</v>
      </c>
      <c r="D19" s="34">
        <v>9.8000000000000007</v>
      </c>
      <c r="E19" s="34">
        <v>8.4</v>
      </c>
      <c r="F19" s="34">
        <v>8.6</v>
      </c>
      <c r="G19" s="34">
        <v>9.8000000000000007</v>
      </c>
      <c r="H19" s="34">
        <v>0</v>
      </c>
      <c r="I19" s="34">
        <v>9</v>
      </c>
      <c r="J19" s="34">
        <v>7.1</v>
      </c>
      <c r="K19" s="34">
        <v>9.8000000000000007</v>
      </c>
      <c r="L19" s="34">
        <v>10</v>
      </c>
      <c r="M19" s="34">
        <v>9.6</v>
      </c>
      <c r="N19" s="35">
        <f t="shared" si="3"/>
        <v>8.2100000000000009</v>
      </c>
      <c r="O19" s="34">
        <v>5</v>
      </c>
      <c r="P19" s="34">
        <v>7.5</v>
      </c>
      <c r="Q19" s="34">
        <v>9.4</v>
      </c>
      <c r="R19" s="34">
        <v>9</v>
      </c>
      <c r="S19" s="34">
        <v>10</v>
      </c>
      <c r="T19" s="34"/>
      <c r="U19" s="34"/>
      <c r="V19" s="35">
        <f t="shared" si="4"/>
        <v>8.18</v>
      </c>
      <c r="W19" s="34">
        <v>2</v>
      </c>
      <c r="X19" s="34">
        <v>9</v>
      </c>
      <c r="Y19" s="34">
        <v>8</v>
      </c>
      <c r="Z19" s="35">
        <f t="shared" si="0"/>
        <v>6.33</v>
      </c>
      <c r="AA19" s="34">
        <v>7.6</v>
      </c>
      <c r="AB19" s="34">
        <v>9.5</v>
      </c>
      <c r="AC19" s="34">
        <v>9</v>
      </c>
      <c r="AD19" s="35">
        <f t="shared" si="1"/>
        <v>8.6999999999999993</v>
      </c>
      <c r="AE19" s="36">
        <f t="shared" si="5"/>
        <v>7.85</v>
      </c>
      <c r="AF19" s="34">
        <f t="shared" si="6"/>
        <v>6.28</v>
      </c>
      <c r="AG19" s="34">
        <f t="shared" si="2"/>
        <v>9.1800000000000015</v>
      </c>
      <c r="AH19" s="37">
        <f t="shared" si="7"/>
        <v>1.83</v>
      </c>
      <c r="AI19" s="34">
        <f t="shared" si="8"/>
        <v>8.11</v>
      </c>
      <c r="AK19" s="34">
        <v>5</v>
      </c>
      <c r="AL19" s="34">
        <v>4</v>
      </c>
      <c r="AM19" s="34">
        <v>4.0999999999999996</v>
      </c>
      <c r="AN19" s="34">
        <v>4</v>
      </c>
      <c r="AO19" s="34">
        <v>4.8</v>
      </c>
      <c r="AP19" s="34">
        <v>5</v>
      </c>
      <c r="AQ19" s="34">
        <v>10</v>
      </c>
      <c r="AR19" s="34">
        <v>9</v>
      </c>
      <c r="AS19" s="34">
        <f t="shared" si="9"/>
        <v>45.900000000000006</v>
      </c>
      <c r="AT19" s="21">
        <f t="shared" si="10"/>
        <v>9.1800000000000015</v>
      </c>
      <c r="AV19" s="34">
        <v>8</v>
      </c>
      <c r="AW19" s="34">
        <v>2</v>
      </c>
      <c r="AX19" s="34">
        <v>4</v>
      </c>
      <c r="AY19" s="34">
        <f t="shared" si="11"/>
        <v>14</v>
      </c>
      <c r="BA19" s="34">
        <v>4</v>
      </c>
      <c r="BB19" s="34">
        <v>1</v>
      </c>
      <c r="BC19" s="34">
        <v>2</v>
      </c>
      <c r="BD19" s="34">
        <v>5</v>
      </c>
      <c r="BE19" s="34">
        <v>4</v>
      </c>
      <c r="BF19" s="34">
        <f t="shared" si="12"/>
        <v>14</v>
      </c>
      <c r="BG19" s="34">
        <f t="shared" si="13"/>
        <v>30</v>
      </c>
      <c r="BH19" s="34">
        <f t="shared" si="14"/>
        <v>6</v>
      </c>
    </row>
    <row r="20" spans="1:60" s="21" customFormat="1" ht="18" customHeight="1">
      <c r="A20" s="33">
        <v>14</v>
      </c>
      <c r="B20" s="63" t="s">
        <v>228</v>
      </c>
      <c r="C20" s="54" t="s">
        <v>314</v>
      </c>
      <c r="D20" s="34">
        <v>9</v>
      </c>
      <c r="E20" s="34">
        <v>7.4</v>
      </c>
      <c r="F20" s="34">
        <v>9.8000000000000007</v>
      </c>
      <c r="G20" s="34">
        <v>9</v>
      </c>
      <c r="H20" s="34">
        <v>6.5</v>
      </c>
      <c r="I20" s="34">
        <v>8</v>
      </c>
      <c r="J20" s="34">
        <v>0</v>
      </c>
      <c r="K20" s="34">
        <v>10</v>
      </c>
      <c r="L20" s="34">
        <v>10</v>
      </c>
      <c r="M20" s="34">
        <v>9.1</v>
      </c>
      <c r="N20" s="35">
        <f t="shared" si="3"/>
        <v>7.88</v>
      </c>
      <c r="O20" s="34">
        <v>9.5</v>
      </c>
      <c r="P20" s="34">
        <v>10</v>
      </c>
      <c r="Q20" s="34">
        <v>8.6</v>
      </c>
      <c r="R20" s="34">
        <v>7.5</v>
      </c>
      <c r="S20" s="34">
        <v>10</v>
      </c>
      <c r="T20" s="34"/>
      <c r="U20" s="34"/>
      <c r="V20" s="35">
        <f t="shared" si="4"/>
        <v>9.1199999999999992</v>
      </c>
      <c r="W20" s="34" t="s">
        <v>419</v>
      </c>
      <c r="X20" s="34" t="s">
        <v>419</v>
      </c>
      <c r="Y20" s="34">
        <v>9.1999999999999993</v>
      </c>
      <c r="Z20" s="35">
        <f t="shared" si="0"/>
        <v>9.1999999999999993</v>
      </c>
      <c r="AA20" s="34">
        <v>9.4</v>
      </c>
      <c r="AB20" s="34">
        <v>9</v>
      </c>
      <c r="AC20" s="34">
        <v>9</v>
      </c>
      <c r="AD20" s="35">
        <f t="shared" si="1"/>
        <v>9.1300000000000008</v>
      </c>
      <c r="AE20" s="36">
        <f t="shared" si="5"/>
        <v>8.83</v>
      </c>
      <c r="AF20" s="34">
        <f t="shared" si="6"/>
        <v>7.06</v>
      </c>
      <c r="AG20" s="34">
        <f t="shared" si="2"/>
        <v>9.1600000000000019</v>
      </c>
      <c r="AH20" s="37">
        <f t="shared" si="7"/>
        <v>1.83</v>
      </c>
      <c r="AI20" s="34">
        <f t="shared" si="8"/>
        <v>8.89</v>
      </c>
      <c r="AK20" s="34">
        <v>5</v>
      </c>
      <c r="AL20" s="34">
        <v>4</v>
      </c>
      <c r="AM20" s="34">
        <v>4.5999999999999996</v>
      </c>
      <c r="AN20" s="34">
        <v>4.8</v>
      </c>
      <c r="AO20" s="34">
        <v>4.8</v>
      </c>
      <c r="AP20" s="34">
        <v>5</v>
      </c>
      <c r="AQ20" s="34">
        <v>10</v>
      </c>
      <c r="AR20" s="34">
        <v>7.6</v>
      </c>
      <c r="AS20" s="34">
        <f t="shared" si="9"/>
        <v>45.800000000000004</v>
      </c>
      <c r="AT20" s="21">
        <f t="shared" si="10"/>
        <v>9.1600000000000019</v>
      </c>
      <c r="AV20" s="34">
        <v>8</v>
      </c>
      <c r="AW20" s="34">
        <v>6</v>
      </c>
      <c r="AX20" s="34">
        <v>6</v>
      </c>
      <c r="AY20" s="34">
        <f t="shared" si="11"/>
        <v>20</v>
      </c>
      <c r="BA20" s="34">
        <v>4</v>
      </c>
      <c r="BB20" s="34">
        <v>2</v>
      </c>
      <c r="BC20" s="34">
        <v>2</v>
      </c>
      <c r="BD20" s="34">
        <v>5</v>
      </c>
      <c r="BE20" s="34">
        <v>2</v>
      </c>
      <c r="BF20" s="34">
        <f t="shared" si="12"/>
        <v>20</v>
      </c>
      <c r="BG20" s="34">
        <f t="shared" si="13"/>
        <v>35</v>
      </c>
      <c r="BH20" s="34">
        <f t="shared" si="14"/>
        <v>7</v>
      </c>
    </row>
    <row r="21" spans="1:60" s="21" customFormat="1" ht="18" customHeight="1">
      <c r="A21" s="33">
        <v>15</v>
      </c>
      <c r="B21" s="63" t="s">
        <v>315</v>
      </c>
      <c r="C21" s="54" t="s">
        <v>316</v>
      </c>
      <c r="D21" s="34">
        <v>8.4</v>
      </c>
      <c r="E21" s="34">
        <v>9.4</v>
      </c>
      <c r="F21" s="34">
        <v>9</v>
      </c>
      <c r="G21" s="34">
        <v>0</v>
      </c>
      <c r="H21" s="34">
        <v>6.5</v>
      </c>
      <c r="I21" s="34">
        <v>9.1999999999999993</v>
      </c>
      <c r="J21" s="34">
        <v>8.1999999999999993</v>
      </c>
      <c r="K21" s="34">
        <v>9.8000000000000007</v>
      </c>
      <c r="L21" s="34">
        <v>5</v>
      </c>
      <c r="M21" s="34">
        <v>9.5</v>
      </c>
      <c r="N21" s="35">
        <f t="shared" si="3"/>
        <v>7.5</v>
      </c>
      <c r="O21" s="34">
        <v>10</v>
      </c>
      <c r="P21" s="34">
        <v>9</v>
      </c>
      <c r="Q21" s="34">
        <v>10</v>
      </c>
      <c r="R21" s="34">
        <v>7.8</v>
      </c>
      <c r="S21" s="34">
        <v>10</v>
      </c>
      <c r="T21" s="34"/>
      <c r="U21" s="34"/>
      <c r="V21" s="35">
        <f t="shared" si="4"/>
        <v>9.36</v>
      </c>
      <c r="W21" s="34">
        <v>8</v>
      </c>
      <c r="X21" s="34">
        <v>8</v>
      </c>
      <c r="Y21" s="34">
        <v>7.6</v>
      </c>
      <c r="Z21" s="35">
        <f t="shared" si="0"/>
        <v>7.86</v>
      </c>
      <c r="AA21" s="34" t="s">
        <v>596</v>
      </c>
      <c r="AB21" s="34">
        <v>8.5</v>
      </c>
      <c r="AC21" s="34">
        <v>8.5</v>
      </c>
      <c r="AD21" s="35">
        <f t="shared" si="1"/>
        <v>8.5</v>
      </c>
      <c r="AE21" s="36">
        <f t="shared" si="5"/>
        <v>8.3000000000000007</v>
      </c>
      <c r="AF21" s="34">
        <f t="shared" si="6"/>
        <v>6.64</v>
      </c>
      <c r="AG21" s="34">
        <f t="shared" si="2"/>
        <v>9.92</v>
      </c>
      <c r="AH21" s="37">
        <f t="shared" si="7"/>
        <v>1.98</v>
      </c>
      <c r="AI21" s="34">
        <f t="shared" si="8"/>
        <v>8.6199999999999992</v>
      </c>
      <c r="AK21" s="34">
        <v>5</v>
      </c>
      <c r="AL21" s="34">
        <v>5</v>
      </c>
      <c r="AM21" s="34">
        <v>4.8</v>
      </c>
      <c r="AN21" s="34">
        <v>5</v>
      </c>
      <c r="AO21" s="34">
        <v>5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  <c r="AV21" s="34">
        <v>6</v>
      </c>
      <c r="AW21" s="34">
        <v>6</v>
      </c>
      <c r="AX21" s="34">
        <v>6</v>
      </c>
      <c r="AY21" s="34">
        <f t="shared" si="11"/>
        <v>18</v>
      </c>
      <c r="BA21" s="34">
        <v>4</v>
      </c>
      <c r="BB21" s="34">
        <v>4</v>
      </c>
      <c r="BC21" s="34">
        <v>5</v>
      </c>
      <c r="BD21" s="34">
        <v>5</v>
      </c>
      <c r="BE21" s="34">
        <v>8</v>
      </c>
      <c r="BF21" s="34">
        <f t="shared" si="12"/>
        <v>18</v>
      </c>
      <c r="BG21" s="34">
        <f t="shared" si="13"/>
        <v>44</v>
      </c>
      <c r="BH21" s="34">
        <f t="shared" si="14"/>
        <v>8.8000000000000007</v>
      </c>
    </row>
    <row r="22" spans="1:60" s="21" customFormat="1" ht="18" customHeight="1">
      <c r="A22" s="33">
        <v>16</v>
      </c>
      <c r="B22" s="65" t="s">
        <v>317</v>
      </c>
      <c r="C22" s="66" t="s">
        <v>318</v>
      </c>
      <c r="D22" s="34">
        <v>8.8000000000000007</v>
      </c>
      <c r="E22" s="34">
        <v>8.1999999999999993</v>
      </c>
      <c r="F22" s="34">
        <v>10</v>
      </c>
      <c r="G22" s="34">
        <v>0</v>
      </c>
      <c r="H22" s="34">
        <v>7.5</v>
      </c>
      <c r="I22" s="34">
        <v>8.8000000000000007</v>
      </c>
      <c r="J22" s="34">
        <v>8.1</v>
      </c>
      <c r="K22" s="34">
        <v>9.8000000000000007</v>
      </c>
      <c r="L22" s="34">
        <v>5</v>
      </c>
      <c r="M22" s="34">
        <v>8.1999999999999993</v>
      </c>
      <c r="N22" s="35">
        <f t="shared" si="3"/>
        <v>7.44</v>
      </c>
      <c r="O22" s="34">
        <v>10</v>
      </c>
      <c r="P22" s="34">
        <v>9.5</v>
      </c>
      <c r="Q22" s="34">
        <v>8.6</v>
      </c>
      <c r="R22" s="34">
        <v>7.6</v>
      </c>
      <c r="S22" s="34">
        <v>10</v>
      </c>
      <c r="T22" s="34"/>
      <c r="U22" s="34"/>
      <c r="V22" s="35">
        <f t="shared" si="4"/>
        <v>9.14</v>
      </c>
      <c r="W22" s="34">
        <v>2</v>
      </c>
      <c r="X22" s="34">
        <v>9</v>
      </c>
      <c r="Y22" s="34">
        <v>7</v>
      </c>
      <c r="Z22" s="35">
        <f t="shared" si="0"/>
        <v>6</v>
      </c>
      <c r="AA22" s="34">
        <v>0</v>
      </c>
      <c r="AB22" s="34">
        <v>9</v>
      </c>
      <c r="AC22" s="34">
        <v>8</v>
      </c>
      <c r="AD22" s="35">
        <f t="shared" si="1"/>
        <v>5.66</v>
      </c>
      <c r="AE22" s="36">
        <f t="shared" si="5"/>
        <v>7.06</v>
      </c>
      <c r="AF22" s="34">
        <f t="shared" si="6"/>
        <v>5.64</v>
      </c>
      <c r="AG22" s="34">
        <f t="shared" si="2"/>
        <v>6.18</v>
      </c>
      <c r="AH22" s="37">
        <f t="shared" si="7"/>
        <v>1.23</v>
      </c>
      <c r="AI22" s="34">
        <f t="shared" si="8"/>
        <v>6.87</v>
      </c>
      <c r="AK22" s="34">
        <v>2</v>
      </c>
      <c r="AL22" s="34">
        <v>5</v>
      </c>
      <c r="AM22" s="34">
        <v>0</v>
      </c>
      <c r="AN22" s="34">
        <v>0</v>
      </c>
      <c r="AO22" s="34">
        <v>5</v>
      </c>
      <c r="AP22" s="34">
        <v>2</v>
      </c>
      <c r="AQ22" s="34">
        <v>9.8000000000000007</v>
      </c>
      <c r="AR22" s="34">
        <v>7.1</v>
      </c>
      <c r="AS22" s="34">
        <f t="shared" si="9"/>
        <v>30.9</v>
      </c>
      <c r="AT22" s="21">
        <f t="shared" si="10"/>
        <v>6.18</v>
      </c>
      <c r="AV22" s="34"/>
      <c r="AW22" s="34"/>
      <c r="AX22" s="34"/>
      <c r="AY22" s="34">
        <f t="shared" si="11"/>
        <v>0</v>
      </c>
      <c r="BA22" s="34"/>
      <c r="BB22" s="34"/>
      <c r="BC22" s="34"/>
      <c r="BD22" s="34"/>
      <c r="BE22" s="34"/>
      <c r="BF22" s="34">
        <f t="shared" si="12"/>
        <v>0</v>
      </c>
      <c r="BG22" s="34">
        <f t="shared" si="13"/>
        <v>0</v>
      </c>
      <c r="BH22" s="34">
        <f t="shared" si="14"/>
        <v>0</v>
      </c>
    </row>
    <row r="23" spans="1:60" s="21" customFormat="1" ht="18" customHeight="1">
      <c r="A23" s="33">
        <v>17</v>
      </c>
      <c r="B23" s="63" t="s">
        <v>319</v>
      </c>
      <c r="C23" s="54" t="s">
        <v>320</v>
      </c>
      <c r="D23" s="34">
        <v>7.6</v>
      </c>
      <c r="E23" s="34">
        <v>9.5</v>
      </c>
      <c r="F23" s="34">
        <v>9.1999999999999993</v>
      </c>
      <c r="G23" s="34">
        <v>10</v>
      </c>
      <c r="H23" s="34">
        <v>8.5</v>
      </c>
      <c r="I23" s="34">
        <v>9.4</v>
      </c>
      <c r="J23" s="34">
        <v>8.6999999999999993</v>
      </c>
      <c r="K23" s="34">
        <v>10</v>
      </c>
      <c r="L23" s="34">
        <v>5</v>
      </c>
      <c r="M23" s="34">
        <v>9.5</v>
      </c>
      <c r="N23" s="35">
        <f t="shared" si="3"/>
        <v>8.74</v>
      </c>
      <c r="O23" s="34">
        <v>10</v>
      </c>
      <c r="P23" s="34">
        <v>9.5</v>
      </c>
      <c r="Q23" s="34">
        <v>8.4</v>
      </c>
      <c r="R23" s="34">
        <v>7.8</v>
      </c>
      <c r="S23" s="34">
        <v>10</v>
      </c>
      <c r="T23" s="34"/>
      <c r="U23" s="34"/>
      <c r="V23" s="35">
        <f t="shared" si="4"/>
        <v>9.14</v>
      </c>
      <c r="W23" s="34">
        <v>7.5</v>
      </c>
      <c r="X23" s="34">
        <v>9.5</v>
      </c>
      <c r="Y23" s="34">
        <v>8</v>
      </c>
      <c r="Z23" s="35">
        <f t="shared" si="0"/>
        <v>8.33</v>
      </c>
      <c r="AA23" s="75">
        <v>9</v>
      </c>
      <c r="AB23" s="34">
        <v>9</v>
      </c>
      <c r="AC23" s="34">
        <v>8</v>
      </c>
      <c r="AD23" s="35">
        <f t="shared" si="1"/>
        <v>8.66</v>
      </c>
      <c r="AE23" s="36">
        <f t="shared" si="5"/>
        <v>8.7100000000000009</v>
      </c>
      <c r="AF23" s="34">
        <f t="shared" si="6"/>
        <v>6.96</v>
      </c>
      <c r="AG23" s="34">
        <f t="shared" si="2"/>
        <v>9.2000000000000011</v>
      </c>
      <c r="AH23" s="37">
        <f t="shared" si="7"/>
        <v>1.84</v>
      </c>
      <c r="AI23" s="34">
        <f t="shared" si="8"/>
        <v>8.8000000000000007</v>
      </c>
      <c r="AK23" s="34">
        <v>5</v>
      </c>
      <c r="AL23" s="34">
        <v>4</v>
      </c>
      <c r="AM23" s="34">
        <v>4.8</v>
      </c>
      <c r="AN23" s="34">
        <v>3</v>
      </c>
      <c r="AO23" s="34">
        <v>5</v>
      </c>
      <c r="AP23" s="34">
        <v>5</v>
      </c>
      <c r="AQ23" s="34">
        <v>10</v>
      </c>
      <c r="AR23" s="34">
        <v>9.1999999999999993</v>
      </c>
      <c r="AS23" s="34">
        <f t="shared" si="9"/>
        <v>46</v>
      </c>
      <c r="AT23" s="21">
        <f t="shared" si="10"/>
        <v>9.2000000000000011</v>
      </c>
      <c r="AV23" s="34">
        <v>2</v>
      </c>
      <c r="AW23" s="34">
        <v>6</v>
      </c>
      <c r="AX23" s="34">
        <v>4</v>
      </c>
      <c r="AY23" s="34">
        <f t="shared" si="11"/>
        <v>12</v>
      </c>
      <c r="BA23" s="34">
        <v>2</v>
      </c>
      <c r="BB23" s="34">
        <v>4</v>
      </c>
      <c r="BC23" s="34">
        <v>5</v>
      </c>
      <c r="BD23" s="34">
        <v>4</v>
      </c>
      <c r="BE23" s="34">
        <v>2</v>
      </c>
      <c r="BF23" s="34">
        <f t="shared" si="12"/>
        <v>12</v>
      </c>
      <c r="BG23" s="34">
        <f t="shared" si="13"/>
        <v>29</v>
      </c>
      <c r="BH23" s="34">
        <f t="shared" si="14"/>
        <v>5.8000000000000007</v>
      </c>
    </row>
    <row r="24" spans="1:60" s="21" customFormat="1" ht="18" customHeight="1">
      <c r="A24" s="33">
        <v>18</v>
      </c>
      <c r="B24" s="49" t="s">
        <v>321</v>
      </c>
      <c r="C24" s="64" t="s">
        <v>322</v>
      </c>
      <c r="D24" s="34">
        <v>1</v>
      </c>
      <c r="E24" s="34">
        <v>0</v>
      </c>
      <c r="F24" s="34">
        <v>8.9</v>
      </c>
      <c r="G24" s="34">
        <v>0</v>
      </c>
      <c r="H24" s="34">
        <v>6</v>
      </c>
      <c r="I24" s="34">
        <v>5</v>
      </c>
      <c r="J24" s="34">
        <v>3.9</v>
      </c>
      <c r="K24" s="34">
        <v>9.8000000000000007</v>
      </c>
      <c r="L24" s="34">
        <v>4</v>
      </c>
      <c r="M24" s="34">
        <v>0</v>
      </c>
      <c r="N24" s="35">
        <f t="shared" si="3"/>
        <v>3.86</v>
      </c>
      <c r="O24" s="34">
        <v>10</v>
      </c>
      <c r="P24" s="74">
        <v>7.5</v>
      </c>
      <c r="Q24" s="34">
        <v>8.6</v>
      </c>
      <c r="R24" s="34">
        <v>3</v>
      </c>
      <c r="S24" s="34">
        <v>10</v>
      </c>
      <c r="T24" s="34"/>
      <c r="U24" s="34"/>
      <c r="V24" s="35">
        <f t="shared" si="4"/>
        <v>7.82</v>
      </c>
      <c r="W24" s="34">
        <v>7.5</v>
      </c>
      <c r="X24" s="34">
        <v>9.5</v>
      </c>
      <c r="Y24" s="34">
        <v>7</v>
      </c>
      <c r="Z24" s="35">
        <f t="shared" si="0"/>
        <v>8</v>
      </c>
      <c r="AA24" s="74">
        <v>0</v>
      </c>
      <c r="AB24" s="34">
        <v>8</v>
      </c>
      <c r="AC24" s="34">
        <v>7</v>
      </c>
      <c r="AD24" s="35">
        <f t="shared" si="1"/>
        <v>5</v>
      </c>
      <c r="AE24" s="36">
        <f t="shared" si="5"/>
        <v>6.17</v>
      </c>
      <c r="AF24" s="34">
        <f t="shared" si="6"/>
        <v>4.93</v>
      </c>
      <c r="AG24" s="34">
        <f t="shared" si="2"/>
        <v>7.7200000000000006</v>
      </c>
      <c r="AH24" s="37">
        <f t="shared" si="7"/>
        <v>1.54</v>
      </c>
      <c r="AI24" s="34">
        <f t="shared" si="8"/>
        <v>6.47</v>
      </c>
      <c r="AK24" s="34">
        <v>2</v>
      </c>
      <c r="AL24" s="34">
        <v>4</v>
      </c>
      <c r="AM24" s="34">
        <v>2</v>
      </c>
      <c r="AN24" s="34">
        <v>0.8</v>
      </c>
      <c r="AO24" s="34">
        <v>5</v>
      </c>
      <c r="AP24" s="34">
        <v>5</v>
      </c>
      <c r="AQ24" s="34">
        <v>10</v>
      </c>
      <c r="AR24" s="34">
        <v>9.8000000000000007</v>
      </c>
      <c r="AS24" s="34">
        <f t="shared" si="9"/>
        <v>38.6</v>
      </c>
      <c r="AT24" s="21">
        <f t="shared" si="10"/>
        <v>7.7200000000000006</v>
      </c>
      <c r="AV24" s="34"/>
      <c r="AW24" s="34"/>
      <c r="AX24" s="34"/>
      <c r="AY24" s="34">
        <f t="shared" si="11"/>
        <v>0</v>
      </c>
      <c r="BA24" s="34"/>
      <c r="BB24" s="34"/>
      <c r="BC24" s="34"/>
      <c r="BD24" s="34"/>
      <c r="BE24" s="34"/>
      <c r="BF24" s="34">
        <f t="shared" si="12"/>
        <v>0</v>
      </c>
      <c r="BG24" s="34">
        <f t="shared" si="13"/>
        <v>0</v>
      </c>
      <c r="BH24" s="34">
        <f t="shared" si="14"/>
        <v>0</v>
      </c>
    </row>
    <row r="25" spans="1:60" s="21" customFormat="1" ht="18" customHeight="1">
      <c r="A25" s="33">
        <v>19</v>
      </c>
      <c r="B25" s="63" t="s">
        <v>323</v>
      </c>
      <c r="C25" s="54" t="s">
        <v>324</v>
      </c>
      <c r="D25" s="34">
        <v>5</v>
      </c>
      <c r="E25" s="34">
        <v>9</v>
      </c>
      <c r="F25" s="34">
        <v>9.6</v>
      </c>
      <c r="G25" s="34">
        <v>9</v>
      </c>
      <c r="H25" s="34">
        <v>7.5</v>
      </c>
      <c r="I25" s="34">
        <v>8</v>
      </c>
      <c r="J25" s="34">
        <v>8.6</v>
      </c>
      <c r="K25" s="34">
        <v>8</v>
      </c>
      <c r="L25" s="34">
        <v>5</v>
      </c>
      <c r="M25" s="34">
        <v>8.8000000000000007</v>
      </c>
      <c r="N25" s="35">
        <f t="shared" si="3"/>
        <v>7.85</v>
      </c>
      <c r="O25" s="34">
        <v>0</v>
      </c>
      <c r="P25" s="34">
        <v>9.5</v>
      </c>
      <c r="Q25" s="34">
        <v>8.6</v>
      </c>
      <c r="R25" s="34">
        <v>8</v>
      </c>
      <c r="S25" s="34">
        <v>10</v>
      </c>
      <c r="T25" s="34"/>
      <c r="U25" s="34"/>
      <c r="V25" s="35">
        <f t="shared" si="4"/>
        <v>7.22</v>
      </c>
      <c r="W25" s="34">
        <v>7</v>
      </c>
      <c r="X25" s="34">
        <v>9.5</v>
      </c>
      <c r="Y25" s="34">
        <v>9.1999999999999993</v>
      </c>
      <c r="Z25" s="35">
        <f t="shared" si="0"/>
        <v>8.56</v>
      </c>
      <c r="AA25" s="34">
        <v>9.4</v>
      </c>
      <c r="AB25" s="34" t="s">
        <v>419</v>
      </c>
      <c r="AC25" s="34">
        <v>9.5</v>
      </c>
      <c r="AD25" s="35">
        <f t="shared" si="1"/>
        <v>9.4499999999999993</v>
      </c>
      <c r="AE25" s="36">
        <f t="shared" si="5"/>
        <v>8.27</v>
      </c>
      <c r="AF25" s="34">
        <f t="shared" si="6"/>
        <v>6.61</v>
      </c>
      <c r="AG25" s="34">
        <f t="shared" si="2"/>
        <v>9.2000000000000011</v>
      </c>
      <c r="AH25" s="37">
        <f t="shared" si="7"/>
        <v>1.84</v>
      </c>
      <c r="AI25" s="34">
        <f t="shared" si="8"/>
        <v>8.4499999999999993</v>
      </c>
      <c r="AK25" s="34">
        <v>5</v>
      </c>
      <c r="AL25" s="34">
        <v>4</v>
      </c>
      <c r="AM25" s="34">
        <v>4.8</v>
      </c>
      <c r="AN25" s="34">
        <v>5</v>
      </c>
      <c r="AO25" s="34">
        <v>5</v>
      </c>
      <c r="AP25" s="34">
        <v>5</v>
      </c>
      <c r="AQ25" s="34">
        <v>9.8000000000000007</v>
      </c>
      <c r="AR25" s="34">
        <v>7.4</v>
      </c>
      <c r="AS25" s="34">
        <f t="shared" si="9"/>
        <v>46</v>
      </c>
      <c r="AT25" s="21">
        <f t="shared" si="10"/>
        <v>9.2000000000000011</v>
      </c>
      <c r="AV25" s="34">
        <v>6</v>
      </c>
      <c r="AW25" s="34">
        <v>6</v>
      </c>
      <c r="AX25" s="34">
        <v>2</v>
      </c>
      <c r="AY25" s="34">
        <f t="shared" si="11"/>
        <v>14</v>
      </c>
      <c r="BA25" s="34">
        <v>5</v>
      </c>
      <c r="BB25" s="34">
        <v>3</v>
      </c>
      <c r="BC25" s="34">
        <v>1</v>
      </c>
      <c r="BD25" s="34">
        <v>5</v>
      </c>
      <c r="BE25" s="34">
        <v>4</v>
      </c>
      <c r="BF25" s="34">
        <f t="shared" si="12"/>
        <v>14</v>
      </c>
      <c r="BG25" s="34">
        <f t="shared" si="13"/>
        <v>32</v>
      </c>
      <c r="BH25" s="34">
        <f t="shared" si="14"/>
        <v>6.4</v>
      </c>
    </row>
    <row r="26" spans="1:60" s="21" customFormat="1" ht="18" customHeight="1">
      <c r="A26" s="33">
        <v>20</v>
      </c>
      <c r="B26" s="63" t="s">
        <v>325</v>
      </c>
      <c r="C26" s="54" t="s">
        <v>326</v>
      </c>
      <c r="D26" s="34">
        <v>8.6</v>
      </c>
      <c r="E26" s="34">
        <v>8.8000000000000007</v>
      </c>
      <c r="F26" s="34">
        <v>9.8000000000000007</v>
      </c>
      <c r="G26" s="34">
        <v>8.5</v>
      </c>
      <c r="H26" s="34">
        <v>7.9</v>
      </c>
      <c r="I26" s="34">
        <v>8.6</v>
      </c>
      <c r="J26" s="34">
        <v>5.2</v>
      </c>
      <c r="K26" s="34">
        <v>6.8</v>
      </c>
      <c r="L26" s="34">
        <v>3</v>
      </c>
      <c r="M26" s="34">
        <v>6.5</v>
      </c>
      <c r="N26" s="35">
        <f t="shared" si="3"/>
        <v>7.37</v>
      </c>
      <c r="O26" s="34">
        <v>9.6</v>
      </c>
      <c r="P26" s="34">
        <v>9.5</v>
      </c>
      <c r="Q26" s="34">
        <v>8.1999999999999993</v>
      </c>
      <c r="R26" s="34">
        <v>7.8</v>
      </c>
      <c r="S26" s="34">
        <v>10</v>
      </c>
      <c r="T26" s="34"/>
      <c r="U26" s="34"/>
      <c r="V26" s="35">
        <f t="shared" si="4"/>
        <v>9.02</v>
      </c>
      <c r="W26" s="34">
        <v>7</v>
      </c>
      <c r="X26" s="34">
        <v>7</v>
      </c>
      <c r="Y26" s="34">
        <v>8</v>
      </c>
      <c r="Z26" s="35">
        <f t="shared" si="0"/>
        <v>7.33</v>
      </c>
      <c r="AA26" s="34">
        <v>8</v>
      </c>
      <c r="AB26" s="34">
        <v>9.5</v>
      </c>
      <c r="AC26" s="34">
        <v>9</v>
      </c>
      <c r="AD26" s="35">
        <f t="shared" si="1"/>
        <v>8.83</v>
      </c>
      <c r="AE26" s="36">
        <f t="shared" si="5"/>
        <v>8.1300000000000008</v>
      </c>
      <c r="AF26" s="34">
        <f t="shared" si="6"/>
        <v>6.5</v>
      </c>
      <c r="AG26" s="34">
        <f t="shared" si="2"/>
        <v>7.9399999999999995</v>
      </c>
      <c r="AH26" s="37">
        <f t="shared" si="7"/>
        <v>1.58</v>
      </c>
      <c r="AI26" s="34">
        <f t="shared" si="8"/>
        <v>8.08</v>
      </c>
      <c r="AK26" s="34">
        <v>5</v>
      </c>
      <c r="AL26" s="34">
        <v>3</v>
      </c>
      <c r="AM26" s="34">
        <v>3.9</v>
      </c>
      <c r="AN26" s="34">
        <v>0</v>
      </c>
      <c r="AO26" s="34">
        <v>5</v>
      </c>
      <c r="AP26" s="34">
        <v>5</v>
      </c>
      <c r="AQ26" s="34">
        <v>10</v>
      </c>
      <c r="AR26" s="34">
        <v>7.8</v>
      </c>
      <c r="AS26" s="34">
        <f t="shared" si="9"/>
        <v>39.699999999999996</v>
      </c>
      <c r="AT26" s="21">
        <f t="shared" si="10"/>
        <v>7.9399999999999995</v>
      </c>
      <c r="AV26" s="34">
        <v>4</v>
      </c>
      <c r="AW26" s="34">
        <v>6</v>
      </c>
      <c r="AX26" s="34">
        <v>4</v>
      </c>
      <c r="AY26" s="34">
        <f t="shared" si="11"/>
        <v>14</v>
      </c>
      <c r="BA26" s="34">
        <v>4</v>
      </c>
      <c r="BB26" s="34">
        <v>0</v>
      </c>
      <c r="BC26" s="34">
        <v>1</v>
      </c>
      <c r="BD26" s="34">
        <v>4</v>
      </c>
      <c r="BE26" s="34">
        <v>4</v>
      </c>
      <c r="BF26" s="34">
        <f t="shared" si="12"/>
        <v>14</v>
      </c>
      <c r="BG26" s="34">
        <f t="shared" si="13"/>
        <v>27</v>
      </c>
      <c r="BH26" s="34">
        <f t="shared" si="14"/>
        <v>5.4</v>
      </c>
    </row>
    <row r="27" spans="1:60" s="21" customFormat="1" ht="18" customHeight="1">
      <c r="A27" s="33">
        <v>21</v>
      </c>
      <c r="B27" s="63" t="s">
        <v>327</v>
      </c>
      <c r="C27" s="54" t="s">
        <v>328</v>
      </c>
      <c r="D27" s="34">
        <v>1</v>
      </c>
      <c r="E27" s="34">
        <v>0</v>
      </c>
      <c r="F27" s="34">
        <v>9.6</v>
      </c>
      <c r="G27" s="34">
        <v>9</v>
      </c>
      <c r="H27" s="34">
        <v>9.5</v>
      </c>
      <c r="I27" s="34">
        <v>9</v>
      </c>
      <c r="J27" s="34">
        <v>6.9</v>
      </c>
      <c r="K27" s="34">
        <v>10</v>
      </c>
      <c r="L27" s="34">
        <v>5</v>
      </c>
      <c r="M27" s="34">
        <v>9.4</v>
      </c>
      <c r="N27" s="35">
        <f t="shared" si="3"/>
        <v>6.94</v>
      </c>
      <c r="O27" s="34">
        <v>10</v>
      </c>
      <c r="P27" s="34">
        <v>7.5</v>
      </c>
      <c r="Q27" s="34">
        <v>9.1999999999999993</v>
      </c>
      <c r="R27" s="34">
        <v>8.3000000000000007</v>
      </c>
      <c r="S27" s="34">
        <v>9.5</v>
      </c>
      <c r="T27" s="34"/>
      <c r="U27" s="34"/>
      <c r="V27" s="35">
        <f t="shared" si="4"/>
        <v>8.9</v>
      </c>
      <c r="W27" s="34">
        <v>8</v>
      </c>
      <c r="X27" s="34">
        <v>8</v>
      </c>
      <c r="Y27" s="34">
        <v>7.6</v>
      </c>
      <c r="Z27" s="35">
        <f t="shared" si="0"/>
        <v>7.86</v>
      </c>
      <c r="AA27" s="34">
        <v>9</v>
      </c>
      <c r="AB27" s="34">
        <v>8</v>
      </c>
      <c r="AC27" s="34">
        <v>6</v>
      </c>
      <c r="AD27" s="35">
        <f t="shared" si="1"/>
        <v>7.66</v>
      </c>
      <c r="AE27" s="36">
        <f t="shared" si="5"/>
        <v>7.84</v>
      </c>
      <c r="AF27" s="34">
        <f t="shared" si="6"/>
        <v>6.27</v>
      </c>
      <c r="AG27" s="34">
        <f t="shared" si="2"/>
        <v>9.48</v>
      </c>
      <c r="AH27" s="37">
        <f t="shared" si="7"/>
        <v>1.89</v>
      </c>
      <c r="AI27" s="34">
        <f t="shared" si="8"/>
        <v>8.16</v>
      </c>
      <c r="AK27" s="34">
        <v>5</v>
      </c>
      <c r="AL27" s="34">
        <v>4</v>
      </c>
      <c r="AM27" s="34">
        <v>4</v>
      </c>
      <c r="AN27" s="34">
        <v>4.8</v>
      </c>
      <c r="AO27" s="34">
        <v>5</v>
      </c>
      <c r="AP27" s="34">
        <v>5</v>
      </c>
      <c r="AQ27" s="34">
        <v>10</v>
      </c>
      <c r="AR27" s="34">
        <v>9.6</v>
      </c>
      <c r="AS27" s="34">
        <f t="shared" si="9"/>
        <v>47.4</v>
      </c>
      <c r="AT27" s="21">
        <f t="shared" si="10"/>
        <v>9.48</v>
      </c>
      <c r="AV27" s="34">
        <v>8</v>
      </c>
      <c r="AW27" s="34">
        <v>2</v>
      </c>
      <c r="AX27" s="34">
        <v>4</v>
      </c>
      <c r="AY27" s="34">
        <f t="shared" si="11"/>
        <v>14</v>
      </c>
      <c r="BA27" s="34">
        <v>1</v>
      </c>
      <c r="BB27" s="34">
        <v>1</v>
      </c>
      <c r="BC27" s="34">
        <v>4</v>
      </c>
      <c r="BD27" s="34">
        <v>5</v>
      </c>
      <c r="BE27" s="34">
        <v>2</v>
      </c>
      <c r="BF27" s="34">
        <f t="shared" si="12"/>
        <v>14</v>
      </c>
      <c r="BG27" s="34">
        <f t="shared" si="13"/>
        <v>27</v>
      </c>
      <c r="BH27" s="34">
        <f t="shared" si="14"/>
        <v>5.4</v>
      </c>
    </row>
    <row r="28" spans="1:60" s="21" customFormat="1" ht="18" customHeight="1">
      <c r="A28" s="33">
        <v>22</v>
      </c>
      <c r="B28" s="63" t="s">
        <v>329</v>
      </c>
      <c r="C28" s="54" t="s">
        <v>330</v>
      </c>
      <c r="D28" s="34">
        <v>1</v>
      </c>
      <c r="E28" s="34">
        <v>9.6</v>
      </c>
      <c r="F28" s="34">
        <v>9.1999999999999993</v>
      </c>
      <c r="G28" s="34">
        <v>9.5</v>
      </c>
      <c r="H28" s="34">
        <v>8</v>
      </c>
      <c r="I28" s="34">
        <v>1</v>
      </c>
      <c r="J28" s="34">
        <v>0</v>
      </c>
      <c r="K28" s="34">
        <v>7</v>
      </c>
      <c r="L28" s="34">
        <v>0</v>
      </c>
      <c r="M28" s="34">
        <v>0</v>
      </c>
      <c r="N28" s="35">
        <f t="shared" si="3"/>
        <v>4.53</v>
      </c>
      <c r="O28" s="34">
        <v>9.8000000000000007</v>
      </c>
      <c r="P28" s="74">
        <v>7.5</v>
      </c>
      <c r="Q28" s="34">
        <v>8.1999999999999993</v>
      </c>
      <c r="R28" s="34">
        <v>7.8</v>
      </c>
      <c r="S28" s="34">
        <v>9.8000000000000007</v>
      </c>
      <c r="T28" s="34"/>
      <c r="U28" s="34"/>
      <c r="V28" s="35">
        <f t="shared" si="4"/>
        <v>8.6199999999999992</v>
      </c>
      <c r="W28" s="34">
        <v>7</v>
      </c>
      <c r="X28" s="34">
        <v>7</v>
      </c>
      <c r="Y28" s="34">
        <v>7</v>
      </c>
      <c r="Z28" s="35">
        <f t="shared" si="0"/>
        <v>7</v>
      </c>
      <c r="AA28" s="34">
        <v>9.4</v>
      </c>
      <c r="AB28" s="34">
        <v>5</v>
      </c>
      <c r="AC28" s="34">
        <v>7.5</v>
      </c>
      <c r="AD28" s="35">
        <f t="shared" si="1"/>
        <v>7.3</v>
      </c>
      <c r="AE28" s="36">
        <f t="shared" si="5"/>
        <v>6.86</v>
      </c>
      <c r="AF28" s="34">
        <f t="shared" si="6"/>
        <v>5.48</v>
      </c>
      <c r="AG28" s="34">
        <f t="shared" si="2"/>
        <v>9.2800000000000011</v>
      </c>
      <c r="AH28" s="37">
        <f t="shared" si="7"/>
        <v>1.85</v>
      </c>
      <c r="AI28" s="34">
        <f t="shared" si="8"/>
        <v>7.33</v>
      </c>
      <c r="AK28" s="34">
        <v>5</v>
      </c>
      <c r="AL28" s="34">
        <v>4.5</v>
      </c>
      <c r="AM28" s="34">
        <v>4.8</v>
      </c>
      <c r="AN28" s="34">
        <v>4.8</v>
      </c>
      <c r="AO28" s="34">
        <v>4.8</v>
      </c>
      <c r="AP28" s="34">
        <v>3</v>
      </c>
      <c r="AQ28" s="34">
        <v>10</v>
      </c>
      <c r="AR28" s="34">
        <v>9.5</v>
      </c>
      <c r="AS28" s="34">
        <f t="shared" si="9"/>
        <v>46.400000000000006</v>
      </c>
      <c r="AT28" s="21">
        <f t="shared" si="10"/>
        <v>9.2800000000000011</v>
      </c>
      <c r="AV28" s="34">
        <v>2</v>
      </c>
      <c r="AW28" s="34">
        <v>6</v>
      </c>
      <c r="AX28" s="34">
        <v>4</v>
      </c>
      <c r="AY28" s="34">
        <f t="shared" si="11"/>
        <v>12</v>
      </c>
      <c r="BA28" s="34">
        <v>4</v>
      </c>
      <c r="BB28" s="34">
        <v>3</v>
      </c>
      <c r="BC28" s="34">
        <v>0</v>
      </c>
      <c r="BD28" s="34">
        <v>5</v>
      </c>
      <c r="BE28" s="34">
        <v>4</v>
      </c>
      <c r="BF28" s="34">
        <f t="shared" si="12"/>
        <v>12</v>
      </c>
      <c r="BG28" s="34">
        <f t="shared" si="13"/>
        <v>28</v>
      </c>
      <c r="BH28" s="34">
        <f t="shared" si="14"/>
        <v>5.6000000000000005</v>
      </c>
    </row>
    <row r="29" spans="1:60" s="21" customFormat="1" ht="18" customHeight="1">
      <c r="A29" s="33">
        <v>23</v>
      </c>
      <c r="B29" s="63" t="s">
        <v>331</v>
      </c>
      <c r="C29" s="54" t="s">
        <v>332</v>
      </c>
      <c r="D29" s="34">
        <v>9.3000000000000007</v>
      </c>
      <c r="E29" s="34">
        <v>8.6</v>
      </c>
      <c r="F29" s="34">
        <v>10</v>
      </c>
      <c r="G29" s="34">
        <v>8.8000000000000007</v>
      </c>
      <c r="H29" s="34">
        <v>7</v>
      </c>
      <c r="I29" s="34">
        <v>7.2</v>
      </c>
      <c r="J29" s="34">
        <v>9.6</v>
      </c>
      <c r="K29" s="34">
        <v>9.8000000000000007</v>
      </c>
      <c r="L29" s="34">
        <v>8</v>
      </c>
      <c r="M29" s="34">
        <v>8.1999999999999993</v>
      </c>
      <c r="N29" s="35">
        <f t="shared" si="3"/>
        <v>8.65</v>
      </c>
      <c r="O29" s="34">
        <v>10</v>
      </c>
      <c r="P29" s="34">
        <v>9.5</v>
      </c>
      <c r="Q29" s="34">
        <v>8.8000000000000007</v>
      </c>
      <c r="R29" s="34">
        <v>8.3000000000000007</v>
      </c>
      <c r="S29" s="34">
        <v>9.8000000000000007</v>
      </c>
      <c r="T29" s="34"/>
      <c r="U29" s="34"/>
      <c r="V29" s="35">
        <f t="shared" si="4"/>
        <v>9.2799999999999994</v>
      </c>
      <c r="W29" s="34">
        <v>7</v>
      </c>
      <c r="X29" s="34">
        <v>9.5</v>
      </c>
      <c r="Y29" s="34">
        <v>9.1999999999999993</v>
      </c>
      <c r="Z29" s="35">
        <f t="shared" si="0"/>
        <v>8.56</v>
      </c>
      <c r="AA29" s="34"/>
      <c r="AB29" s="34">
        <v>10</v>
      </c>
      <c r="AC29" s="34">
        <v>9</v>
      </c>
      <c r="AD29" s="35">
        <f t="shared" si="1"/>
        <v>9.5</v>
      </c>
      <c r="AE29" s="36">
        <f t="shared" si="5"/>
        <v>8.99</v>
      </c>
      <c r="AF29" s="34">
        <f t="shared" si="6"/>
        <v>7.19</v>
      </c>
      <c r="AG29" s="34">
        <f t="shared" si="2"/>
        <v>9.2799999999999994</v>
      </c>
      <c r="AH29" s="37">
        <f t="shared" si="7"/>
        <v>1.85</v>
      </c>
      <c r="AI29" s="34">
        <f t="shared" si="8"/>
        <v>9.0399999999999991</v>
      </c>
      <c r="AK29" s="34">
        <v>5</v>
      </c>
      <c r="AL29" s="34">
        <v>5</v>
      </c>
      <c r="AM29" s="34">
        <v>4</v>
      </c>
      <c r="AN29" s="34">
        <v>4</v>
      </c>
      <c r="AO29" s="34">
        <v>4.8</v>
      </c>
      <c r="AP29" s="34">
        <v>5</v>
      </c>
      <c r="AQ29" s="34">
        <v>10</v>
      </c>
      <c r="AR29" s="34">
        <v>8.6</v>
      </c>
      <c r="AS29" s="34">
        <f t="shared" si="9"/>
        <v>46.4</v>
      </c>
      <c r="AT29" s="21">
        <f t="shared" si="10"/>
        <v>9.2799999999999994</v>
      </c>
      <c r="AV29" s="34">
        <v>8</v>
      </c>
      <c r="AW29" s="34">
        <v>6</v>
      </c>
      <c r="AX29" s="34">
        <v>6</v>
      </c>
      <c r="AY29" s="34">
        <f t="shared" si="11"/>
        <v>20</v>
      </c>
      <c r="BA29" s="34">
        <v>4</v>
      </c>
      <c r="BB29" s="34">
        <v>1</v>
      </c>
      <c r="BC29" s="34">
        <v>2</v>
      </c>
      <c r="BD29" s="34">
        <v>5</v>
      </c>
      <c r="BE29" s="34">
        <v>4</v>
      </c>
      <c r="BF29" s="34">
        <f t="shared" si="12"/>
        <v>20</v>
      </c>
      <c r="BG29" s="34">
        <f t="shared" si="13"/>
        <v>36</v>
      </c>
      <c r="BH29" s="34">
        <f t="shared" si="14"/>
        <v>7.2</v>
      </c>
    </row>
    <row r="30" spans="1:60" s="21" customFormat="1" ht="18" customHeight="1">
      <c r="A30" s="33">
        <v>24</v>
      </c>
      <c r="B30" s="63" t="s">
        <v>333</v>
      </c>
      <c r="C30" s="54" t="s">
        <v>334</v>
      </c>
      <c r="D30" s="34">
        <v>7</v>
      </c>
      <c r="E30" s="34">
        <v>7</v>
      </c>
      <c r="F30" s="34">
        <v>0</v>
      </c>
      <c r="G30" s="34">
        <v>8.5</v>
      </c>
      <c r="H30" s="34">
        <v>5</v>
      </c>
      <c r="I30" s="34">
        <v>8.8000000000000007</v>
      </c>
      <c r="J30" s="34">
        <v>6.7</v>
      </c>
      <c r="K30" s="34">
        <v>10</v>
      </c>
      <c r="L30" s="34">
        <v>10</v>
      </c>
      <c r="M30" s="34">
        <v>8.8000000000000007</v>
      </c>
      <c r="N30" s="35">
        <f t="shared" si="3"/>
        <v>7.18</v>
      </c>
      <c r="O30" s="34">
        <v>10</v>
      </c>
      <c r="P30" s="34">
        <v>9.5</v>
      </c>
      <c r="Q30" s="34">
        <v>8.8000000000000007</v>
      </c>
      <c r="R30" s="34">
        <v>8</v>
      </c>
      <c r="S30" s="34">
        <v>10</v>
      </c>
      <c r="T30" s="34"/>
      <c r="U30" s="34"/>
      <c r="V30" s="35">
        <f t="shared" si="4"/>
        <v>9.26</v>
      </c>
      <c r="W30" s="34" t="s">
        <v>419</v>
      </c>
      <c r="X30" s="34" t="s">
        <v>419</v>
      </c>
      <c r="Y30" s="34">
        <v>7</v>
      </c>
      <c r="Z30" s="35">
        <f t="shared" si="0"/>
        <v>7</v>
      </c>
      <c r="AA30" s="34">
        <v>9</v>
      </c>
      <c r="AB30" s="34">
        <v>8.5</v>
      </c>
      <c r="AC30" s="34" t="s">
        <v>419</v>
      </c>
      <c r="AD30" s="35">
        <f t="shared" si="1"/>
        <v>8.75</v>
      </c>
      <c r="AE30" s="36">
        <f t="shared" si="5"/>
        <v>8.0399999999999991</v>
      </c>
      <c r="AF30" s="34">
        <f t="shared" si="6"/>
        <v>6.43</v>
      </c>
      <c r="AG30" s="34">
        <f t="shared" si="2"/>
        <v>8.86</v>
      </c>
      <c r="AH30" s="37">
        <f t="shared" si="7"/>
        <v>1.77</v>
      </c>
      <c r="AI30" s="34">
        <f t="shared" si="8"/>
        <v>8.1999999999999993</v>
      </c>
      <c r="AK30" s="34">
        <v>2</v>
      </c>
      <c r="AL30" s="34">
        <v>5</v>
      </c>
      <c r="AM30" s="34">
        <v>4.3</v>
      </c>
      <c r="AN30" s="34">
        <v>4</v>
      </c>
      <c r="AO30" s="34">
        <v>4.8</v>
      </c>
      <c r="AP30" s="34">
        <v>5</v>
      </c>
      <c r="AQ30" s="34">
        <v>10</v>
      </c>
      <c r="AR30" s="34">
        <v>9.1999999999999993</v>
      </c>
      <c r="AS30" s="34">
        <f t="shared" si="9"/>
        <v>44.3</v>
      </c>
      <c r="AT30" s="21">
        <f t="shared" si="10"/>
        <v>8.86</v>
      </c>
      <c r="AV30" s="34">
        <v>6</v>
      </c>
      <c r="AW30" s="34">
        <v>4</v>
      </c>
      <c r="AX30" s="34">
        <v>6</v>
      </c>
      <c r="AY30" s="34">
        <f t="shared" si="11"/>
        <v>16</v>
      </c>
      <c r="BA30" s="34">
        <v>5</v>
      </c>
      <c r="BB30" s="34">
        <v>3</v>
      </c>
      <c r="BC30" s="34">
        <v>2</v>
      </c>
      <c r="BD30" s="34">
        <v>5</v>
      </c>
      <c r="BE30" s="34">
        <v>2</v>
      </c>
      <c r="BF30" s="34">
        <f t="shared" si="12"/>
        <v>16</v>
      </c>
      <c r="BG30" s="34">
        <f t="shared" si="13"/>
        <v>33</v>
      </c>
      <c r="BH30" s="34">
        <f t="shared" si="14"/>
        <v>6.6000000000000005</v>
      </c>
    </row>
    <row r="31" spans="1:60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>
        <v>0</v>
      </c>
      <c r="F31" s="34">
        <v>9.4</v>
      </c>
      <c r="G31" s="34">
        <v>10</v>
      </c>
      <c r="H31" s="34">
        <v>8.5</v>
      </c>
      <c r="I31" s="34">
        <v>8</v>
      </c>
      <c r="J31" s="34">
        <v>9.1999999999999993</v>
      </c>
      <c r="K31" s="34">
        <v>10</v>
      </c>
      <c r="L31" s="34">
        <v>9</v>
      </c>
      <c r="M31" s="34">
        <v>9.3000000000000007</v>
      </c>
      <c r="N31" s="35">
        <f t="shared" si="3"/>
        <v>8.3000000000000007</v>
      </c>
      <c r="O31" s="34">
        <v>10</v>
      </c>
      <c r="P31" s="34">
        <v>9.5</v>
      </c>
      <c r="Q31" s="34">
        <v>9.1999999999999993</v>
      </c>
      <c r="R31" s="34">
        <v>6.5</v>
      </c>
      <c r="S31" s="34">
        <v>9.8000000000000007</v>
      </c>
      <c r="T31" s="34"/>
      <c r="U31" s="34"/>
      <c r="V31" s="35">
        <f t="shared" si="4"/>
        <v>9</v>
      </c>
      <c r="W31" s="34">
        <v>8</v>
      </c>
      <c r="X31" s="34">
        <v>8</v>
      </c>
      <c r="Y31" s="34">
        <v>7.6</v>
      </c>
      <c r="Z31" s="35">
        <f t="shared" si="0"/>
        <v>7.86</v>
      </c>
      <c r="AA31" s="34">
        <v>9</v>
      </c>
      <c r="AB31" s="34">
        <v>7</v>
      </c>
      <c r="AC31" s="34">
        <v>7</v>
      </c>
      <c r="AD31" s="35">
        <f t="shared" si="1"/>
        <v>7.66</v>
      </c>
      <c r="AE31" s="36">
        <f t="shared" si="5"/>
        <v>8.1999999999999993</v>
      </c>
      <c r="AF31" s="34">
        <f t="shared" si="6"/>
        <v>6.56</v>
      </c>
      <c r="AG31" s="34">
        <f>AT31</f>
        <v>9.3800000000000008</v>
      </c>
      <c r="AH31" s="37">
        <f t="shared" si="7"/>
        <v>1.87</v>
      </c>
      <c r="AI31" s="34">
        <f t="shared" si="8"/>
        <v>8.43</v>
      </c>
      <c r="AK31" s="34">
        <v>5</v>
      </c>
      <c r="AL31" s="34">
        <v>5</v>
      </c>
      <c r="AM31" s="34">
        <v>4</v>
      </c>
      <c r="AN31" s="34">
        <v>4</v>
      </c>
      <c r="AO31" s="34">
        <v>4.5</v>
      </c>
      <c r="AP31" s="34">
        <v>5</v>
      </c>
      <c r="AQ31" s="34">
        <v>10</v>
      </c>
      <c r="AR31" s="34">
        <v>9.4</v>
      </c>
      <c r="AS31" s="34">
        <f t="shared" si="9"/>
        <v>46.9</v>
      </c>
      <c r="AT31" s="21">
        <f t="shared" si="10"/>
        <v>9.3800000000000008</v>
      </c>
      <c r="AV31" s="34">
        <v>8</v>
      </c>
      <c r="AW31" s="34">
        <v>6</v>
      </c>
      <c r="AX31" s="34">
        <v>2</v>
      </c>
      <c r="AY31" s="34">
        <f t="shared" si="11"/>
        <v>16</v>
      </c>
      <c r="BA31" s="34">
        <v>4</v>
      </c>
      <c r="BB31" s="34">
        <v>2</v>
      </c>
      <c r="BC31" s="34">
        <v>0</v>
      </c>
      <c r="BD31" s="34">
        <v>5</v>
      </c>
      <c r="BE31" s="34">
        <v>0</v>
      </c>
      <c r="BF31" s="34">
        <f t="shared" si="12"/>
        <v>16</v>
      </c>
      <c r="BG31" s="34">
        <f t="shared" si="13"/>
        <v>27</v>
      </c>
      <c r="BH31" s="34">
        <f t="shared" si="14"/>
        <v>5.4</v>
      </c>
    </row>
    <row r="32" spans="1:60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3"/>
        <v>#DIV/0!</v>
      </c>
      <c r="O32" s="34"/>
      <c r="P32" s="34"/>
      <c r="Q32" s="34"/>
      <c r="R32" s="34"/>
      <c r="S32" s="34"/>
      <c r="T32" s="34"/>
      <c r="U32" s="34"/>
      <c r="V32" s="35" t="e">
        <f t="shared" si="4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5"/>
        <v>#DIV/0!</v>
      </c>
      <c r="AF32" s="34" t="e">
        <f t="shared" si="6"/>
        <v>#DIV/0!</v>
      </c>
      <c r="AG32" s="37"/>
      <c r="AH32" s="37">
        <f t="shared" si="7"/>
        <v>0</v>
      </c>
      <c r="AI32" s="34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  <c r="AV32" s="34"/>
      <c r="AW32" s="34"/>
      <c r="AX32" s="34"/>
      <c r="AY32" s="34">
        <f t="shared" si="11"/>
        <v>0</v>
      </c>
      <c r="BA32" s="34"/>
      <c r="BB32" s="34"/>
      <c r="BC32" s="34"/>
      <c r="BD32" s="34"/>
      <c r="BE32" s="34"/>
      <c r="BF32" s="34">
        <f t="shared" si="12"/>
        <v>0</v>
      </c>
      <c r="BG32" s="34">
        <f t="shared" si="13"/>
        <v>0</v>
      </c>
      <c r="BH32" s="34"/>
    </row>
    <row r="33" spans="1:60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3"/>
        <v>#DIV/0!</v>
      </c>
      <c r="O33" s="34"/>
      <c r="P33" s="34"/>
      <c r="Q33" s="34"/>
      <c r="R33" s="34"/>
      <c r="S33" s="34"/>
      <c r="T33" s="34"/>
      <c r="U33" s="34"/>
      <c r="V33" s="35" t="e">
        <f t="shared" si="4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5"/>
        <v>#DIV/0!</v>
      </c>
      <c r="AF33" s="34" t="e">
        <f t="shared" si="6"/>
        <v>#DIV/0!</v>
      </c>
      <c r="AG33" s="37"/>
      <c r="AH33" s="37">
        <f t="shared" si="7"/>
        <v>0</v>
      </c>
      <c r="AI33" s="34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  <c r="AV33" s="34"/>
      <c r="AW33" s="34"/>
      <c r="AX33" s="34"/>
      <c r="AY33" s="34">
        <f t="shared" si="11"/>
        <v>0</v>
      </c>
      <c r="BA33" s="34"/>
      <c r="BB33" s="34"/>
      <c r="BC33" s="34"/>
      <c r="BD33" s="34"/>
      <c r="BE33" s="34"/>
      <c r="BF33" s="34">
        <f t="shared" si="12"/>
        <v>0</v>
      </c>
      <c r="BG33" s="34">
        <f t="shared" si="13"/>
        <v>0</v>
      </c>
      <c r="BH33" s="34"/>
    </row>
    <row r="34" spans="1:60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3"/>
        <v>#DIV/0!</v>
      </c>
      <c r="O34" s="34"/>
      <c r="P34" s="34"/>
      <c r="Q34" s="34"/>
      <c r="R34" s="34"/>
      <c r="S34" s="34"/>
      <c r="T34" s="34"/>
      <c r="U34" s="34"/>
      <c r="V34" s="35" t="e">
        <f t="shared" si="4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5"/>
        <v>#DIV/0!</v>
      </c>
      <c r="AF34" s="34" t="e">
        <f t="shared" si="6"/>
        <v>#DIV/0!</v>
      </c>
      <c r="AG34" s="37"/>
      <c r="AH34" s="37">
        <f t="shared" si="7"/>
        <v>0</v>
      </c>
      <c r="AI34" s="34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  <c r="AV34" s="34"/>
      <c r="AW34" s="34"/>
      <c r="AX34" s="34"/>
      <c r="AY34" s="34">
        <f t="shared" si="11"/>
        <v>0</v>
      </c>
      <c r="BA34" s="34"/>
      <c r="BB34" s="34"/>
      <c r="BC34" s="34"/>
      <c r="BD34" s="34"/>
      <c r="BE34" s="34"/>
      <c r="BF34" s="34">
        <f t="shared" si="12"/>
        <v>0</v>
      </c>
      <c r="BG34" s="34"/>
      <c r="BH34" s="34"/>
    </row>
    <row r="35" spans="1:60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3"/>
        <v>#DIV/0!</v>
      </c>
      <c r="O35" s="34"/>
      <c r="P35" s="34"/>
      <c r="Q35" s="34"/>
      <c r="R35" s="34"/>
      <c r="S35" s="34"/>
      <c r="T35" s="34"/>
      <c r="U35" s="34"/>
      <c r="V35" s="35" t="e">
        <f t="shared" si="4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5"/>
        <v>#DIV/0!</v>
      </c>
      <c r="AF35" s="34" t="e">
        <f t="shared" si="6"/>
        <v>#DIV/0!</v>
      </c>
      <c r="AG35" s="37"/>
      <c r="AH35" s="37">
        <f t="shared" si="7"/>
        <v>0</v>
      </c>
      <c r="AI35" s="34" t="e">
        <f t="shared" si="8"/>
        <v>#DIV/0!</v>
      </c>
      <c r="AV35" s="34"/>
      <c r="AW35" s="34"/>
      <c r="AX35" s="34"/>
      <c r="AY35" s="34">
        <f t="shared" si="11"/>
        <v>0</v>
      </c>
      <c r="BA35" s="34"/>
      <c r="BB35" s="34"/>
      <c r="BC35" s="34"/>
      <c r="BD35" s="34"/>
      <c r="BE35" s="34"/>
      <c r="BF35" s="34">
        <f t="shared" si="12"/>
        <v>0</v>
      </c>
      <c r="BG35" s="34"/>
      <c r="BH35" s="34"/>
    </row>
    <row r="36" spans="1:60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3"/>
        <v>#DIV/0!</v>
      </c>
      <c r="O36" s="34"/>
      <c r="P36" s="34"/>
      <c r="Q36" s="34"/>
      <c r="R36" s="34"/>
      <c r="S36" s="34"/>
      <c r="T36" s="34"/>
      <c r="U36" s="34"/>
      <c r="V36" s="35" t="e">
        <f t="shared" si="4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5"/>
        <v>#DIV/0!</v>
      </c>
      <c r="AF36" s="34" t="e">
        <f t="shared" si="6"/>
        <v>#DIV/0!</v>
      </c>
      <c r="AG36" s="37"/>
      <c r="AH36" s="37">
        <f t="shared" si="7"/>
        <v>0</v>
      </c>
      <c r="AI36" s="34" t="e">
        <f t="shared" si="8"/>
        <v>#DIV/0!</v>
      </c>
      <c r="AV36" s="34"/>
      <c r="AW36" s="34"/>
      <c r="AX36" s="34"/>
      <c r="AY36" s="34">
        <f t="shared" si="11"/>
        <v>0</v>
      </c>
      <c r="BA36" s="34"/>
      <c r="BB36" s="34"/>
      <c r="BC36" s="34"/>
      <c r="BD36" s="34"/>
      <c r="BE36" s="34"/>
      <c r="BF36" s="34">
        <f t="shared" si="12"/>
        <v>0</v>
      </c>
      <c r="BG36" s="34"/>
      <c r="BH36" s="34"/>
    </row>
    <row r="37" spans="1:60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3"/>
        <v>#DIV/0!</v>
      </c>
      <c r="O37" s="34"/>
      <c r="P37" s="34"/>
      <c r="Q37" s="34"/>
      <c r="R37" s="34"/>
      <c r="S37" s="34"/>
      <c r="T37" s="34"/>
      <c r="U37" s="34"/>
      <c r="V37" s="35" t="e">
        <f t="shared" si="4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5"/>
        <v>#DIV/0!</v>
      </c>
      <c r="AF37" s="34" t="e">
        <f t="shared" si="6"/>
        <v>#DIV/0!</v>
      </c>
      <c r="AG37" s="37"/>
      <c r="AH37" s="37">
        <f t="shared" si="7"/>
        <v>0</v>
      </c>
      <c r="AI37" s="34" t="e">
        <f t="shared" si="8"/>
        <v>#DIV/0!</v>
      </c>
      <c r="AV37" s="34"/>
      <c r="AW37" s="34"/>
      <c r="AX37" s="34"/>
      <c r="AY37" s="34"/>
      <c r="AZ37" s="91"/>
      <c r="BA37" s="15"/>
      <c r="BB37" s="15"/>
      <c r="BC37" s="15"/>
      <c r="BD37" s="15"/>
      <c r="BE37" s="15"/>
      <c r="BF37" s="15"/>
      <c r="BG37" s="15"/>
      <c r="BH37" s="15"/>
    </row>
    <row r="38" spans="1:60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3"/>
        <v>#DIV/0!</v>
      </c>
      <c r="O38" s="34"/>
      <c r="P38" s="34"/>
      <c r="Q38" s="34"/>
      <c r="R38" s="34"/>
      <c r="S38" s="34"/>
      <c r="T38" s="34"/>
      <c r="U38" s="34"/>
      <c r="V38" s="35" t="e">
        <f t="shared" si="4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5"/>
        <v>#DIV/0!</v>
      </c>
      <c r="AF38" s="34" t="e">
        <f t="shared" si="6"/>
        <v>#DIV/0!</v>
      </c>
      <c r="AG38" s="37"/>
      <c r="AH38" s="37">
        <f t="shared" si="7"/>
        <v>0</v>
      </c>
      <c r="AI38" s="34" t="e">
        <f t="shared" si="8"/>
        <v>#DIV/0!</v>
      </c>
      <c r="AV38" s="34"/>
      <c r="AW38" s="34"/>
      <c r="AX38" s="34"/>
      <c r="AY38" s="34"/>
      <c r="BA38" s="34"/>
      <c r="BB38" s="34"/>
      <c r="BC38" s="34"/>
      <c r="BD38" s="34"/>
      <c r="BE38" s="34"/>
      <c r="BF38" s="34"/>
      <c r="BG38" s="34"/>
    </row>
    <row r="39" spans="1:60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3"/>
        <v>#DIV/0!</v>
      </c>
      <c r="O39" s="34"/>
      <c r="P39" s="34"/>
      <c r="Q39" s="34"/>
      <c r="R39" s="34"/>
      <c r="S39" s="34"/>
      <c r="T39" s="34"/>
      <c r="U39" s="34"/>
      <c r="V39" s="35" t="e">
        <f t="shared" si="4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5"/>
        <v>#DIV/0!</v>
      </c>
      <c r="AF39" s="34" t="e">
        <f t="shared" si="6"/>
        <v>#DIV/0!</v>
      </c>
      <c r="AG39" s="37"/>
      <c r="AH39" s="37">
        <f t="shared" si="7"/>
        <v>0</v>
      </c>
      <c r="AI39" s="34" t="e">
        <f t="shared" si="8"/>
        <v>#DIV/0!</v>
      </c>
      <c r="AV39" s="34"/>
      <c r="AW39" s="34"/>
      <c r="AX39" s="34"/>
      <c r="AY39" s="34"/>
      <c r="BA39" s="34"/>
      <c r="BB39" s="34"/>
      <c r="BC39" s="34"/>
      <c r="BD39" s="34"/>
      <c r="BE39" s="34"/>
      <c r="BF39" s="34"/>
      <c r="BG39" s="34"/>
    </row>
    <row r="40" spans="1:60" s="21" customFormat="1" ht="15">
      <c r="A40" s="20"/>
      <c r="N40" s="82"/>
      <c r="V40" s="43"/>
      <c r="Z40" s="43"/>
      <c r="AD40" s="43"/>
      <c r="AE40" s="44"/>
      <c r="AF40" s="43"/>
      <c r="AG40" s="43"/>
      <c r="AH40" s="43"/>
      <c r="BA40" s="34"/>
      <c r="BB40" s="34"/>
      <c r="BC40" s="34"/>
      <c r="BD40" s="34"/>
      <c r="BE40" s="34"/>
      <c r="BF40" s="34"/>
      <c r="BG40" s="34"/>
    </row>
    <row r="41" spans="1:60" s="21" customFormat="1" ht="15">
      <c r="A41" s="20"/>
      <c r="N41" s="82"/>
      <c r="V41" s="43"/>
      <c r="Z41" s="43"/>
      <c r="AD41" s="43"/>
      <c r="AE41" s="44"/>
      <c r="AF41" s="43"/>
      <c r="AG41" s="43"/>
      <c r="AH41" s="43"/>
      <c r="BA41" s="34"/>
      <c r="BB41" s="34"/>
      <c r="BC41" s="34"/>
      <c r="BD41" s="34"/>
      <c r="BE41" s="34"/>
      <c r="BF41" s="34"/>
      <c r="BG41" s="34"/>
    </row>
    <row r="42" spans="1:60" s="21" customFormat="1" ht="15">
      <c r="A42" s="20"/>
      <c r="N42" s="82"/>
      <c r="V42" s="43"/>
      <c r="Z42" s="43"/>
      <c r="AD42" s="43"/>
      <c r="AE42" s="44"/>
      <c r="AF42" s="43"/>
      <c r="AG42" s="43"/>
      <c r="AH42" s="43"/>
      <c r="BA42" s="34"/>
      <c r="BB42" s="34"/>
      <c r="BC42" s="34"/>
      <c r="BD42" s="34"/>
      <c r="BE42" s="34"/>
      <c r="BF42" s="34"/>
      <c r="BG42" s="34"/>
    </row>
    <row r="43" spans="1:60" s="21" customFormat="1" ht="15">
      <c r="A43" s="20"/>
      <c r="N43" s="82"/>
      <c r="V43" s="43"/>
      <c r="Z43" s="43"/>
      <c r="AD43" s="43"/>
      <c r="AE43" s="44"/>
      <c r="AF43" s="43"/>
      <c r="AG43" s="43"/>
      <c r="AH43" s="43"/>
      <c r="BA43" s="34"/>
      <c r="BB43" s="34"/>
      <c r="BC43" s="34"/>
      <c r="BD43" s="34"/>
      <c r="BE43" s="34"/>
      <c r="BF43" s="34"/>
      <c r="BG43" s="34"/>
    </row>
    <row r="44" spans="1:60" s="21" customFormat="1" ht="15">
      <c r="A44" s="20"/>
      <c r="N44" s="82"/>
      <c r="V44" s="43"/>
      <c r="Z44" s="43"/>
      <c r="AD44" s="43"/>
      <c r="AE44" s="44"/>
      <c r="AF44" s="43"/>
      <c r="AG44" s="43"/>
      <c r="AH44" s="43"/>
      <c r="BA44" s="34"/>
      <c r="BB44" s="34"/>
      <c r="BC44" s="34"/>
      <c r="BD44" s="34"/>
      <c r="BE44" s="34"/>
      <c r="BF44" s="34"/>
      <c r="BG44" s="34"/>
    </row>
    <row r="45" spans="1:60" s="21" customFormat="1" ht="15">
      <c r="A45" s="20"/>
      <c r="N45" s="82"/>
      <c r="V45" s="43"/>
      <c r="Z45" s="43"/>
      <c r="AD45" s="43"/>
      <c r="AE45" s="44"/>
      <c r="AF45" s="43"/>
      <c r="AG45" s="43"/>
      <c r="AH45" s="43"/>
      <c r="BA45" s="34"/>
      <c r="BB45" s="34"/>
      <c r="BC45" s="34"/>
      <c r="BD45" s="34"/>
      <c r="BE45" s="34"/>
      <c r="BF45" s="34"/>
      <c r="BG45" s="34"/>
    </row>
    <row r="46" spans="1:60" s="21" customFormat="1" ht="15">
      <c r="A46" s="20"/>
      <c r="N46" s="82"/>
      <c r="V46" s="43"/>
      <c r="Z46" s="43"/>
      <c r="AD46" s="43"/>
      <c r="AE46" s="44"/>
      <c r="AF46" s="43"/>
      <c r="AG46" s="43"/>
      <c r="AH46" s="43"/>
      <c r="BA46" s="34"/>
      <c r="BB46" s="34"/>
      <c r="BC46" s="34"/>
      <c r="BD46" s="34"/>
      <c r="BE46" s="34"/>
      <c r="BF46" s="34"/>
      <c r="BG46" s="34"/>
    </row>
    <row r="47" spans="1:60" s="21" customFormat="1" ht="15">
      <c r="A47" s="20"/>
      <c r="N47" s="82"/>
      <c r="V47" s="43"/>
      <c r="Z47" s="43"/>
      <c r="AD47" s="43"/>
      <c r="AE47" s="44"/>
      <c r="AF47" s="43"/>
      <c r="AG47" s="43"/>
      <c r="AH47" s="43"/>
      <c r="BA47" s="34"/>
      <c r="BB47" s="34"/>
      <c r="BC47" s="34"/>
      <c r="BD47" s="34"/>
      <c r="BE47" s="34"/>
      <c r="BF47" s="34"/>
      <c r="BG47" s="34"/>
    </row>
    <row r="48" spans="1:60" s="21" customFormat="1" ht="15">
      <c r="A48" s="20"/>
      <c r="N48" s="82"/>
      <c r="V48" s="43"/>
      <c r="Z48" s="43"/>
      <c r="AD48" s="43"/>
      <c r="AE48" s="44"/>
      <c r="AF48" s="43"/>
      <c r="AG48" s="43"/>
      <c r="AH48" s="43"/>
      <c r="BA48" s="34"/>
      <c r="BB48" s="34"/>
      <c r="BC48" s="34"/>
      <c r="BD48" s="34"/>
      <c r="BE48" s="34"/>
      <c r="BF48" s="34"/>
      <c r="BG48" s="34"/>
    </row>
    <row r="49" spans="1:59" s="21" customFormat="1" ht="15">
      <c r="A49" s="20"/>
      <c r="N49" s="82"/>
      <c r="V49" s="43"/>
      <c r="Z49" s="43"/>
      <c r="AD49" s="43"/>
      <c r="AE49" s="44"/>
      <c r="AF49" s="43"/>
      <c r="AG49" s="43"/>
      <c r="AH49" s="43"/>
      <c r="BA49" s="34"/>
      <c r="BB49" s="34"/>
      <c r="BC49" s="34"/>
      <c r="BD49" s="34"/>
      <c r="BE49" s="34"/>
      <c r="BF49" s="34"/>
      <c r="BG49" s="34"/>
    </row>
    <row r="50" spans="1:59" s="21" customFormat="1" ht="15">
      <c r="A50" s="20"/>
      <c r="N50" s="82"/>
      <c r="V50" s="43"/>
      <c r="Z50" s="43"/>
      <c r="AD50" s="43"/>
      <c r="AE50" s="44"/>
      <c r="AF50" s="43"/>
      <c r="AG50" s="43"/>
      <c r="AH50" s="43"/>
      <c r="BA50" s="34"/>
      <c r="BB50" s="34"/>
      <c r="BC50" s="34"/>
      <c r="BD50" s="34"/>
      <c r="BE50" s="34"/>
      <c r="BF50" s="34"/>
      <c r="BG50" s="34"/>
    </row>
    <row r="51" spans="1:59" s="21" customFormat="1" ht="15">
      <c r="A51" s="20"/>
      <c r="N51" s="82"/>
      <c r="V51" s="43"/>
      <c r="Z51" s="43"/>
      <c r="AD51" s="43"/>
      <c r="AE51" s="44"/>
      <c r="AF51" s="43"/>
      <c r="AG51" s="43"/>
      <c r="AH51" s="43"/>
      <c r="BA51" s="34"/>
      <c r="BB51" s="34"/>
      <c r="BC51" s="34"/>
      <c r="BD51" s="34"/>
      <c r="BE51" s="34"/>
      <c r="BF51" s="34"/>
      <c r="BG51" s="34"/>
    </row>
    <row r="52" spans="1:59" s="21" customFormat="1" ht="15">
      <c r="A52" s="20"/>
      <c r="N52" s="82"/>
      <c r="V52" s="43"/>
      <c r="Z52" s="43"/>
      <c r="AD52" s="43"/>
      <c r="AE52" s="44"/>
      <c r="AF52" s="43"/>
      <c r="AG52" s="43"/>
      <c r="AH52" s="43"/>
      <c r="BA52" s="34"/>
      <c r="BB52" s="34"/>
      <c r="BC52" s="34"/>
      <c r="BD52" s="34"/>
      <c r="BE52" s="34"/>
      <c r="BF52" s="34"/>
      <c r="BG52" s="34"/>
    </row>
    <row r="53" spans="1:59" s="21" customFormat="1" ht="15">
      <c r="A53" s="20"/>
      <c r="N53" s="82"/>
      <c r="V53" s="43"/>
      <c r="Z53" s="43"/>
      <c r="AD53" s="43"/>
      <c r="AE53" s="44"/>
      <c r="AF53" s="43"/>
      <c r="AG53" s="43"/>
      <c r="AH53" s="43"/>
      <c r="BA53" s="34"/>
      <c r="BB53" s="34"/>
      <c r="BC53" s="34"/>
      <c r="BD53" s="34"/>
      <c r="BE53" s="34"/>
      <c r="BF53" s="34"/>
      <c r="BG53" s="34"/>
    </row>
    <row r="54" spans="1:59" s="21" customFormat="1" ht="15">
      <c r="A54" s="20"/>
      <c r="N54" s="82"/>
      <c r="V54" s="43"/>
      <c r="Z54" s="43"/>
      <c r="AD54" s="43"/>
      <c r="AE54" s="44"/>
      <c r="AF54" s="43"/>
      <c r="AG54" s="43"/>
      <c r="AH54" s="43"/>
      <c r="BA54" s="34"/>
      <c r="BB54" s="34"/>
      <c r="BC54" s="34"/>
      <c r="BD54" s="34"/>
      <c r="BE54" s="34"/>
      <c r="BF54" s="34"/>
      <c r="BG54" s="34"/>
    </row>
    <row r="55" spans="1:59" s="21" customFormat="1" ht="15">
      <c r="A55" s="20"/>
      <c r="N55" s="82"/>
      <c r="V55" s="43"/>
      <c r="Z55" s="43"/>
      <c r="AD55" s="43"/>
      <c r="AE55" s="44"/>
      <c r="AF55" s="43"/>
      <c r="AG55" s="43"/>
      <c r="AH55" s="43"/>
      <c r="BA55" s="34"/>
      <c r="BB55" s="34"/>
      <c r="BC55" s="34"/>
      <c r="BD55" s="34"/>
      <c r="BE55" s="34"/>
      <c r="BF55" s="34"/>
      <c r="BG55" s="34"/>
    </row>
    <row r="56" spans="1:59" s="21" customFormat="1" ht="15">
      <c r="A56" s="20"/>
      <c r="N56" s="82"/>
      <c r="V56" s="43"/>
      <c r="Z56" s="43"/>
      <c r="AD56" s="43"/>
      <c r="AE56" s="44"/>
      <c r="AF56" s="43"/>
      <c r="AG56" s="43"/>
      <c r="AH56" s="43"/>
      <c r="BA56" s="34"/>
      <c r="BB56" s="34"/>
      <c r="BC56" s="34"/>
      <c r="BD56" s="34"/>
      <c r="BE56" s="34"/>
      <c r="BF56" s="34"/>
      <c r="BG56" s="34"/>
    </row>
    <row r="57" spans="1:59" s="21" customFormat="1" ht="15">
      <c r="A57" s="20"/>
      <c r="N57" s="82"/>
      <c r="V57" s="43"/>
      <c r="Z57" s="43"/>
      <c r="AD57" s="43"/>
      <c r="AE57" s="44"/>
      <c r="AF57" s="43"/>
      <c r="AG57" s="43"/>
      <c r="AH57" s="43"/>
      <c r="BA57" s="34"/>
      <c r="BB57" s="34"/>
      <c r="BC57" s="34"/>
      <c r="BD57" s="34"/>
      <c r="BE57" s="34"/>
      <c r="BF57" s="34"/>
      <c r="BG57" s="34"/>
    </row>
    <row r="58" spans="1:59" s="21" customFormat="1" ht="15">
      <c r="A58" s="20"/>
      <c r="N58" s="82"/>
      <c r="V58" s="43"/>
      <c r="Z58" s="43"/>
      <c r="AD58" s="43"/>
      <c r="AE58" s="44"/>
      <c r="AF58" s="43"/>
      <c r="AG58" s="43"/>
      <c r="AH58" s="43"/>
      <c r="BA58" s="34"/>
      <c r="BB58" s="34"/>
      <c r="BC58" s="34"/>
      <c r="BD58" s="34"/>
      <c r="BE58" s="34"/>
      <c r="BF58" s="34"/>
      <c r="BG58" s="34"/>
    </row>
    <row r="59" spans="1:59" s="21" customFormat="1" ht="15">
      <c r="A59" s="20"/>
      <c r="N59" s="82"/>
      <c r="V59" s="43"/>
      <c r="Z59" s="43"/>
      <c r="AD59" s="43"/>
      <c r="AE59" s="44"/>
      <c r="AF59" s="43"/>
      <c r="AG59" s="43"/>
      <c r="AH59" s="43"/>
      <c r="BA59" s="34"/>
      <c r="BB59" s="34"/>
      <c r="BC59" s="34"/>
      <c r="BD59" s="34"/>
      <c r="BE59" s="34"/>
      <c r="BF59" s="34"/>
      <c r="BG59" s="34"/>
    </row>
    <row r="60" spans="1:59" s="21" customFormat="1" ht="15">
      <c r="A60" s="20"/>
      <c r="N60" s="82"/>
      <c r="V60" s="43"/>
      <c r="Z60" s="43"/>
      <c r="AD60" s="43"/>
      <c r="AE60" s="44"/>
      <c r="AF60" s="43"/>
      <c r="AG60" s="43"/>
      <c r="AH60" s="43"/>
      <c r="BA60" s="34"/>
      <c r="BB60" s="34"/>
      <c r="BC60" s="34"/>
      <c r="BD60" s="34"/>
      <c r="BE60" s="34"/>
      <c r="BF60" s="34"/>
      <c r="BG60" s="34"/>
    </row>
    <row r="61" spans="1:59" s="21" customFormat="1" ht="15">
      <c r="A61" s="20"/>
      <c r="N61" s="82"/>
      <c r="V61" s="43"/>
      <c r="Z61" s="43"/>
      <c r="AD61" s="43"/>
      <c r="AE61" s="44"/>
      <c r="AF61" s="43"/>
      <c r="AG61" s="43"/>
      <c r="AH61" s="43"/>
      <c r="BA61" s="34"/>
      <c r="BB61" s="34"/>
      <c r="BC61" s="34"/>
      <c r="BD61" s="34"/>
      <c r="BE61" s="34"/>
      <c r="BF61" s="34"/>
      <c r="BG61" s="34"/>
    </row>
    <row r="62" spans="1:59" s="21" customFormat="1" ht="15">
      <c r="A62" s="20"/>
      <c r="N62" s="82"/>
      <c r="V62" s="43"/>
      <c r="Z62" s="43"/>
      <c r="AD62" s="43"/>
      <c r="AE62" s="44"/>
      <c r="AF62" s="43"/>
      <c r="AG62" s="43"/>
      <c r="AH62" s="43"/>
      <c r="BA62" s="34"/>
      <c r="BB62" s="34"/>
      <c r="BC62" s="34"/>
      <c r="BD62" s="34"/>
      <c r="BE62" s="34"/>
      <c r="BF62" s="34"/>
      <c r="BG62" s="34"/>
    </row>
    <row r="63" spans="1:59" s="21" customFormat="1" ht="15">
      <c r="A63" s="20"/>
      <c r="N63" s="82"/>
      <c r="V63" s="43"/>
      <c r="Z63" s="43"/>
      <c r="AD63" s="43"/>
      <c r="AE63" s="44"/>
      <c r="AF63" s="43"/>
      <c r="AG63" s="43"/>
      <c r="AH63" s="43"/>
      <c r="BA63" s="34"/>
      <c r="BB63" s="34"/>
      <c r="BC63" s="34"/>
      <c r="BD63" s="34"/>
      <c r="BE63" s="34"/>
      <c r="BF63" s="34"/>
      <c r="BG63" s="34"/>
    </row>
    <row r="64" spans="1:59" s="21" customFormat="1" ht="15">
      <c r="A64" s="20"/>
      <c r="N64" s="82"/>
      <c r="V64" s="43"/>
      <c r="Z64" s="43"/>
      <c r="AD64" s="43"/>
      <c r="AE64" s="44"/>
      <c r="AF64" s="43"/>
      <c r="AG64" s="43"/>
      <c r="AH64" s="43"/>
      <c r="BA64" s="34"/>
      <c r="BB64" s="34"/>
      <c r="BC64" s="34"/>
      <c r="BD64" s="34"/>
      <c r="BE64" s="34"/>
      <c r="BF64" s="34"/>
      <c r="BG64" s="34"/>
    </row>
    <row r="65" spans="1:59" s="21" customFormat="1" ht="15">
      <c r="A65" s="20"/>
      <c r="N65" s="82"/>
      <c r="V65" s="43"/>
      <c r="Z65" s="43"/>
      <c r="AD65" s="43"/>
      <c r="AE65" s="44"/>
      <c r="AF65" s="43"/>
      <c r="AG65" s="43"/>
      <c r="AH65" s="43"/>
      <c r="BA65" s="34"/>
      <c r="BB65" s="34"/>
      <c r="BC65" s="34"/>
      <c r="BD65" s="34"/>
      <c r="BE65" s="34"/>
      <c r="BF65" s="34"/>
      <c r="BG65" s="34"/>
    </row>
    <row r="66" spans="1:59" s="21" customFormat="1" ht="15">
      <c r="A66" s="20"/>
      <c r="N66" s="82"/>
      <c r="V66" s="43"/>
      <c r="Z66" s="43"/>
      <c r="AD66" s="43"/>
      <c r="AE66" s="44"/>
      <c r="AF66" s="43"/>
      <c r="AG66" s="43"/>
      <c r="AH66" s="43"/>
      <c r="BA66" s="34"/>
      <c r="BB66" s="34"/>
      <c r="BC66" s="34"/>
      <c r="BD66" s="34"/>
      <c r="BE66" s="34"/>
      <c r="BF66" s="34"/>
      <c r="BG66" s="34"/>
    </row>
    <row r="67" spans="1:59" s="21" customFormat="1" ht="15">
      <c r="A67" s="20"/>
      <c r="N67" s="82"/>
      <c r="V67" s="43"/>
      <c r="Z67" s="43"/>
      <c r="AD67" s="43"/>
      <c r="AE67" s="44"/>
      <c r="AF67" s="43"/>
      <c r="AG67" s="43"/>
      <c r="AH67" s="43"/>
      <c r="BA67" s="34"/>
      <c r="BB67" s="34"/>
      <c r="BC67" s="34"/>
      <c r="BD67" s="34"/>
      <c r="BE67" s="34"/>
      <c r="BF67" s="34"/>
      <c r="BG67" s="34"/>
    </row>
    <row r="68" spans="1:59" s="21" customFormat="1" ht="15">
      <c r="A68" s="20"/>
      <c r="N68" s="82"/>
      <c r="V68" s="43"/>
      <c r="Z68" s="43"/>
      <c r="AD68" s="43"/>
      <c r="AE68" s="44"/>
      <c r="AF68" s="43"/>
      <c r="AG68" s="43"/>
      <c r="AH68" s="43"/>
      <c r="BA68" s="34"/>
      <c r="BB68" s="34"/>
      <c r="BC68" s="34"/>
      <c r="BD68" s="34"/>
      <c r="BE68" s="34"/>
      <c r="BF68" s="34"/>
      <c r="BG68" s="34"/>
    </row>
    <row r="69" spans="1:59" s="21" customFormat="1" ht="15">
      <c r="A69" s="20"/>
      <c r="N69" s="82"/>
      <c r="V69" s="43"/>
      <c r="Z69" s="43"/>
      <c r="AD69" s="43"/>
      <c r="AE69" s="44"/>
      <c r="AF69" s="43"/>
      <c r="AG69" s="43"/>
      <c r="AH69" s="43"/>
      <c r="BA69" s="34"/>
      <c r="BB69" s="34"/>
      <c r="BC69" s="34"/>
      <c r="BD69" s="34"/>
      <c r="BE69" s="34"/>
      <c r="BF69" s="34"/>
      <c r="BG69" s="34"/>
    </row>
    <row r="70" spans="1:59" s="21" customFormat="1" ht="15">
      <c r="A70" s="20"/>
      <c r="N70" s="82"/>
      <c r="V70" s="43"/>
      <c r="Z70" s="43"/>
      <c r="AD70" s="43"/>
      <c r="AE70" s="44"/>
      <c r="AF70" s="43"/>
      <c r="AG70" s="43"/>
      <c r="AH70" s="43"/>
      <c r="BA70" s="34"/>
      <c r="BB70" s="34"/>
      <c r="BC70" s="34"/>
      <c r="BD70" s="34"/>
      <c r="BE70" s="34"/>
      <c r="BF70" s="34"/>
      <c r="BG70" s="34"/>
    </row>
    <row r="71" spans="1:59" s="21" customFormat="1" ht="15">
      <c r="A71" s="20"/>
      <c r="N71" s="82"/>
      <c r="V71" s="43"/>
      <c r="Z71" s="43"/>
      <c r="AD71" s="43"/>
      <c r="AE71" s="44"/>
      <c r="AF71" s="43"/>
      <c r="AG71" s="43"/>
      <c r="AH71" s="43"/>
      <c r="BA71" s="34"/>
      <c r="BB71" s="34"/>
      <c r="BC71" s="34"/>
      <c r="BD71" s="34"/>
      <c r="BE71" s="34"/>
      <c r="BF71" s="34"/>
      <c r="BG71" s="34"/>
    </row>
    <row r="72" spans="1:59" s="21" customFormat="1" ht="15">
      <c r="A72" s="20"/>
      <c r="N72" s="82"/>
      <c r="V72" s="43"/>
      <c r="Z72" s="43"/>
      <c r="AD72" s="43"/>
      <c r="AE72" s="44"/>
      <c r="AF72" s="43"/>
      <c r="AG72" s="43"/>
      <c r="AH72" s="43"/>
      <c r="BA72" s="34"/>
      <c r="BB72" s="34"/>
      <c r="BC72" s="34"/>
      <c r="BD72" s="34"/>
      <c r="BE72" s="34"/>
      <c r="BF72" s="34"/>
      <c r="BG72" s="34"/>
    </row>
    <row r="73" spans="1:59" s="21" customFormat="1" ht="15">
      <c r="A73" s="20"/>
      <c r="N73" s="82"/>
      <c r="V73" s="43"/>
      <c r="Z73" s="43"/>
      <c r="AD73" s="43"/>
      <c r="AE73" s="44"/>
      <c r="AF73" s="43"/>
      <c r="AG73" s="43"/>
      <c r="AH73" s="43"/>
      <c r="BA73" s="34"/>
      <c r="BB73" s="34"/>
      <c r="BC73" s="34"/>
      <c r="BD73" s="34"/>
      <c r="BE73" s="34"/>
      <c r="BF73" s="34"/>
      <c r="BG73" s="34"/>
    </row>
    <row r="74" spans="1:59" s="21" customFormat="1" ht="15">
      <c r="A74" s="20"/>
      <c r="N74" s="82"/>
      <c r="V74" s="43"/>
      <c r="Z74" s="43"/>
      <c r="AD74" s="43"/>
      <c r="AE74" s="44"/>
      <c r="AF74" s="43"/>
      <c r="AG74" s="43"/>
      <c r="AH74" s="43"/>
      <c r="BA74" s="34"/>
      <c r="BB74" s="34"/>
      <c r="BC74" s="34"/>
      <c r="BD74" s="34"/>
      <c r="BE74" s="34"/>
      <c r="BF74" s="34"/>
      <c r="BG74" s="34"/>
    </row>
    <row r="75" spans="1:59" s="21" customFormat="1" ht="15">
      <c r="A75" s="20"/>
      <c r="N75" s="82"/>
      <c r="V75" s="43"/>
      <c r="Z75" s="43"/>
      <c r="AD75" s="43"/>
      <c r="AE75" s="44"/>
      <c r="AF75" s="43"/>
      <c r="AG75" s="43"/>
      <c r="AH75" s="43"/>
      <c r="BA75" s="34"/>
      <c r="BB75" s="34"/>
      <c r="BC75" s="34"/>
      <c r="BD75" s="34"/>
      <c r="BE75" s="34"/>
      <c r="BF75" s="34"/>
      <c r="BG75" s="34"/>
    </row>
    <row r="76" spans="1:59" s="21" customFormat="1" ht="15">
      <c r="A76" s="20"/>
      <c r="N76" s="82"/>
      <c r="V76" s="43"/>
      <c r="Z76" s="43"/>
      <c r="AD76" s="43"/>
      <c r="AE76" s="44"/>
      <c r="AF76" s="43"/>
      <c r="AG76" s="43"/>
      <c r="AH76" s="43"/>
      <c r="BA76" s="34"/>
      <c r="BB76" s="34"/>
      <c r="BC76" s="34"/>
      <c r="BD76" s="34"/>
      <c r="BE76" s="34"/>
      <c r="BF76" s="34"/>
      <c r="BG76" s="34"/>
    </row>
    <row r="77" spans="1:59" s="21" customFormat="1" ht="15">
      <c r="A77" s="20"/>
      <c r="N77" s="82"/>
      <c r="V77" s="43"/>
      <c r="Z77" s="43"/>
      <c r="AD77" s="43"/>
      <c r="AE77" s="44"/>
      <c r="AF77" s="43"/>
      <c r="AG77" s="43"/>
      <c r="AH77" s="43"/>
      <c r="BA77" s="34"/>
      <c r="BB77" s="34"/>
      <c r="BC77" s="34"/>
      <c r="BD77" s="34"/>
      <c r="BE77" s="34"/>
      <c r="BF77" s="34"/>
      <c r="BG77" s="34"/>
    </row>
    <row r="78" spans="1:59" s="21" customFormat="1" ht="15">
      <c r="A78" s="20"/>
      <c r="N78" s="82"/>
      <c r="V78" s="43"/>
      <c r="Z78" s="43"/>
      <c r="AD78" s="43"/>
      <c r="AE78" s="44"/>
      <c r="AF78" s="43"/>
      <c r="AG78" s="43"/>
      <c r="AH78" s="43"/>
      <c r="BA78" s="34"/>
      <c r="BB78" s="34"/>
      <c r="BC78" s="34"/>
      <c r="BD78" s="34"/>
      <c r="BE78" s="34"/>
      <c r="BF78" s="34"/>
      <c r="BG78" s="34"/>
    </row>
    <row r="79" spans="1:59" s="21" customFormat="1" ht="15">
      <c r="A79" s="20"/>
      <c r="N79" s="82"/>
      <c r="V79" s="43"/>
      <c r="Z79" s="43"/>
      <c r="AD79" s="43"/>
      <c r="AE79" s="44"/>
      <c r="AF79" s="43"/>
      <c r="AG79" s="43"/>
      <c r="AH79" s="43"/>
      <c r="BA79" s="34"/>
      <c r="BB79" s="34"/>
      <c r="BC79" s="34"/>
      <c r="BD79" s="34"/>
      <c r="BE79" s="34"/>
      <c r="BF79" s="34"/>
      <c r="BG79" s="34"/>
    </row>
    <row r="80" spans="1:59" s="21" customFormat="1" ht="15">
      <c r="A80" s="20"/>
      <c r="N80" s="82"/>
      <c r="V80" s="43"/>
      <c r="Z80" s="43"/>
      <c r="AD80" s="43"/>
      <c r="AE80" s="44"/>
      <c r="AF80" s="43"/>
      <c r="AG80" s="43"/>
      <c r="AH80" s="43"/>
      <c r="BA80" s="34"/>
      <c r="BB80" s="34"/>
      <c r="BC80" s="34"/>
      <c r="BD80" s="34"/>
      <c r="BE80" s="34"/>
      <c r="BF80" s="34"/>
      <c r="BG80" s="34"/>
    </row>
    <row r="81" spans="1:59" s="21" customFormat="1" ht="15">
      <c r="A81" s="20"/>
      <c r="N81" s="82"/>
      <c r="V81" s="43"/>
      <c r="Z81" s="43"/>
      <c r="AD81" s="43"/>
      <c r="AE81" s="44"/>
      <c r="AF81" s="43"/>
      <c r="AG81" s="43"/>
      <c r="AH81" s="43"/>
      <c r="BA81" s="34"/>
      <c r="BB81" s="34"/>
      <c r="BC81" s="34"/>
      <c r="BD81" s="34"/>
      <c r="BE81" s="34"/>
      <c r="BF81" s="34"/>
      <c r="BG81" s="34"/>
    </row>
    <row r="82" spans="1:59" s="21" customFormat="1" ht="15">
      <c r="A82" s="20"/>
      <c r="N82" s="82"/>
      <c r="V82" s="43"/>
      <c r="Z82" s="43"/>
      <c r="AD82" s="43"/>
      <c r="AE82" s="44"/>
      <c r="AF82" s="43"/>
      <c r="AG82" s="43"/>
      <c r="AH82" s="43"/>
      <c r="BA82" s="34"/>
      <c r="BB82" s="34"/>
      <c r="BC82" s="34"/>
      <c r="BD82" s="34"/>
      <c r="BE82" s="34"/>
      <c r="BF82" s="34"/>
      <c r="BG82" s="34"/>
    </row>
    <row r="83" spans="1:59" s="21" customFormat="1" ht="15">
      <c r="A83" s="20"/>
      <c r="N83" s="82"/>
      <c r="V83" s="43"/>
      <c r="Z83" s="43"/>
      <c r="AD83" s="43"/>
      <c r="AE83" s="44"/>
      <c r="AF83" s="43"/>
      <c r="AG83" s="43"/>
      <c r="AH83" s="43"/>
      <c r="BA83" s="34"/>
      <c r="BB83" s="34"/>
      <c r="BC83" s="34"/>
      <c r="BD83" s="34"/>
      <c r="BE83" s="34"/>
      <c r="BF83" s="34"/>
      <c r="BG83" s="34"/>
    </row>
    <row r="84" spans="1:59" s="21" customFormat="1" ht="15">
      <c r="A84" s="20"/>
      <c r="N84" s="82"/>
      <c r="V84" s="43"/>
      <c r="Z84" s="43"/>
      <c r="AD84" s="43"/>
      <c r="AE84" s="44"/>
      <c r="AF84" s="43"/>
      <c r="AG84" s="43"/>
      <c r="AH84" s="43"/>
      <c r="BA84" s="34"/>
      <c r="BB84" s="34"/>
      <c r="BC84" s="34"/>
      <c r="BD84" s="34"/>
      <c r="BE84" s="34"/>
      <c r="BF84" s="34"/>
      <c r="BG84" s="34"/>
    </row>
    <row r="85" spans="1:59" s="21" customFormat="1" ht="15">
      <c r="A85" s="20"/>
      <c r="N85" s="82"/>
      <c r="V85" s="43"/>
      <c r="Z85" s="43"/>
      <c r="AD85" s="43"/>
      <c r="AE85" s="44"/>
      <c r="AF85" s="43"/>
      <c r="AG85" s="43"/>
      <c r="AH85" s="43"/>
      <c r="BA85" s="34"/>
      <c r="BB85" s="34"/>
      <c r="BC85" s="34"/>
      <c r="BD85" s="34"/>
      <c r="BE85" s="34"/>
      <c r="BF85" s="34"/>
      <c r="BG85" s="34"/>
    </row>
    <row r="86" spans="1:59" s="21" customFormat="1" ht="15">
      <c r="A86" s="20"/>
      <c r="N86" s="82"/>
      <c r="V86" s="43"/>
      <c r="Z86" s="43"/>
      <c r="AD86" s="43"/>
      <c r="AE86" s="44"/>
      <c r="AF86" s="43"/>
      <c r="AG86" s="43"/>
      <c r="AH86" s="43"/>
      <c r="BA86" s="34"/>
      <c r="BB86" s="34"/>
      <c r="BC86" s="34"/>
      <c r="BD86" s="34"/>
      <c r="BE86" s="34"/>
      <c r="BF86" s="34"/>
      <c r="BG86" s="34"/>
    </row>
    <row r="87" spans="1:59" s="21" customFormat="1" ht="15">
      <c r="A87" s="20"/>
      <c r="N87" s="82"/>
      <c r="V87" s="43"/>
      <c r="Z87" s="43"/>
      <c r="AD87" s="43"/>
      <c r="AE87" s="44"/>
      <c r="AF87" s="43"/>
      <c r="AG87" s="43"/>
      <c r="AH87" s="43"/>
      <c r="BA87" s="34"/>
      <c r="BB87" s="34"/>
      <c r="BC87" s="34"/>
      <c r="BD87" s="34"/>
      <c r="BE87" s="34"/>
      <c r="BF87" s="34"/>
      <c r="BG87" s="34"/>
    </row>
    <row r="88" spans="1:59" s="21" customFormat="1" ht="15">
      <c r="A88" s="20"/>
      <c r="N88" s="82"/>
      <c r="V88" s="43"/>
      <c r="Z88" s="43"/>
      <c r="AD88" s="43"/>
      <c r="AE88" s="44"/>
      <c r="AF88" s="43"/>
      <c r="AG88" s="43"/>
      <c r="AH88" s="43"/>
      <c r="BA88" s="34"/>
      <c r="BB88" s="34"/>
      <c r="BC88" s="34"/>
      <c r="BD88" s="34"/>
      <c r="BE88" s="34"/>
      <c r="BF88" s="34"/>
      <c r="BG88" s="34"/>
    </row>
    <row r="89" spans="1:59" s="21" customFormat="1" ht="15">
      <c r="A89" s="20"/>
      <c r="N89" s="82"/>
      <c r="V89" s="43"/>
      <c r="Z89" s="43"/>
      <c r="AD89" s="43"/>
      <c r="AE89" s="44"/>
      <c r="AF89" s="43"/>
      <c r="AG89" s="43"/>
      <c r="AH89" s="43"/>
      <c r="BA89" s="34"/>
      <c r="BB89" s="34"/>
      <c r="BC89" s="34"/>
      <c r="BD89" s="34"/>
      <c r="BE89" s="34"/>
      <c r="BF89" s="34"/>
      <c r="BG89" s="34"/>
    </row>
    <row r="90" spans="1:59" s="21" customFormat="1" ht="15">
      <c r="A90" s="20"/>
      <c r="N90" s="82"/>
      <c r="V90" s="43"/>
      <c r="Z90" s="43"/>
      <c r="AD90" s="43"/>
      <c r="AE90" s="44"/>
      <c r="AF90" s="43"/>
      <c r="AG90" s="43"/>
      <c r="AH90" s="43"/>
      <c r="BA90" s="34"/>
      <c r="BB90" s="34"/>
      <c r="BC90" s="34"/>
      <c r="BD90" s="34"/>
      <c r="BE90" s="34"/>
      <c r="BF90" s="34"/>
      <c r="BG90" s="34"/>
    </row>
    <row r="91" spans="1:59" s="21" customFormat="1" ht="15">
      <c r="A91" s="20"/>
      <c r="N91" s="82"/>
      <c r="V91" s="43"/>
      <c r="Z91" s="43"/>
      <c r="AD91" s="43"/>
      <c r="AE91" s="44"/>
      <c r="AF91" s="43"/>
      <c r="AG91" s="43"/>
      <c r="AH91" s="43"/>
      <c r="BA91" s="34"/>
      <c r="BB91" s="34"/>
      <c r="BC91" s="34"/>
      <c r="BD91" s="34"/>
      <c r="BE91" s="34"/>
      <c r="BF91" s="34"/>
      <c r="BG91" s="34"/>
    </row>
    <row r="92" spans="1:59" s="21" customFormat="1" ht="15">
      <c r="A92" s="20"/>
      <c r="N92" s="82"/>
      <c r="V92" s="43"/>
      <c r="Z92" s="43"/>
      <c r="AD92" s="43"/>
      <c r="AE92" s="44"/>
      <c r="AF92" s="43"/>
      <c r="AG92" s="43"/>
      <c r="AH92" s="43"/>
      <c r="BA92" s="34"/>
      <c r="BB92" s="34"/>
      <c r="BC92" s="34"/>
      <c r="BD92" s="34"/>
      <c r="BE92" s="34"/>
      <c r="BF92" s="34"/>
      <c r="BG92" s="34"/>
    </row>
    <row r="93" spans="1:59" s="21" customFormat="1" ht="15">
      <c r="A93" s="20"/>
      <c r="N93" s="82"/>
      <c r="V93" s="43"/>
      <c r="Z93" s="43"/>
      <c r="AD93" s="43"/>
      <c r="AE93" s="44"/>
      <c r="AF93" s="43"/>
      <c r="AG93" s="43"/>
      <c r="AH93" s="43"/>
      <c r="BA93" s="34"/>
      <c r="BB93" s="34"/>
      <c r="BC93" s="34"/>
      <c r="BD93" s="34"/>
      <c r="BE93" s="34"/>
      <c r="BF93" s="34"/>
      <c r="BG93" s="34"/>
    </row>
    <row r="94" spans="1:59" s="21" customFormat="1" ht="15">
      <c r="A94" s="20"/>
      <c r="N94" s="82"/>
      <c r="V94" s="43"/>
      <c r="Z94" s="43"/>
      <c r="AD94" s="43"/>
      <c r="AE94" s="44"/>
      <c r="AF94" s="43"/>
      <c r="AG94" s="43"/>
      <c r="AH94" s="43"/>
      <c r="BA94" s="34"/>
      <c r="BB94" s="34"/>
      <c r="BC94" s="34"/>
      <c r="BD94" s="34"/>
      <c r="BE94" s="34"/>
      <c r="BF94" s="34"/>
      <c r="BG94" s="34"/>
    </row>
    <row r="95" spans="1:59" s="21" customFormat="1" ht="15">
      <c r="A95" s="20"/>
      <c r="N95" s="82"/>
      <c r="V95" s="43"/>
      <c r="Z95" s="43"/>
      <c r="AD95" s="43"/>
      <c r="AE95" s="44"/>
      <c r="AF95" s="43"/>
      <c r="AG95" s="43"/>
      <c r="AH95" s="43"/>
      <c r="BA95" s="34"/>
      <c r="BB95" s="34"/>
      <c r="BC95" s="34"/>
      <c r="BD95" s="34"/>
      <c r="BE95" s="34"/>
      <c r="BF95" s="34"/>
      <c r="BG95" s="34"/>
    </row>
    <row r="96" spans="1:59" s="21" customFormat="1" ht="15">
      <c r="A96" s="20"/>
      <c r="N96" s="82"/>
      <c r="V96" s="43"/>
      <c r="Z96" s="43"/>
      <c r="AD96" s="43"/>
      <c r="AE96" s="44"/>
      <c r="AF96" s="43"/>
      <c r="AG96" s="43"/>
      <c r="AH96" s="43"/>
      <c r="BA96" s="34"/>
      <c r="BB96" s="34"/>
      <c r="BC96" s="34"/>
      <c r="BD96" s="34"/>
      <c r="BE96" s="34"/>
      <c r="BF96" s="34"/>
      <c r="BG96" s="34"/>
    </row>
    <row r="97" spans="1:59" s="21" customFormat="1" ht="15">
      <c r="A97" s="20"/>
      <c r="N97" s="82"/>
      <c r="V97" s="43"/>
      <c r="Z97" s="43"/>
      <c r="AD97" s="43"/>
      <c r="AE97" s="44"/>
      <c r="AF97" s="43"/>
      <c r="AG97" s="43"/>
      <c r="AH97" s="43"/>
      <c r="BA97" s="34"/>
      <c r="BB97" s="34"/>
      <c r="BC97" s="34"/>
      <c r="BD97" s="34"/>
      <c r="BE97" s="34"/>
      <c r="BF97" s="34"/>
      <c r="BG97" s="34"/>
    </row>
    <row r="98" spans="1:59" s="21" customFormat="1" ht="15">
      <c r="A98" s="20"/>
      <c r="N98" s="82"/>
      <c r="V98" s="43"/>
      <c r="Z98" s="43"/>
      <c r="AD98" s="43"/>
      <c r="AE98" s="44"/>
      <c r="AF98" s="43"/>
      <c r="AG98" s="43"/>
      <c r="AH98" s="43"/>
      <c r="BA98" s="34"/>
      <c r="BB98" s="34"/>
      <c r="BC98" s="34"/>
      <c r="BD98" s="34"/>
      <c r="BE98" s="34"/>
      <c r="BF98" s="34"/>
      <c r="BG98" s="34"/>
    </row>
    <row r="99" spans="1:59" s="21" customFormat="1" ht="15">
      <c r="A99" s="20"/>
      <c r="N99" s="82"/>
      <c r="V99" s="43"/>
      <c r="Z99" s="43"/>
      <c r="AD99" s="43"/>
      <c r="AE99" s="44"/>
      <c r="AF99" s="43"/>
      <c r="AG99" s="43"/>
      <c r="AH99" s="43"/>
      <c r="BA99" s="34"/>
      <c r="BB99" s="34"/>
      <c r="BC99" s="34"/>
      <c r="BD99" s="34"/>
      <c r="BE99" s="34"/>
      <c r="BF99" s="34"/>
      <c r="BG99" s="34"/>
    </row>
    <row r="100" spans="1:59" s="21" customFormat="1" ht="15">
      <c r="A100" s="20"/>
      <c r="N100" s="82"/>
      <c r="V100" s="43"/>
      <c r="Z100" s="43"/>
      <c r="AD100" s="43"/>
      <c r="AE100" s="44"/>
      <c r="AF100" s="43"/>
      <c r="AG100" s="43"/>
      <c r="AH100" s="43"/>
      <c r="BA100" s="34"/>
      <c r="BB100" s="34"/>
      <c r="BC100" s="34"/>
      <c r="BD100" s="34"/>
      <c r="BE100" s="34"/>
      <c r="BF100" s="34"/>
      <c r="BG100" s="34"/>
    </row>
    <row r="101" spans="1:59" s="21" customFormat="1" ht="15">
      <c r="A101" s="20"/>
      <c r="N101" s="82"/>
      <c r="V101" s="43"/>
      <c r="Z101" s="43"/>
      <c r="AD101" s="43"/>
      <c r="AE101" s="44"/>
      <c r="AF101" s="43"/>
      <c r="AG101" s="43"/>
      <c r="AH101" s="43"/>
      <c r="BA101" s="34"/>
      <c r="BB101" s="34"/>
      <c r="BC101" s="34"/>
      <c r="BD101" s="34"/>
      <c r="BE101" s="34"/>
      <c r="BF101" s="34"/>
      <c r="BG101" s="34"/>
    </row>
    <row r="102" spans="1:59" s="21" customFormat="1" ht="15">
      <c r="A102" s="20"/>
      <c r="N102" s="82"/>
      <c r="V102" s="43"/>
      <c r="Z102" s="43"/>
      <c r="AD102" s="43"/>
      <c r="AE102" s="44"/>
      <c r="AF102" s="43"/>
      <c r="AG102" s="43"/>
      <c r="AH102" s="43"/>
      <c r="BA102" s="34"/>
      <c r="BB102" s="34"/>
      <c r="BC102" s="34"/>
      <c r="BD102" s="34"/>
      <c r="BE102" s="34"/>
      <c r="BF102" s="34"/>
      <c r="BG102" s="34"/>
    </row>
    <row r="103" spans="1:59" s="21" customFormat="1" ht="15">
      <c r="A103" s="20"/>
      <c r="N103" s="82"/>
      <c r="V103" s="43"/>
      <c r="Z103" s="43"/>
      <c r="AD103" s="43"/>
      <c r="AE103" s="44"/>
      <c r="AF103" s="43"/>
      <c r="AG103" s="43"/>
      <c r="AH103" s="43"/>
      <c r="BA103" s="34"/>
      <c r="BB103" s="34"/>
      <c r="BC103" s="34"/>
      <c r="BD103" s="34"/>
      <c r="BE103" s="34"/>
      <c r="BF103" s="34"/>
      <c r="BG103" s="34"/>
    </row>
    <row r="104" spans="1:59" s="21" customFormat="1" ht="15">
      <c r="A104" s="20"/>
      <c r="N104" s="82"/>
      <c r="V104" s="43"/>
      <c r="Z104" s="43"/>
      <c r="AD104" s="43"/>
      <c r="AE104" s="44"/>
      <c r="AF104" s="43"/>
      <c r="AG104" s="43"/>
      <c r="AH104" s="43"/>
      <c r="BA104" s="34"/>
      <c r="BB104" s="34"/>
      <c r="BC104" s="34"/>
      <c r="BD104" s="34"/>
      <c r="BE104" s="34"/>
      <c r="BF104" s="34"/>
      <c r="BG104" s="34"/>
    </row>
    <row r="105" spans="1:59" s="21" customFormat="1" ht="15">
      <c r="A105" s="20"/>
      <c r="N105" s="82"/>
      <c r="V105" s="43"/>
      <c r="Z105" s="43"/>
      <c r="AD105" s="43"/>
      <c r="AE105" s="44"/>
      <c r="AF105" s="43"/>
      <c r="AG105" s="43"/>
      <c r="AH105" s="43"/>
      <c r="BA105" s="34"/>
      <c r="BB105" s="34"/>
      <c r="BC105" s="34"/>
      <c r="BD105" s="34"/>
      <c r="BE105" s="34"/>
      <c r="BF105" s="34"/>
      <c r="BG105" s="34"/>
    </row>
    <row r="106" spans="1:59" s="21" customFormat="1" ht="15">
      <c r="A106" s="20"/>
      <c r="N106" s="82"/>
      <c r="V106" s="43"/>
      <c r="Z106" s="43"/>
      <c r="AD106" s="43"/>
      <c r="AE106" s="44"/>
      <c r="AF106" s="43"/>
      <c r="AG106" s="43"/>
      <c r="AH106" s="43"/>
      <c r="BA106" s="34"/>
      <c r="BB106" s="34"/>
      <c r="BC106" s="34"/>
      <c r="BD106" s="34"/>
      <c r="BE106" s="34"/>
      <c r="BF106" s="34"/>
      <c r="BG106" s="34"/>
    </row>
    <row r="107" spans="1:59" s="21" customFormat="1" ht="15">
      <c r="A107" s="20"/>
      <c r="N107" s="82"/>
      <c r="V107" s="43"/>
      <c r="Z107" s="43"/>
      <c r="AD107" s="43"/>
      <c r="AE107" s="44"/>
      <c r="AF107" s="43"/>
      <c r="AG107" s="43"/>
      <c r="AH107" s="43"/>
      <c r="BA107" s="34"/>
      <c r="BB107" s="34"/>
      <c r="BC107" s="34"/>
      <c r="BD107" s="34"/>
      <c r="BE107" s="34"/>
      <c r="BF107" s="34"/>
      <c r="BG107" s="34"/>
    </row>
    <row r="108" spans="1:59" s="21" customFormat="1" ht="15">
      <c r="A108" s="20"/>
      <c r="N108" s="82"/>
      <c r="V108" s="43"/>
      <c r="Z108" s="43"/>
      <c r="AD108" s="43"/>
      <c r="AE108" s="44"/>
      <c r="AF108" s="43"/>
      <c r="AG108" s="43"/>
      <c r="AH108" s="43"/>
      <c r="BA108" s="34"/>
      <c r="BB108" s="34"/>
      <c r="BC108" s="34"/>
      <c r="BD108" s="34"/>
      <c r="BE108" s="34"/>
      <c r="BF108" s="34"/>
      <c r="BG108" s="34"/>
    </row>
    <row r="109" spans="1:59" s="21" customFormat="1" ht="15">
      <c r="A109" s="20"/>
      <c r="N109" s="82"/>
      <c r="V109" s="43"/>
      <c r="Z109" s="43"/>
      <c r="AD109" s="43"/>
      <c r="AE109" s="44"/>
      <c r="AF109" s="43"/>
      <c r="AG109" s="43"/>
      <c r="AH109" s="43"/>
      <c r="BA109" s="34"/>
      <c r="BB109" s="34"/>
      <c r="BC109" s="34"/>
      <c r="BD109" s="34"/>
      <c r="BE109" s="34"/>
      <c r="BF109" s="34"/>
      <c r="BG109" s="34"/>
    </row>
    <row r="110" spans="1:59" s="21" customFormat="1" ht="15">
      <c r="A110" s="20"/>
      <c r="N110" s="82"/>
      <c r="V110" s="43"/>
      <c r="Z110" s="43"/>
      <c r="AD110" s="43"/>
      <c r="AE110" s="44"/>
      <c r="AF110" s="43"/>
      <c r="AG110" s="43"/>
      <c r="AH110" s="43"/>
      <c r="BA110" s="34"/>
      <c r="BB110" s="34"/>
      <c r="BC110" s="34"/>
      <c r="BD110" s="34"/>
      <c r="BE110" s="34"/>
      <c r="BF110" s="34"/>
      <c r="BG110" s="34"/>
    </row>
    <row r="111" spans="1:59" s="21" customFormat="1" ht="15">
      <c r="A111" s="20"/>
      <c r="N111" s="82"/>
      <c r="V111" s="43"/>
      <c r="Z111" s="43"/>
      <c r="AD111" s="43"/>
      <c r="AE111" s="44"/>
      <c r="AF111" s="43"/>
      <c r="AG111" s="43"/>
      <c r="AH111" s="43"/>
      <c r="BA111" s="34"/>
      <c r="BB111" s="34"/>
      <c r="BC111" s="34"/>
      <c r="BD111" s="34"/>
      <c r="BE111" s="34"/>
      <c r="BF111" s="34"/>
      <c r="BG111" s="34"/>
    </row>
    <row r="112" spans="1:59" s="21" customFormat="1" ht="15">
      <c r="A112" s="20"/>
      <c r="N112" s="82"/>
      <c r="V112" s="43"/>
      <c r="Z112" s="43"/>
      <c r="AD112" s="43"/>
      <c r="AE112" s="44"/>
      <c r="AF112" s="43"/>
      <c r="AG112" s="43"/>
      <c r="AH112" s="43"/>
      <c r="BA112" s="34"/>
      <c r="BB112" s="34"/>
      <c r="BC112" s="34"/>
      <c r="BD112" s="34"/>
      <c r="BE112" s="34"/>
      <c r="BF112" s="34"/>
      <c r="BG112" s="34"/>
    </row>
    <row r="113" spans="1:59" s="21" customFormat="1" ht="15">
      <c r="A113" s="20"/>
      <c r="N113" s="82"/>
      <c r="V113" s="43"/>
      <c r="Z113" s="43"/>
      <c r="AD113" s="43"/>
      <c r="AE113" s="44"/>
      <c r="AF113" s="43"/>
      <c r="AG113" s="43"/>
      <c r="AH113" s="43"/>
      <c r="BA113" s="34"/>
      <c r="BB113" s="34"/>
      <c r="BC113" s="34"/>
      <c r="BD113" s="34"/>
      <c r="BE113" s="34"/>
      <c r="BF113" s="34"/>
      <c r="BG113" s="34"/>
    </row>
    <row r="114" spans="1:59" s="21" customFormat="1" ht="15">
      <c r="A114" s="20"/>
      <c r="N114" s="82"/>
      <c r="V114" s="43"/>
      <c r="Z114" s="43"/>
      <c r="AD114" s="43"/>
      <c r="AE114" s="44"/>
      <c r="AF114" s="43"/>
      <c r="AG114" s="43"/>
      <c r="AH114" s="43"/>
      <c r="BA114" s="34"/>
      <c r="BB114" s="34"/>
      <c r="BC114" s="34"/>
      <c r="BD114" s="34"/>
      <c r="BE114" s="34"/>
      <c r="BF114" s="34"/>
      <c r="BG114" s="34"/>
    </row>
    <row r="115" spans="1:59" s="21" customFormat="1" ht="15">
      <c r="A115" s="20"/>
      <c r="N115" s="82"/>
      <c r="V115" s="43"/>
      <c r="Z115" s="43"/>
      <c r="AD115" s="43"/>
      <c r="AE115" s="44"/>
      <c r="AF115" s="43"/>
      <c r="AG115" s="43"/>
      <c r="AH115" s="43"/>
      <c r="BA115" s="34"/>
      <c r="BB115" s="34"/>
      <c r="BC115" s="34"/>
      <c r="BD115" s="34"/>
      <c r="BE115" s="34"/>
      <c r="BF115" s="34"/>
      <c r="BG115" s="34"/>
    </row>
    <row r="116" spans="1:59" s="21" customFormat="1" ht="15">
      <c r="A116" s="20"/>
      <c r="N116" s="82"/>
      <c r="V116" s="43"/>
      <c r="Z116" s="43"/>
      <c r="AD116" s="43"/>
      <c r="AE116" s="44"/>
      <c r="AF116" s="43"/>
      <c r="AG116" s="43"/>
      <c r="AH116" s="43"/>
      <c r="BA116" s="34"/>
      <c r="BB116" s="34"/>
      <c r="BC116" s="34"/>
      <c r="BD116" s="34"/>
      <c r="BE116" s="34"/>
      <c r="BF116" s="34"/>
      <c r="BG116" s="34"/>
    </row>
    <row r="117" spans="1:59" s="21" customFormat="1" ht="15">
      <c r="A117" s="20"/>
      <c r="N117" s="82"/>
      <c r="V117" s="43"/>
      <c r="Z117" s="43"/>
      <c r="AD117" s="43"/>
      <c r="AE117" s="44"/>
      <c r="AF117" s="43"/>
      <c r="AG117" s="43"/>
      <c r="AH117" s="43"/>
      <c r="BA117" s="34"/>
      <c r="BB117" s="34"/>
      <c r="BC117" s="34"/>
      <c r="BD117" s="34"/>
      <c r="BE117" s="34"/>
      <c r="BF117" s="34"/>
      <c r="BG117" s="34"/>
    </row>
    <row r="118" spans="1:59" s="21" customFormat="1" ht="15">
      <c r="A118" s="20"/>
      <c r="N118" s="82"/>
      <c r="V118" s="43"/>
      <c r="Z118" s="43"/>
      <c r="AD118" s="43"/>
      <c r="AE118" s="44"/>
      <c r="AF118" s="43"/>
      <c r="AG118" s="43"/>
      <c r="AH118" s="43"/>
      <c r="BA118" s="34"/>
      <c r="BB118" s="34"/>
      <c r="BC118" s="34"/>
      <c r="BD118" s="34"/>
      <c r="BE118" s="34"/>
      <c r="BF118" s="34"/>
      <c r="BG118" s="34"/>
    </row>
    <row r="119" spans="1:59" s="21" customFormat="1" ht="15">
      <c r="A119" s="20"/>
      <c r="N119" s="82"/>
      <c r="V119" s="43"/>
      <c r="Z119" s="43"/>
      <c r="AD119" s="43"/>
      <c r="AE119" s="44"/>
      <c r="AF119" s="43"/>
      <c r="AG119" s="43"/>
      <c r="AH119" s="43"/>
      <c r="BA119" s="34"/>
      <c r="BB119" s="34"/>
      <c r="BC119" s="34"/>
      <c r="BD119" s="34"/>
      <c r="BE119" s="34"/>
      <c r="BF119" s="34"/>
      <c r="BG119" s="34"/>
    </row>
    <row r="120" spans="1:59" s="21" customFormat="1" ht="15">
      <c r="A120" s="20"/>
      <c r="N120" s="82"/>
      <c r="V120" s="43"/>
      <c r="Z120" s="43"/>
      <c r="AD120" s="43"/>
      <c r="AE120" s="44"/>
      <c r="AF120" s="43"/>
      <c r="AG120" s="43"/>
      <c r="AH120" s="43"/>
      <c r="BA120" s="34"/>
      <c r="BB120" s="34"/>
      <c r="BC120" s="34"/>
      <c r="BD120" s="34"/>
      <c r="BE120" s="34"/>
      <c r="BF120" s="34"/>
      <c r="BG120" s="34"/>
    </row>
    <row r="121" spans="1:59" s="21" customFormat="1" ht="15">
      <c r="A121" s="20"/>
      <c r="N121" s="82"/>
      <c r="V121" s="43"/>
      <c r="Z121" s="43"/>
      <c r="AD121" s="43"/>
      <c r="AE121" s="44"/>
      <c r="AF121" s="43"/>
      <c r="AG121" s="43"/>
      <c r="AH121" s="43"/>
      <c r="BA121" s="34"/>
      <c r="BB121" s="34"/>
      <c r="BC121" s="34"/>
      <c r="BD121" s="34"/>
      <c r="BE121" s="34"/>
      <c r="BF121" s="34"/>
      <c r="BG121" s="34"/>
    </row>
    <row r="122" spans="1:59" s="21" customFormat="1" ht="15">
      <c r="A122" s="20"/>
      <c r="N122" s="82"/>
      <c r="V122" s="43"/>
      <c r="Z122" s="43"/>
      <c r="AD122" s="43"/>
      <c r="AE122" s="44"/>
      <c r="AF122" s="43"/>
      <c r="AG122" s="43"/>
      <c r="AH122" s="43"/>
      <c r="BA122" s="34"/>
      <c r="BB122" s="34"/>
      <c r="BC122" s="34"/>
      <c r="BD122" s="34"/>
      <c r="BE122" s="34"/>
      <c r="BF122" s="34"/>
      <c r="BG122" s="34"/>
    </row>
    <row r="123" spans="1:59" s="21" customFormat="1" ht="15">
      <c r="A123" s="20"/>
      <c r="N123" s="82"/>
      <c r="V123" s="43"/>
      <c r="Z123" s="43"/>
      <c r="AD123" s="43"/>
      <c r="AE123" s="44"/>
      <c r="AF123" s="43"/>
      <c r="AG123" s="43"/>
      <c r="AH123" s="43"/>
      <c r="BA123" s="34"/>
      <c r="BB123" s="34"/>
      <c r="BC123" s="34"/>
      <c r="BD123" s="34"/>
      <c r="BE123" s="34"/>
      <c r="BF123" s="34"/>
      <c r="BG123" s="34"/>
    </row>
    <row r="124" spans="1:59" s="21" customFormat="1" ht="15">
      <c r="A124" s="20"/>
      <c r="N124" s="82"/>
      <c r="V124" s="43"/>
      <c r="Z124" s="43"/>
      <c r="AD124" s="43"/>
      <c r="AE124" s="44"/>
      <c r="AF124" s="43"/>
      <c r="AG124" s="43"/>
      <c r="AH124" s="43"/>
      <c r="BA124" s="34"/>
      <c r="BB124" s="34"/>
      <c r="BC124" s="34"/>
      <c r="BD124" s="34"/>
      <c r="BE124" s="34"/>
      <c r="BF124" s="34"/>
      <c r="BG124" s="34"/>
    </row>
    <row r="125" spans="1:59" s="21" customFormat="1" ht="15">
      <c r="A125" s="20"/>
      <c r="N125" s="82"/>
      <c r="V125" s="43"/>
      <c r="Z125" s="43"/>
      <c r="AD125" s="43"/>
      <c r="AE125" s="44"/>
      <c r="AF125" s="43"/>
      <c r="AG125" s="43"/>
      <c r="AH125" s="43"/>
      <c r="BA125" s="34"/>
      <c r="BB125" s="34"/>
      <c r="BC125" s="34"/>
      <c r="BD125" s="34"/>
      <c r="BE125" s="34"/>
      <c r="BF125" s="34"/>
      <c r="BG125" s="34"/>
    </row>
    <row r="126" spans="1:59" s="21" customFormat="1" ht="15">
      <c r="A126" s="20"/>
      <c r="N126" s="82"/>
      <c r="V126" s="43"/>
      <c r="Z126" s="43"/>
      <c r="AD126" s="43"/>
      <c r="AE126" s="44"/>
      <c r="AF126" s="43"/>
      <c r="AG126" s="43"/>
      <c r="AH126" s="43"/>
      <c r="BA126" s="34"/>
      <c r="BB126" s="34"/>
      <c r="BC126" s="34"/>
      <c r="BD126" s="34"/>
      <c r="BE126" s="34"/>
      <c r="BF126" s="34"/>
      <c r="BG126" s="34"/>
    </row>
    <row r="127" spans="1:59" s="21" customFormat="1" ht="15">
      <c r="A127" s="20"/>
      <c r="N127" s="82"/>
      <c r="V127" s="43"/>
      <c r="Z127" s="43"/>
      <c r="AD127" s="43"/>
      <c r="AE127" s="44"/>
      <c r="AF127" s="43"/>
      <c r="AG127" s="43"/>
      <c r="AH127" s="43"/>
      <c r="BA127" s="34"/>
      <c r="BB127" s="34"/>
      <c r="BC127" s="34"/>
      <c r="BD127" s="34"/>
      <c r="BE127" s="34"/>
      <c r="BF127" s="34"/>
      <c r="BG127" s="34"/>
    </row>
    <row r="128" spans="1:59" s="21" customFormat="1" ht="15">
      <c r="A128" s="20"/>
      <c r="N128" s="82"/>
      <c r="V128" s="43"/>
      <c r="Z128" s="43"/>
      <c r="AD128" s="43"/>
      <c r="AE128" s="44"/>
      <c r="AF128" s="43"/>
      <c r="AG128" s="43"/>
      <c r="AH128" s="43"/>
      <c r="BA128" s="34"/>
      <c r="BB128" s="34"/>
      <c r="BC128" s="34"/>
      <c r="BD128" s="34"/>
      <c r="BE128" s="34"/>
      <c r="BF128" s="34"/>
      <c r="BG128" s="34"/>
    </row>
    <row r="129" spans="1:59" s="21" customFormat="1" ht="15">
      <c r="A129" s="20"/>
      <c r="N129" s="82"/>
      <c r="V129" s="43"/>
      <c r="Z129" s="43"/>
      <c r="AD129" s="43"/>
      <c r="AE129" s="44"/>
      <c r="AF129" s="43"/>
      <c r="AG129" s="43"/>
      <c r="AH129" s="43"/>
      <c r="BA129" s="34"/>
      <c r="BB129" s="34"/>
      <c r="BC129" s="34"/>
      <c r="BD129" s="34"/>
      <c r="BE129" s="34"/>
      <c r="BF129" s="34"/>
      <c r="BG129" s="34"/>
    </row>
    <row r="130" spans="1:59" s="21" customFormat="1" ht="15">
      <c r="A130" s="20"/>
      <c r="N130" s="82"/>
      <c r="V130" s="43"/>
      <c r="Z130" s="43"/>
      <c r="AD130" s="43"/>
      <c r="AE130" s="44"/>
      <c r="AF130" s="43"/>
      <c r="AG130" s="43"/>
      <c r="AH130" s="43"/>
      <c r="BA130" s="34"/>
      <c r="BB130" s="34"/>
      <c r="BC130" s="34"/>
      <c r="BD130" s="34"/>
      <c r="BE130" s="34"/>
      <c r="BF130" s="34"/>
      <c r="BG130" s="34"/>
    </row>
    <row r="131" spans="1:59" s="21" customFormat="1" ht="15">
      <c r="A131" s="20"/>
      <c r="N131" s="82"/>
      <c r="V131" s="43"/>
      <c r="Z131" s="43"/>
      <c r="AD131" s="43"/>
      <c r="AE131" s="44"/>
      <c r="AF131" s="43"/>
      <c r="AG131" s="43"/>
      <c r="AH131" s="43"/>
      <c r="BA131" s="34"/>
      <c r="BB131" s="34"/>
      <c r="BC131" s="34"/>
      <c r="BD131" s="34"/>
      <c r="BE131" s="34"/>
      <c r="BF131" s="34"/>
      <c r="BG131" s="34"/>
    </row>
    <row r="132" spans="1:59" s="21" customFormat="1" ht="15">
      <c r="A132" s="20"/>
      <c r="N132" s="82"/>
      <c r="V132" s="43"/>
      <c r="Z132" s="43"/>
      <c r="AD132" s="43"/>
      <c r="AE132" s="44"/>
      <c r="AF132" s="43"/>
      <c r="AG132" s="43"/>
      <c r="AH132" s="43"/>
      <c r="BA132" s="34"/>
      <c r="BB132" s="34"/>
      <c r="BC132" s="34"/>
      <c r="BD132" s="34"/>
      <c r="BE132" s="34"/>
      <c r="BF132" s="34"/>
      <c r="BG132" s="34"/>
    </row>
    <row r="133" spans="1:59" s="21" customFormat="1" ht="15">
      <c r="A133" s="20"/>
      <c r="N133" s="82"/>
      <c r="V133" s="43"/>
      <c r="Z133" s="43"/>
      <c r="AD133" s="43"/>
      <c r="AE133" s="44"/>
      <c r="AF133" s="43"/>
      <c r="AG133" s="43"/>
      <c r="AH133" s="43"/>
      <c r="BA133" s="34"/>
      <c r="BB133" s="34"/>
      <c r="BC133" s="34"/>
      <c r="BD133" s="34"/>
      <c r="BE133" s="34"/>
      <c r="BF133" s="34"/>
      <c r="BG133" s="34"/>
    </row>
    <row r="134" spans="1:59" s="21" customFormat="1" ht="15">
      <c r="A134" s="20"/>
      <c r="N134" s="82"/>
      <c r="V134" s="43"/>
      <c r="Z134" s="43"/>
      <c r="AD134" s="43"/>
      <c r="AE134" s="44"/>
      <c r="AF134" s="43"/>
      <c r="AG134" s="43"/>
      <c r="AH134" s="43"/>
      <c r="BA134" s="34"/>
      <c r="BB134" s="34"/>
      <c r="BC134" s="34"/>
      <c r="BD134" s="34"/>
      <c r="BE134" s="34"/>
      <c r="BF134" s="34"/>
      <c r="BG134" s="34"/>
    </row>
    <row r="135" spans="1:59" s="21" customFormat="1" ht="15">
      <c r="A135" s="20"/>
      <c r="N135" s="82"/>
      <c r="V135" s="43"/>
      <c r="Z135" s="43"/>
      <c r="AD135" s="43"/>
      <c r="AE135" s="44"/>
      <c r="AF135" s="43"/>
      <c r="AG135" s="43"/>
      <c r="AH135" s="43"/>
      <c r="BA135" s="34"/>
      <c r="BB135" s="34"/>
      <c r="BC135" s="34"/>
      <c r="BD135" s="34"/>
      <c r="BE135" s="34"/>
      <c r="BF135" s="34"/>
      <c r="BG135" s="34"/>
    </row>
    <row r="136" spans="1:59" s="21" customFormat="1" ht="15">
      <c r="A136" s="20"/>
      <c r="N136" s="82"/>
      <c r="V136" s="43"/>
      <c r="Z136" s="43"/>
      <c r="AD136" s="43"/>
      <c r="AE136" s="44"/>
      <c r="AF136" s="43"/>
      <c r="AG136" s="43"/>
      <c r="AH136" s="43"/>
      <c r="BA136" s="34"/>
      <c r="BB136" s="34"/>
      <c r="BC136" s="34"/>
      <c r="BD136" s="34"/>
      <c r="BE136" s="34"/>
      <c r="BF136" s="34"/>
      <c r="BG136" s="34"/>
    </row>
    <row r="137" spans="1:59" s="21" customFormat="1" ht="15">
      <c r="A137" s="20"/>
      <c r="N137" s="82"/>
      <c r="V137" s="43"/>
      <c r="Z137" s="43"/>
      <c r="AD137" s="43"/>
      <c r="AE137" s="44"/>
      <c r="AF137" s="43"/>
      <c r="AG137" s="43"/>
      <c r="AH137" s="43"/>
      <c r="BA137" s="34"/>
      <c r="BB137" s="34"/>
      <c r="BC137" s="34"/>
      <c r="BD137" s="34"/>
      <c r="BE137" s="34"/>
      <c r="BF137" s="34"/>
      <c r="BG137" s="34"/>
    </row>
    <row r="138" spans="1:59" s="21" customFormat="1" ht="15">
      <c r="A138" s="20"/>
      <c r="N138" s="82"/>
      <c r="V138" s="43"/>
      <c r="Z138" s="43"/>
      <c r="AD138" s="43"/>
      <c r="AE138" s="44"/>
      <c r="AF138" s="43"/>
      <c r="AG138" s="43"/>
      <c r="AH138" s="43"/>
      <c r="BA138" s="34"/>
      <c r="BB138" s="34"/>
      <c r="BC138" s="34"/>
      <c r="BD138" s="34"/>
      <c r="BE138" s="34"/>
      <c r="BF138" s="34"/>
      <c r="BG138" s="34"/>
    </row>
    <row r="139" spans="1:59" s="21" customFormat="1" ht="15">
      <c r="A139" s="20"/>
      <c r="N139" s="82"/>
      <c r="V139" s="43"/>
      <c r="Z139" s="43"/>
      <c r="AD139" s="43"/>
      <c r="AE139" s="44"/>
      <c r="AF139" s="43"/>
      <c r="AG139" s="43"/>
      <c r="AH139" s="43"/>
      <c r="BA139" s="34"/>
      <c r="BB139" s="34"/>
      <c r="BC139" s="34"/>
      <c r="BD139" s="34"/>
      <c r="BE139" s="34"/>
      <c r="BF139" s="34"/>
      <c r="BG139" s="34"/>
    </row>
    <row r="140" spans="1:59" s="21" customFormat="1" ht="15">
      <c r="A140" s="20"/>
      <c r="N140" s="82"/>
      <c r="V140" s="43"/>
      <c r="Z140" s="43"/>
      <c r="AD140" s="43"/>
      <c r="AE140" s="44"/>
      <c r="AF140" s="43"/>
      <c r="AG140" s="43"/>
      <c r="AH140" s="43"/>
      <c r="BA140" s="34"/>
      <c r="BB140" s="34"/>
      <c r="BC140" s="34"/>
      <c r="BD140" s="34"/>
      <c r="BE140" s="34"/>
      <c r="BF140" s="34"/>
      <c r="BG140" s="34"/>
    </row>
    <row r="141" spans="1:59" s="21" customFormat="1" ht="15">
      <c r="A141" s="20"/>
      <c r="N141" s="82"/>
      <c r="V141" s="43"/>
      <c r="Z141" s="43"/>
      <c r="AD141" s="43"/>
      <c r="AE141" s="44"/>
      <c r="AF141" s="43"/>
      <c r="AG141" s="43"/>
      <c r="AH141" s="43"/>
      <c r="BA141" s="34"/>
      <c r="BB141" s="34"/>
      <c r="BC141" s="34"/>
      <c r="BD141" s="34"/>
      <c r="BE141" s="34"/>
      <c r="BF141" s="34"/>
      <c r="BG141" s="34"/>
    </row>
    <row r="142" spans="1:59" s="21" customFormat="1" ht="15">
      <c r="A142" s="20"/>
      <c r="N142" s="82"/>
      <c r="V142" s="43"/>
      <c r="Z142" s="43"/>
      <c r="AD142" s="43"/>
      <c r="AE142" s="44"/>
      <c r="AF142" s="43"/>
      <c r="AG142" s="43"/>
      <c r="AH142" s="43"/>
      <c r="BA142" s="34"/>
      <c r="BB142" s="34"/>
      <c r="BC142" s="34"/>
      <c r="BD142" s="34"/>
      <c r="BE142" s="34"/>
      <c r="BF142" s="34"/>
      <c r="BG142" s="34"/>
    </row>
    <row r="143" spans="1:59" s="21" customFormat="1" ht="15">
      <c r="A143" s="20"/>
      <c r="N143" s="82"/>
      <c r="V143" s="43"/>
      <c r="Z143" s="43"/>
      <c r="AD143" s="43"/>
      <c r="AE143" s="44"/>
      <c r="AF143" s="43"/>
      <c r="AG143" s="43"/>
      <c r="AH143" s="43"/>
      <c r="BA143" s="34"/>
      <c r="BB143" s="34"/>
      <c r="BC143" s="34"/>
      <c r="BD143" s="34"/>
      <c r="BE143" s="34"/>
      <c r="BF143" s="34"/>
      <c r="BG143" s="34"/>
    </row>
    <row r="144" spans="1:59" s="21" customFormat="1" ht="15">
      <c r="A144" s="20"/>
      <c r="N144" s="82"/>
      <c r="V144" s="43"/>
      <c r="Z144" s="43"/>
      <c r="AD144" s="43"/>
      <c r="AE144" s="44"/>
      <c r="AF144" s="43"/>
      <c r="AG144" s="43"/>
      <c r="AH144" s="43"/>
      <c r="BA144" s="34"/>
      <c r="BB144" s="34"/>
      <c r="BC144" s="34"/>
      <c r="BD144" s="34"/>
      <c r="BE144" s="34"/>
      <c r="BF144" s="34"/>
      <c r="BG144" s="34"/>
    </row>
    <row r="145" spans="1:59" s="21" customFormat="1" ht="15">
      <c r="A145" s="20"/>
      <c r="N145" s="82"/>
      <c r="V145" s="43"/>
      <c r="Z145" s="43"/>
      <c r="AD145" s="43"/>
      <c r="AE145" s="44"/>
      <c r="AF145" s="43"/>
      <c r="AG145" s="43"/>
      <c r="AH145" s="43"/>
      <c r="BA145" s="34"/>
      <c r="BB145" s="34"/>
      <c r="BC145" s="34"/>
      <c r="BD145" s="34"/>
      <c r="BE145" s="34"/>
      <c r="BF145" s="34"/>
      <c r="BG145" s="34"/>
    </row>
    <row r="146" spans="1:59" s="21" customFormat="1" ht="15">
      <c r="A146" s="20"/>
      <c r="N146" s="82"/>
      <c r="V146" s="43"/>
      <c r="Z146" s="43"/>
      <c r="AD146" s="43"/>
      <c r="AE146" s="44"/>
      <c r="AF146" s="43"/>
      <c r="AG146" s="43"/>
      <c r="AH146" s="43"/>
      <c r="BA146" s="34"/>
      <c r="BB146" s="34"/>
      <c r="BC146" s="34"/>
      <c r="BD146" s="34"/>
      <c r="BE146" s="34"/>
      <c r="BF146" s="34"/>
      <c r="BG146" s="34"/>
    </row>
    <row r="147" spans="1:59" s="21" customFormat="1" ht="15">
      <c r="A147" s="20"/>
      <c r="N147" s="82"/>
      <c r="V147" s="43"/>
      <c r="Z147" s="43"/>
      <c r="AD147" s="43"/>
      <c r="AE147" s="44"/>
      <c r="AF147" s="43"/>
      <c r="AG147" s="43"/>
      <c r="AH147" s="43"/>
      <c r="BA147" s="34"/>
      <c r="BB147" s="34"/>
      <c r="BC147" s="34"/>
      <c r="BD147" s="34"/>
      <c r="BE147" s="34"/>
      <c r="BF147" s="34"/>
      <c r="BG147" s="34"/>
    </row>
    <row r="148" spans="1:59" s="21" customFormat="1" ht="15">
      <c r="A148" s="20"/>
      <c r="N148" s="82"/>
      <c r="V148" s="43"/>
      <c r="Z148" s="43"/>
      <c r="AD148" s="43"/>
      <c r="AE148" s="44"/>
      <c r="AF148" s="43"/>
      <c r="AG148" s="43"/>
      <c r="AH148" s="43"/>
      <c r="BA148" s="34"/>
      <c r="BB148" s="34"/>
      <c r="BC148" s="34"/>
      <c r="BD148" s="34"/>
      <c r="BE148" s="34"/>
      <c r="BF148" s="34"/>
      <c r="BG148" s="34"/>
    </row>
    <row r="149" spans="1:59" s="21" customFormat="1" ht="15">
      <c r="A149" s="20"/>
      <c r="N149" s="82"/>
      <c r="V149" s="43"/>
      <c r="Z149" s="43"/>
      <c r="AD149" s="43"/>
      <c r="AE149" s="44"/>
      <c r="AF149" s="43"/>
      <c r="AG149" s="43"/>
      <c r="AH149" s="43"/>
      <c r="BA149" s="34"/>
      <c r="BB149" s="34"/>
      <c r="BC149" s="34"/>
      <c r="BD149" s="34"/>
      <c r="BE149" s="34"/>
      <c r="BF149" s="34"/>
      <c r="BG149" s="34"/>
    </row>
    <row r="150" spans="1:59" s="21" customFormat="1" ht="15">
      <c r="A150" s="20"/>
      <c r="N150" s="82"/>
      <c r="V150" s="43"/>
      <c r="Z150" s="43"/>
      <c r="AD150" s="43"/>
      <c r="AE150" s="44"/>
      <c r="AF150" s="43"/>
      <c r="AG150" s="43"/>
      <c r="AH150" s="43"/>
      <c r="BA150" s="34"/>
      <c r="BB150" s="34"/>
      <c r="BC150" s="34"/>
      <c r="BD150" s="34"/>
      <c r="BE150" s="34"/>
      <c r="BF150" s="34"/>
      <c r="BG150" s="34"/>
    </row>
    <row r="151" spans="1:59" s="21" customFormat="1" ht="15">
      <c r="A151" s="20"/>
      <c r="N151" s="82"/>
      <c r="V151" s="43"/>
      <c r="Z151" s="43"/>
      <c r="AD151" s="43"/>
      <c r="AE151" s="44"/>
      <c r="AF151" s="43"/>
      <c r="AG151" s="43"/>
      <c r="AH151" s="43"/>
      <c r="BA151" s="34"/>
      <c r="BB151" s="34"/>
      <c r="BC151" s="34"/>
      <c r="BD151" s="34"/>
      <c r="BE151" s="34"/>
      <c r="BF151" s="34"/>
      <c r="BG151" s="34"/>
    </row>
    <row r="152" spans="1:59" s="21" customFormat="1" ht="15">
      <c r="A152" s="20"/>
      <c r="N152" s="82"/>
      <c r="V152" s="43"/>
      <c r="Z152" s="43"/>
      <c r="AD152" s="43"/>
      <c r="AE152" s="44"/>
      <c r="AF152" s="43"/>
      <c r="AG152" s="43"/>
      <c r="AH152" s="43"/>
      <c r="BA152" s="34"/>
      <c r="BB152" s="34"/>
      <c r="BC152" s="34"/>
      <c r="BD152" s="34"/>
      <c r="BE152" s="34"/>
      <c r="BF152" s="34"/>
      <c r="BG152" s="34"/>
    </row>
    <row r="153" spans="1:59" s="21" customFormat="1" ht="15">
      <c r="A153" s="20"/>
      <c r="N153" s="82"/>
      <c r="V153" s="43"/>
      <c r="Z153" s="43"/>
      <c r="AD153" s="43"/>
      <c r="AE153" s="44"/>
      <c r="AF153" s="43"/>
      <c r="AG153" s="43"/>
      <c r="AH153" s="43"/>
      <c r="BA153" s="34"/>
      <c r="BB153" s="34"/>
      <c r="BC153" s="34"/>
      <c r="BD153" s="34"/>
      <c r="BE153" s="34"/>
      <c r="BF153" s="34"/>
      <c r="BG153" s="34"/>
    </row>
    <row r="154" spans="1:59" s="21" customFormat="1" ht="15">
      <c r="A154" s="20"/>
      <c r="N154" s="82"/>
      <c r="V154" s="43"/>
      <c r="Z154" s="43"/>
      <c r="AD154" s="43"/>
      <c r="AE154" s="44"/>
      <c r="AF154" s="43"/>
      <c r="AG154" s="43"/>
      <c r="AH154" s="43"/>
      <c r="BA154" s="34"/>
      <c r="BB154" s="34"/>
      <c r="BC154" s="34"/>
      <c r="BD154" s="34"/>
      <c r="BE154" s="34"/>
      <c r="BF154" s="34"/>
      <c r="BG154" s="34"/>
    </row>
    <row r="155" spans="1:59" s="21" customFormat="1" ht="15">
      <c r="A155" s="20"/>
      <c r="N155" s="82"/>
      <c r="V155" s="43"/>
      <c r="Z155" s="43"/>
      <c r="AD155" s="43"/>
      <c r="AE155" s="44"/>
      <c r="AF155" s="43"/>
      <c r="AG155" s="43"/>
      <c r="AH155" s="43"/>
      <c r="BA155" s="34"/>
      <c r="BB155" s="34"/>
      <c r="BC155" s="34"/>
      <c r="BD155" s="34"/>
      <c r="BE155" s="34"/>
      <c r="BF155" s="34"/>
      <c r="BG155" s="34"/>
    </row>
    <row r="156" spans="1:59" s="21" customFormat="1" ht="15">
      <c r="A156" s="20"/>
      <c r="N156" s="82"/>
      <c r="V156" s="43"/>
      <c r="Z156" s="43"/>
      <c r="AD156" s="43"/>
      <c r="AE156" s="44"/>
      <c r="AF156" s="43"/>
      <c r="AG156" s="43"/>
      <c r="AH156" s="43"/>
      <c r="BA156" s="34"/>
      <c r="BB156" s="34"/>
      <c r="BC156" s="34"/>
      <c r="BD156" s="34"/>
      <c r="BE156" s="34"/>
      <c r="BF156" s="34"/>
      <c r="BG156" s="34"/>
    </row>
    <row r="157" spans="1:59" s="21" customFormat="1" ht="15">
      <c r="A157" s="20"/>
      <c r="N157" s="82"/>
      <c r="V157" s="43"/>
      <c r="Z157" s="43"/>
      <c r="AD157" s="43"/>
      <c r="AE157" s="44"/>
      <c r="AF157" s="43"/>
      <c r="AG157" s="43"/>
      <c r="AH157" s="43"/>
      <c r="BA157" s="34"/>
      <c r="BB157" s="34"/>
      <c r="BC157" s="34"/>
      <c r="BD157" s="34"/>
      <c r="BE157" s="34"/>
      <c r="BF157" s="34"/>
      <c r="BG157" s="34"/>
    </row>
    <row r="158" spans="1:59" s="21" customFormat="1" ht="15">
      <c r="A158" s="20"/>
      <c r="N158" s="82"/>
      <c r="V158" s="43"/>
      <c r="Z158" s="43"/>
      <c r="AD158" s="43"/>
      <c r="AE158" s="44"/>
      <c r="AF158" s="43"/>
      <c r="AG158" s="43"/>
      <c r="AH158" s="43"/>
      <c r="BA158" s="34"/>
      <c r="BB158" s="34"/>
      <c r="BC158" s="34"/>
      <c r="BD158" s="34"/>
      <c r="BE158" s="34"/>
      <c r="BF158" s="34"/>
      <c r="BG158" s="34"/>
    </row>
    <row r="159" spans="1:59" s="21" customFormat="1" ht="15">
      <c r="A159" s="20"/>
      <c r="N159" s="82"/>
      <c r="V159" s="43"/>
      <c r="Z159" s="43"/>
      <c r="AD159" s="43"/>
      <c r="AE159" s="44"/>
      <c r="AF159" s="43"/>
      <c r="AG159" s="43"/>
      <c r="AH159" s="43"/>
      <c r="BA159" s="34"/>
      <c r="BB159" s="34"/>
      <c r="BC159" s="34"/>
      <c r="BD159" s="34"/>
      <c r="BE159" s="34"/>
      <c r="BF159" s="34"/>
      <c r="BG159" s="34"/>
    </row>
    <row r="160" spans="1:59" s="21" customFormat="1" ht="15">
      <c r="A160" s="20"/>
      <c r="N160" s="82"/>
      <c r="V160" s="43"/>
      <c r="Z160" s="43"/>
      <c r="AD160" s="43"/>
      <c r="AE160" s="44"/>
      <c r="AF160" s="43"/>
      <c r="AG160" s="43"/>
      <c r="AH160" s="43"/>
      <c r="BA160" s="34"/>
      <c r="BB160" s="34"/>
      <c r="BC160" s="34"/>
      <c r="BD160" s="34"/>
      <c r="BE160" s="34"/>
      <c r="BF160" s="34"/>
      <c r="BG160" s="34"/>
    </row>
    <row r="161" spans="1:59" s="21" customFormat="1" ht="15">
      <c r="A161" s="20"/>
      <c r="N161" s="82"/>
      <c r="V161" s="43"/>
      <c r="Z161" s="43"/>
      <c r="AD161" s="43"/>
      <c r="AE161" s="44"/>
      <c r="AF161" s="43"/>
      <c r="AG161" s="43"/>
      <c r="AH161" s="43"/>
      <c r="BA161" s="34"/>
      <c r="BB161" s="34"/>
      <c r="BC161" s="34"/>
      <c r="BD161" s="34"/>
      <c r="BE161" s="34"/>
      <c r="BF161" s="34"/>
      <c r="BG161" s="34"/>
    </row>
    <row r="162" spans="1:59" s="21" customFormat="1" ht="15">
      <c r="A162" s="20"/>
      <c r="N162" s="82"/>
      <c r="V162" s="43"/>
      <c r="Z162" s="43"/>
      <c r="AD162" s="43"/>
      <c r="AE162" s="44"/>
      <c r="AF162" s="43"/>
      <c r="AG162" s="43"/>
      <c r="AH162" s="43"/>
      <c r="BA162" s="34"/>
      <c r="BB162" s="34"/>
      <c r="BC162" s="34"/>
      <c r="BD162" s="34"/>
      <c r="BE162" s="34"/>
      <c r="BF162" s="34"/>
      <c r="BG162" s="34"/>
    </row>
    <row r="163" spans="1:59" s="21" customFormat="1" ht="15">
      <c r="A163" s="20"/>
      <c r="N163" s="82"/>
      <c r="V163" s="43"/>
      <c r="Z163" s="43"/>
      <c r="AD163" s="43"/>
      <c r="AE163" s="44"/>
      <c r="AF163" s="43"/>
      <c r="AG163" s="43"/>
      <c r="AH163" s="43"/>
      <c r="BA163" s="34"/>
      <c r="BB163" s="34"/>
      <c r="BC163" s="34"/>
      <c r="BD163" s="34"/>
      <c r="BE163" s="34"/>
      <c r="BF163" s="34"/>
      <c r="BG163" s="34"/>
    </row>
    <row r="164" spans="1:59" s="21" customFormat="1" ht="15">
      <c r="A164" s="20"/>
      <c r="N164" s="82"/>
      <c r="V164" s="43"/>
      <c r="Z164" s="43"/>
      <c r="AD164" s="43"/>
      <c r="AE164" s="44"/>
      <c r="AF164" s="43"/>
      <c r="AG164" s="43"/>
      <c r="AH164" s="43"/>
      <c r="BA164" s="34"/>
      <c r="BB164" s="34"/>
      <c r="BC164" s="34"/>
      <c r="BD164" s="34"/>
      <c r="BE164" s="34"/>
      <c r="BF164" s="34"/>
      <c r="BG164" s="34"/>
    </row>
    <row r="165" spans="1:59" s="21" customFormat="1" ht="15">
      <c r="A165" s="20"/>
      <c r="N165" s="82"/>
      <c r="V165" s="43"/>
      <c r="Z165" s="43"/>
      <c r="AD165" s="43"/>
      <c r="AE165" s="44"/>
      <c r="AF165" s="43"/>
      <c r="AG165" s="43"/>
      <c r="AH165" s="43"/>
      <c r="BA165" s="34"/>
      <c r="BB165" s="34"/>
      <c r="BC165" s="34"/>
      <c r="BD165" s="34"/>
      <c r="BE165" s="34"/>
      <c r="BF165" s="34"/>
      <c r="BG165" s="34"/>
    </row>
    <row r="166" spans="1:59" s="21" customFormat="1" ht="15">
      <c r="A166" s="20"/>
      <c r="N166" s="82"/>
      <c r="V166" s="43"/>
      <c r="Z166" s="43"/>
      <c r="AD166" s="43"/>
      <c r="AE166" s="44"/>
      <c r="AF166" s="43"/>
      <c r="AG166" s="43"/>
      <c r="AH166" s="43"/>
      <c r="BA166" s="34"/>
      <c r="BB166" s="34"/>
      <c r="BC166" s="34"/>
      <c r="BD166" s="34"/>
      <c r="BE166" s="34"/>
      <c r="BF166" s="34"/>
      <c r="BG166" s="34"/>
    </row>
    <row r="167" spans="1:59" s="21" customFormat="1" ht="15">
      <c r="A167" s="20"/>
      <c r="N167" s="82"/>
      <c r="V167" s="43"/>
      <c r="Z167" s="43"/>
      <c r="AD167" s="43"/>
      <c r="AE167" s="44"/>
      <c r="AF167" s="43"/>
      <c r="AG167" s="43"/>
      <c r="AH167" s="43"/>
      <c r="BA167" s="34"/>
      <c r="BB167" s="34"/>
      <c r="BC167" s="34"/>
      <c r="BD167" s="34"/>
      <c r="BE167" s="34"/>
      <c r="BF167" s="34"/>
      <c r="BG167" s="34"/>
    </row>
    <row r="168" spans="1:59" s="21" customFormat="1" ht="15">
      <c r="A168" s="20"/>
      <c r="N168" s="82"/>
      <c r="V168" s="43"/>
      <c r="Z168" s="43"/>
      <c r="AD168" s="43"/>
      <c r="AE168" s="44"/>
      <c r="AF168" s="43"/>
      <c r="AG168" s="43"/>
      <c r="AH168" s="43"/>
      <c r="BA168" s="34"/>
      <c r="BB168" s="34"/>
      <c r="BC168" s="34"/>
      <c r="BD168" s="34"/>
      <c r="BE168" s="34"/>
      <c r="BF168" s="34"/>
      <c r="BG168" s="34"/>
    </row>
    <row r="169" spans="1:59" s="21" customFormat="1" ht="15">
      <c r="A169" s="20"/>
      <c r="N169" s="82"/>
      <c r="V169" s="43"/>
      <c r="Z169" s="43"/>
      <c r="AD169" s="43"/>
      <c r="AE169" s="44"/>
      <c r="AF169" s="43"/>
      <c r="AG169" s="43"/>
      <c r="AH169" s="43"/>
      <c r="BA169" s="34"/>
      <c r="BB169" s="34"/>
      <c r="BC169" s="34"/>
      <c r="BD169" s="34"/>
      <c r="BE169" s="34"/>
      <c r="BF169" s="34"/>
      <c r="BG169" s="34"/>
    </row>
    <row r="170" spans="1:59" s="21" customFormat="1" ht="15">
      <c r="A170" s="20"/>
      <c r="N170" s="82"/>
      <c r="V170" s="43"/>
      <c r="Z170" s="43"/>
      <c r="AD170" s="43"/>
      <c r="AE170" s="44"/>
      <c r="AF170" s="43"/>
      <c r="AG170" s="43"/>
      <c r="AH170" s="43"/>
      <c r="BA170" s="34"/>
      <c r="BB170" s="34"/>
      <c r="BC170" s="34"/>
      <c r="BD170" s="34"/>
      <c r="BE170" s="34"/>
      <c r="BF170" s="34"/>
      <c r="BG170" s="34"/>
    </row>
    <row r="171" spans="1:59" s="21" customFormat="1" ht="15">
      <c r="A171" s="20"/>
      <c r="N171" s="82"/>
      <c r="V171" s="43"/>
      <c r="Z171" s="43"/>
      <c r="AD171" s="43"/>
      <c r="AE171" s="44"/>
      <c r="AF171" s="43"/>
      <c r="AG171" s="43"/>
      <c r="AH171" s="43"/>
      <c r="BA171" s="34"/>
      <c r="BB171" s="34"/>
      <c r="BC171" s="34"/>
      <c r="BD171" s="34"/>
      <c r="BE171" s="34"/>
      <c r="BF171" s="34"/>
      <c r="BG171" s="34"/>
    </row>
    <row r="172" spans="1:59" s="21" customFormat="1" ht="15">
      <c r="A172" s="20"/>
      <c r="N172" s="82"/>
      <c r="V172" s="43"/>
      <c r="Z172" s="43"/>
      <c r="AD172" s="43"/>
      <c r="AE172" s="44"/>
      <c r="AF172" s="43"/>
      <c r="AG172" s="43"/>
      <c r="AH172" s="43"/>
      <c r="BA172" s="34"/>
      <c r="BB172" s="34"/>
      <c r="BC172" s="34"/>
      <c r="BD172" s="34"/>
      <c r="BE172" s="34"/>
      <c r="BF172" s="34"/>
      <c r="BG172" s="34"/>
    </row>
    <row r="173" spans="1:59" s="21" customFormat="1" ht="15">
      <c r="A173" s="20"/>
      <c r="N173" s="82"/>
      <c r="V173" s="43"/>
      <c r="Z173" s="43"/>
      <c r="AD173" s="43"/>
      <c r="AE173" s="44"/>
      <c r="AF173" s="43"/>
      <c r="AG173" s="43"/>
      <c r="AH173" s="43"/>
      <c r="BA173" s="34"/>
      <c r="BB173" s="34"/>
      <c r="BC173" s="34"/>
      <c r="BD173" s="34"/>
      <c r="BE173" s="34"/>
      <c r="BF173" s="34"/>
      <c r="BG173" s="34"/>
    </row>
    <row r="174" spans="1:59" s="21" customFormat="1" ht="15">
      <c r="A174" s="20"/>
      <c r="N174" s="82"/>
      <c r="V174" s="43"/>
      <c r="Z174" s="43"/>
      <c r="AD174" s="43"/>
      <c r="AE174" s="44"/>
      <c r="AF174" s="43"/>
      <c r="AG174" s="43"/>
      <c r="AH174" s="43"/>
      <c r="BA174" s="34"/>
      <c r="BB174" s="34"/>
      <c r="BC174" s="34"/>
      <c r="BD174" s="34"/>
      <c r="BE174" s="34"/>
      <c r="BF174" s="34"/>
      <c r="BG174" s="34"/>
    </row>
    <row r="175" spans="1:59" s="21" customFormat="1" ht="15">
      <c r="A175" s="20"/>
      <c r="N175" s="82"/>
      <c r="V175" s="43"/>
      <c r="Z175" s="43"/>
      <c r="AD175" s="43"/>
      <c r="AE175" s="44"/>
      <c r="AF175" s="43"/>
      <c r="AG175" s="43"/>
      <c r="AH175" s="43"/>
      <c r="BA175" s="34"/>
      <c r="BB175" s="34"/>
      <c r="BC175" s="34"/>
      <c r="BD175" s="34"/>
      <c r="BE175" s="34"/>
      <c r="BF175" s="34"/>
      <c r="BG175" s="34"/>
    </row>
    <row r="176" spans="1:59" s="21" customFormat="1" ht="15">
      <c r="A176" s="20"/>
      <c r="N176" s="82"/>
      <c r="V176" s="43"/>
      <c r="Z176" s="43"/>
      <c r="AD176" s="43"/>
      <c r="AE176" s="44"/>
      <c r="AF176" s="43"/>
      <c r="AG176" s="43"/>
      <c r="AH176" s="43"/>
      <c r="BA176" s="34"/>
      <c r="BB176" s="34"/>
      <c r="BC176" s="34"/>
      <c r="BD176" s="34"/>
      <c r="BE176" s="34"/>
      <c r="BF176" s="34"/>
      <c r="BG176" s="34"/>
    </row>
    <row r="177" spans="1:59" s="21" customFormat="1" ht="15">
      <c r="A177" s="20"/>
      <c r="N177" s="82"/>
      <c r="V177" s="43"/>
      <c r="Z177" s="43"/>
      <c r="AD177" s="43"/>
      <c r="AE177" s="44"/>
      <c r="AF177" s="43"/>
      <c r="AG177" s="43"/>
      <c r="AH177" s="43"/>
      <c r="BA177" s="34"/>
      <c r="BB177" s="34"/>
      <c r="BC177" s="34"/>
      <c r="BD177" s="34"/>
      <c r="BE177" s="34"/>
      <c r="BF177" s="34"/>
      <c r="BG177" s="34"/>
    </row>
    <row r="178" spans="1:59" s="21" customFormat="1" ht="15">
      <c r="A178" s="20"/>
      <c r="N178" s="82"/>
      <c r="V178" s="43"/>
      <c r="Z178" s="43"/>
      <c r="AD178" s="43"/>
      <c r="AE178" s="44"/>
      <c r="AF178" s="43"/>
      <c r="AG178" s="43"/>
      <c r="AH178" s="43"/>
      <c r="BA178" s="34"/>
      <c r="BB178" s="34"/>
      <c r="BC178" s="34"/>
      <c r="BD178" s="34"/>
      <c r="BE178" s="34"/>
      <c r="BF178" s="34"/>
      <c r="BG178" s="34"/>
    </row>
    <row r="179" spans="1:59" s="21" customFormat="1" ht="15">
      <c r="A179" s="20"/>
      <c r="N179" s="82"/>
      <c r="V179" s="43"/>
      <c r="Z179" s="43"/>
      <c r="AD179" s="43"/>
      <c r="AE179" s="44"/>
      <c r="AF179" s="43"/>
      <c r="AG179" s="43"/>
      <c r="AH179" s="43"/>
      <c r="BA179" s="34"/>
      <c r="BB179" s="34"/>
      <c r="BC179" s="34"/>
      <c r="BD179" s="34"/>
      <c r="BE179" s="34"/>
      <c r="BF179" s="34"/>
      <c r="BG179" s="34"/>
    </row>
    <row r="180" spans="1:59" s="21" customFormat="1" ht="15">
      <c r="A180" s="20"/>
      <c r="N180" s="82"/>
      <c r="V180" s="43"/>
      <c r="Z180" s="43"/>
      <c r="AD180" s="43"/>
      <c r="AE180" s="44"/>
      <c r="AF180" s="43"/>
      <c r="AG180" s="43"/>
      <c r="AH180" s="43"/>
      <c r="BA180" s="34"/>
      <c r="BB180" s="34"/>
      <c r="BC180" s="34"/>
      <c r="BD180" s="34"/>
      <c r="BE180" s="34"/>
      <c r="BF180" s="34"/>
      <c r="BG180" s="34"/>
    </row>
    <row r="181" spans="1:59" s="21" customFormat="1" ht="15">
      <c r="A181" s="20"/>
      <c r="N181" s="82"/>
      <c r="V181" s="43"/>
      <c r="Z181" s="43"/>
      <c r="AD181" s="43"/>
      <c r="AE181" s="44"/>
      <c r="AF181" s="43"/>
      <c r="AG181" s="43"/>
      <c r="AH181" s="43"/>
      <c r="BA181" s="34"/>
      <c r="BB181" s="34"/>
      <c r="BC181" s="34"/>
      <c r="BD181" s="34"/>
      <c r="BE181" s="34"/>
      <c r="BF181" s="34"/>
      <c r="BG181" s="34"/>
    </row>
    <row r="182" spans="1:59" s="21" customFormat="1" ht="15">
      <c r="A182" s="20"/>
      <c r="N182" s="83"/>
      <c r="V182" s="45"/>
      <c r="Z182" s="45"/>
      <c r="AD182" s="45"/>
      <c r="AE182" s="44"/>
      <c r="AF182" s="43"/>
      <c r="AG182" s="43"/>
      <c r="AH182" s="43"/>
      <c r="BA182" s="34"/>
      <c r="BB182" s="34"/>
      <c r="BC182" s="34"/>
      <c r="BD182" s="34"/>
      <c r="BE182" s="34"/>
      <c r="BF182" s="34"/>
      <c r="BG182" s="34"/>
    </row>
    <row r="183" spans="1:59" s="21" customFormat="1" ht="15">
      <c r="A183" s="20"/>
      <c r="N183" s="83"/>
      <c r="V183" s="45"/>
      <c r="Z183" s="45"/>
      <c r="AD183" s="45"/>
      <c r="AE183" s="44"/>
      <c r="AF183" s="43"/>
      <c r="AG183" s="43"/>
      <c r="AH183" s="43"/>
      <c r="BA183" s="34"/>
      <c r="BB183" s="34"/>
      <c r="BC183" s="34"/>
      <c r="BD183" s="34"/>
      <c r="BE183" s="34"/>
      <c r="BF183" s="34"/>
      <c r="BG183" s="34"/>
    </row>
    <row r="184" spans="1:59" s="21" customFormat="1" ht="15">
      <c r="A184" s="20"/>
      <c r="N184" s="83"/>
      <c r="V184" s="45"/>
      <c r="Z184" s="45"/>
      <c r="AD184" s="45"/>
      <c r="AE184" s="44"/>
      <c r="AF184" s="43"/>
      <c r="AG184" s="43"/>
      <c r="AH184" s="43"/>
      <c r="BA184" s="34"/>
      <c r="BB184" s="34"/>
      <c r="BC184" s="34"/>
      <c r="BD184" s="34"/>
      <c r="BE184" s="34"/>
      <c r="BF184" s="34"/>
      <c r="BG184" s="34"/>
    </row>
    <row r="185" spans="1:59" s="21" customFormat="1" ht="15">
      <c r="A185" s="20"/>
      <c r="N185" s="83"/>
      <c r="V185" s="45"/>
      <c r="Z185" s="45"/>
      <c r="AD185" s="45"/>
      <c r="AE185" s="44"/>
      <c r="AF185" s="43"/>
      <c r="AG185" s="43"/>
      <c r="AH185" s="43"/>
      <c r="BA185" s="34"/>
      <c r="BB185" s="34"/>
      <c r="BC185" s="34"/>
      <c r="BD185" s="34"/>
      <c r="BE185" s="34"/>
      <c r="BF185" s="34"/>
      <c r="BG185" s="34"/>
    </row>
    <row r="186" spans="1:59" s="21" customFormat="1" ht="15">
      <c r="A186" s="20"/>
      <c r="N186" s="83"/>
      <c r="V186" s="45"/>
      <c r="Z186" s="45"/>
      <c r="AD186" s="45"/>
      <c r="AE186" s="44"/>
      <c r="AF186" s="43"/>
      <c r="AG186" s="43"/>
      <c r="AH186" s="43"/>
      <c r="BA186" s="34"/>
      <c r="BB186" s="34"/>
      <c r="BC186" s="34"/>
      <c r="BD186" s="34"/>
      <c r="BE186" s="34"/>
      <c r="BF186" s="34"/>
      <c r="BG186" s="34"/>
    </row>
    <row r="187" spans="1:59" s="21" customFormat="1" ht="15">
      <c r="A187" s="20"/>
      <c r="N187" s="83"/>
      <c r="V187" s="45"/>
      <c r="Z187" s="45"/>
      <c r="AD187" s="45"/>
      <c r="AE187" s="44"/>
      <c r="AF187" s="43"/>
      <c r="AG187" s="43"/>
      <c r="AH187" s="43"/>
      <c r="BA187" s="34"/>
      <c r="BB187" s="34"/>
      <c r="BC187" s="34"/>
      <c r="BD187" s="34"/>
      <c r="BE187" s="34"/>
      <c r="BF187" s="34"/>
      <c r="BG187" s="34"/>
    </row>
    <row r="188" spans="1:59" s="21" customFormat="1" ht="15">
      <c r="A188" s="20"/>
      <c r="N188" s="83"/>
      <c r="V188" s="45"/>
      <c r="Z188" s="45"/>
      <c r="AD188" s="45"/>
      <c r="AE188" s="44"/>
      <c r="AF188" s="43"/>
      <c r="AG188" s="43"/>
      <c r="AH188" s="43"/>
      <c r="BA188" s="34"/>
      <c r="BB188" s="34"/>
      <c r="BC188" s="34"/>
      <c r="BD188" s="34"/>
      <c r="BE188" s="34"/>
      <c r="BF188" s="34"/>
      <c r="BG188" s="34"/>
    </row>
    <row r="189" spans="1:59" s="21" customFormat="1" ht="15">
      <c r="A189" s="20"/>
      <c r="N189" s="83"/>
      <c r="V189" s="45"/>
      <c r="Z189" s="45"/>
      <c r="AD189" s="45"/>
      <c r="AE189" s="44"/>
      <c r="AF189" s="43"/>
      <c r="AG189" s="43"/>
      <c r="AH189" s="43"/>
      <c r="BA189" s="34"/>
      <c r="BB189" s="34"/>
      <c r="BC189" s="34"/>
      <c r="BD189" s="34"/>
      <c r="BE189" s="34"/>
      <c r="BF189" s="34"/>
      <c r="BG189" s="34"/>
    </row>
    <row r="190" spans="1:59" s="21" customFormat="1" ht="15">
      <c r="A190" s="20"/>
      <c r="N190" s="83"/>
      <c r="V190" s="45"/>
      <c r="Z190" s="45"/>
      <c r="AD190" s="45"/>
      <c r="AE190" s="44"/>
      <c r="AF190" s="43"/>
      <c r="AG190" s="43"/>
      <c r="AH190" s="43"/>
      <c r="BA190" s="34"/>
      <c r="BB190" s="34"/>
      <c r="BC190" s="34"/>
      <c r="BD190" s="34"/>
      <c r="BE190" s="34"/>
      <c r="BF190" s="34"/>
      <c r="BG190" s="34"/>
    </row>
    <row r="191" spans="1:59" s="21" customFormat="1" ht="15">
      <c r="A191" s="20"/>
      <c r="N191" s="83"/>
      <c r="V191" s="45"/>
      <c r="Z191" s="45"/>
      <c r="AD191" s="45"/>
      <c r="AE191" s="44"/>
      <c r="AF191" s="43"/>
      <c r="AG191" s="43"/>
      <c r="AH191" s="43"/>
      <c r="BA191" s="34"/>
      <c r="BB191" s="34"/>
      <c r="BC191" s="34"/>
      <c r="BD191" s="34"/>
      <c r="BE191" s="34"/>
      <c r="BF191" s="34"/>
      <c r="BG191" s="34"/>
    </row>
    <row r="192" spans="1:59" s="21" customFormat="1" ht="15">
      <c r="A192" s="20"/>
      <c r="N192" s="83"/>
      <c r="V192" s="45"/>
      <c r="Z192" s="45"/>
      <c r="AD192" s="45"/>
      <c r="AE192" s="44"/>
      <c r="AF192" s="43"/>
      <c r="AG192" s="43"/>
      <c r="AH192" s="43"/>
      <c r="BA192" s="34"/>
      <c r="BB192" s="34"/>
      <c r="BC192" s="34"/>
      <c r="BD192" s="34"/>
      <c r="BE192" s="34"/>
      <c r="BF192" s="34"/>
      <c r="BG192" s="34"/>
    </row>
    <row r="193" spans="1:60" s="21" customFormat="1" ht="15">
      <c r="A193" s="20"/>
      <c r="N193" s="83"/>
      <c r="V193" s="45"/>
      <c r="Z193" s="45"/>
      <c r="AD193" s="45"/>
      <c r="AE193" s="44"/>
      <c r="AF193" s="43"/>
      <c r="AG193" s="43"/>
      <c r="AH193" s="43"/>
      <c r="BA193" s="34"/>
      <c r="BB193" s="34"/>
      <c r="BC193" s="34"/>
      <c r="BD193" s="34"/>
      <c r="BE193" s="34"/>
      <c r="BF193" s="34"/>
      <c r="BG193" s="34"/>
    </row>
    <row r="194" spans="1:60" s="21" customFormat="1" ht="15">
      <c r="A194" s="20"/>
      <c r="N194" s="83"/>
      <c r="V194" s="45"/>
      <c r="Z194" s="45"/>
      <c r="AD194" s="45"/>
      <c r="AE194" s="44"/>
      <c r="AF194" s="43"/>
      <c r="AG194" s="43"/>
      <c r="AH194" s="43"/>
      <c r="BA194" s="34"/>
      <c r="BB194" s="34"/>
      <c r="BC194" s="34"/>
      <c r="BD194" s="34"/>
      <c r="BE194" s="34"/>
      <c r="BF194" s="34"/>
      <c r="BG194" s="34"/>
    </row>
    <row r="195" spans="1:60" s="21" customFormat="1" ht="15">
      <c r="A195" s="20"/>
      <c r="N195" s="83"/>
      <c r="V195" s="45"/>
      <c r="Z195" s="45"/>
      <c r="AD195" s="45"/>
      <c r="AE195" s="44"/>
      <c r="AF195" s="43"/>
      <c r="AG195" s="43"/>
      <c r="AH195" s="43"/>
      <c r="BA195" s="34"/>
      <c r="BB195" s="34"/>
      <c r="BC195" s="34"/>
      <c r="BD195" s="34"/>
      <c r="BE195" s="34"/>
      <c r="BF195" s="34"/>
      <c r="BG195" s="34"/>
    </row>
    <row r="196" spans="1:60" s="21" customFormat="1" ht="15">
      <c r="A196" s="20"/>
      <c r="N196" s="83"/>
      <c r="V196" s="45"/>
      <c r="Z196" s="45"/>
      <c r="AD196" s="45"/>
      <c r="AE196" s="44"/>
      <c r="AF196" s="43"/>
      <c r="AG196" s="43"/>
      <c r="AH196" s="43"/>
      <c r="BA196" s="34"/>
      <c r="BB196" s="34"/>
      <c r="BC196" s="34"/>
      <c r="BD196" s="34"/>
      <c r="BE196" s="34"/>
      <c r="BF196" s="34"/>
      <c r="BG196" s="34"/>
    </row>
    <row r="197" spans="1:60" s="21" customFormat="1" ht="15">
      <c r="A197" s="20"/>
      <c r="N197" s="83"/>
      <c r="V197" s="45"/>
      <c r="Z197" s="45"/>
      <c r="AD197" s="45"/>
      <c r="AE197" s="44"/>
      <c r="AF197" s="43"/>
      <c r="AG197" s="43"/>
      <c r="AH197" s="43"/>
      <c r="AZ197" s="47"/>
      <c r="BA197" s="95"/>
      <c r="BB197" s="95"/>
      <c r="BC197" s="95"/>
      <c r="BD197" s="95"/>
      <c r="BE197" s="95"/>
      <c r="BF197" s="95"/>
      <c r="BG197" s="95"/>
      <c r="BH197" s="47"/>
    </row>
    <row r="198" spans="1:60" s="21" customFormat="1" ht="15">
      <c r="A198" s="20"/>
      <c r="N198" s="83"/>
      <c r="V198" s="45"/>
      <c r="Z198" s="45"/>
      <c r="AD198" s="45"/>
      <c r="AE198" s="46"/>
      <c r="AF198" s="45"/>
      <c r="AG198" s="45"/>
      <c r="AH198" s="45"/>
      <c r="AI198" s="47"/>
      <c r="AZ198" s="47"/>
      <c r="BA198" s="95"/>
      <c r="BB198" s="95"/>
      <c r="BC198" s="95"/>
      <c r="BD198" s="95"/>
      <c r="BE198" s="95"/>
      <c r="BF198" s="95"/>
      <c r="BG198" s="95"/>
      <c r="BH198" s="47"/>
    </row>
    <row r="199" spans="1:60" s="21" customFormat="1" ht="15">
      <c r="A199" s="20"/>
      <c r="N199" s="83"/>
      <c r="V199" s="45"/>
      <c r="Z199" s="45"/>
      <c r="AD199" s="45"/>
      <c r="AE199" s="46"/>
      <c r="AF199" s="45"/>
      <c r="AG199" s="45"/>
      <c r="AH199" s="45"/>
      <c r="AI199" s="47"/>
      <c r="AZ199" s="47"/>
      <c r="BA199" s="95"/>
      <c r="BB199" s="95"/>
      <c r="BC199" s="95"/>
      <c r="BD199" s="95"/>
      <c r="BE199" s="95"/>
      <c r="BF199" s="95"/>
      <c r="BG199" s="95"/>
      <c r="BH199" s="47"/>
    </row>
    <row r="200" spans="1:60" s="21" customFormat="1" ht="15">
      <c r="A200" s="48"/>
      <c r="N200" s="83"/>
      <c r="V200" s="45"/>
      <c r="Z200" s="45"/>
      <c r="AD200" s="45"/>
      <c r="AE200" s="46"/>
      <c r="AF200" s="45"/>
      <c r="AG200" s="45"/>
      <c r="AH200" s="45"/>
      <c r="AI200" s="47"/>
      <c r="AZ200" s="47"/>
      <c r="BA200" s="95"/>
      <c r="BB200" s="95"/>
      <c r="BC200" s="95"/>
      <c r="BD200" s="95"/>
      <c r="BE200" s="95"/>
      <c r="BF200" s="95"/>
      <c r="BG200" s="95"/>
      <c r="B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BH200"/>
  <sheetViews>
    <sheetView showGridLines="0" topLeftCell="A4" zoomScale="93" zoomScaleNormal="93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B8" sqref="B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3" width="5" style="47" bestFit="1" customWidth="1"/>
    <col min="44" max="44" width="4.125" style="47" bestFit="1" customWidth="1"/>
    <col min="45" max="45" width="5" style="47" bestFit="1" customWidth="1"/>
    <col min="46" max="47" width="11" style="47"/>
    <col min="48" max="50" width="4.25" style="47" customWidth="1"/>
    <col min="51" max="51" width="5.25" style="47" bestFit="1" customWidth="1"/>
    <col min="52" max="52" width="11" style="47"/>
    <col min="53" max="59" width="5.25" style="95" customWidth="1"/>
    <col min="60" max="60" width="6.125" style="47" customWidth="1"/>
    <col min="61" max="16384" width="11" style="47"/>
  </cols>
  <sheetData>
    <row r="1" spans="1:60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  <c r="BA1" s="92"/>
      <c r="BB1" s="92"/>
      <c r="BC1" s="92"/>
      <c r="BD1" s="92"/>
      <c r="BE1" s="92"/>
      <c r="BF1" s="92"/>
      <c r="BG1" s="92"/>
    </row>
    <row r="2" spans="1:60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  <c r="BA2" s="93"/>
      <c r="BB2" s="93"/>
      <c r="BC2" s="93"/>
      <c r="BD2" s="93"/>
      <c r="BE2" s="93"/>
      <c r="BF2" s="93"/>
      <c r="BG2" s="93"/>
    </row>
    <row r="3" spans="1:60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  <c r="BA3" s="94"/>
      <c r="BB3" s="94"/>
      <c r="BC3" s="94"/>
      <c r="BD3" s="94"/>
      <c r="BE3" s="94"/>
      <c r="BF3" s="94"/>
      <c r="BG3" s="94"/>
    </row>
    <row r="4" spans="1:60" ht="107.25">
      <c r="AV4" s="15" t="s">
        <v>602</v>
      </c>
      <c r="AW4" s="15" t="s">
        <v>607</v>
      </c>
      <c r="AX4" s="15" t="s">
        <v>608</v>
      </c>
      <c r="AY4" s="15" t="s">
        <v>592</v>
      </c>
      <c r="BA4" s="96" t="s">
        <v>609</v>
      </c>
      <c r="BB4" s="96" t="s">
        <v>610</v>
      </c>
      <c r="BC4" s="96" t="s">
        <v>611</v>
      </c>
      <c r="BD4" s="96" t="s">
        <v>612</v>
      </c>
      <c r="BE4" s="96" t="s">
        <v>603</v>
      </c>
      <c r="BF4" s="96" t="s">
        <v>604</v>
      </c>
      <c r="BG4" s="96" t="s">
        <v>613</v>
      </c>
      <c r="BH4" s="96" t="s">
        <v>614</v>
      </c>
    </row>
    <row r="5" spans="1:60" s="21" customFormat="1" ht="19.5" customHeight="1">
      <c r="A5" s="20"/>
      <c r="E5" s="90"/>
      <c r="N5" s="16"/>
      <c r="V5" s="16"/>
      <c r="Z5" s="16"/>
      <c r="AD5" s="16"/>
      <c r="AE5" s="17"/>
      <c r="AF5" s="18"/>
      <c r="AG5" s="16"/>
      <c r="AH5" s="16"/>
      <c r="AI5" s="19"/>
      <c r="BA5" s="34"/>
      <c r="BB5" s="34"/>
      <c r="BC5" s="34"/>
      <c r="BD5" s="34"/>
      <c r="BE5" s="34"/>
      <c r="BF5" s="34"/>
      <c r="BG5" s="34"/>
      <c r="BH5" s="34"/>
    </row>
    <row r="6" spans="1:60" s="21" customFormat="1" ht="15" customHeight="1">
      <c r="A6" s="22" t="s">
        <v>6</v>
      </c>
      <c r="B6" s="23" t="s">
        <v>7</v>
      </c>
      <c r="C6" s="24" t="s">
        <v>8</v>
      </c>
      <c r="D6" s="25"/>
      <c r="E6" s="89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151"/>
      <c r="P6" s="152"/>
      <c r="Q6" s="152"/>
      <c r="R6" s="152"/>
      <c r="S6" s="152"/>
      <c r="T6" s="152"/>
      <c r="U6" s="153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  <c r="AV6" s="21" t="s">
        <v>606</v>
      </c>
      <c r="BA6" s="34"/>
      <c r="BB6" s="34"/>
      <c r="BC6" s="34"/>
      <c r="BD6" s="34"/>
      <c r="BE6" s="34"/>
      <c r="BF6" s="34"/>
      <c r="BG6" s="34"/>
      <c r="BH6" s="34"/>
    </row>
    <row r="7" spans="1:60" s="21" customFormat="1" ht="18" customHeight="1">
      <c r="A7" s="33">
        <v>1</v>
      </c>
      <c r="B7" s="34" t="s">
        <v>337</v>
      </c>
      <c r="C7" s="34" t="s">
        <v>338</v>
      </c>
      <c r="D7" s="34">
        <v>9.4</v>
      </c>
      <c r="E7" s="34">
        <v>4</v>
      </c>
      <c r="F7" s="34">
        <v>0</v>
      </c>
      <c r="G7" s="34">
        <v>9.8000000000000007</v>
      </c>
      <c r="H7" s="34">
        <v>0</v>
      </c>
      <c r="I7" s="34">
        <v>0</v>
      </c>
      <c r="J7" s="34">
        <v>0</v>
      </c>
      <c r="K7" s="34">
        <v>0</v>
      </c>
      <c r="L7" s="34">
        <v>7</v>
      </c>
      <c r="M7" s="34">
        <v>7</v>
      </c>
      <c r="N7" s="35">
        <f>TRUNC(AVERAGE(D7:M7),2)</f>
        <v>3.72</v>
      </c>
      <c r="O7" s="34">
        <v>10</v>
      </c>
      <c r="P7" s="34">
        <v>8.4</v>
      </c>
      <c r="Q7" s="34">
        <v>8</v>
      </c>
      <c r="R7" s="34">
        <v>7.1</v>
      </c>
      <c r="S7" s="34">
        <v>9.8000000000000007</v>
      </c>
      <c r="T7" s="34"/>
      <c r="U7" s="34"/>
      <c r="V7" s="35">
        <f>TRUNC(AVERAGE(O7:U7),2)</f>
        <v>8.66</v>
      </c>
      <c r="W7" s="34">
        <v>8.5</v>
      </c>
      <c r="X7" s="34">
        <v>8.4</v>
      </c>
      <c r="Y7" s="34">
        <v>8</v>
      </c>
      <c r="Z7" s="35">
        <f t="shared" ref="Z7:Z36" si="0">TRUNC(AVERAGE(W7:Y7),2)</f>
        <v>8.3000000000000007</v>
      </c>
      <c r="AA7" s="74">
        <v>7</v>
      </c>
      <c r="AB7" s="34" t="s">
        <v>419</v>
      </c>
      <c r="AC7" s="34">
        <v>9</v>
      </c>
      <c r="AD7" s="35">
        <f t="shared" ref="AD7:AD36" si="1">TRUNC(AVERAGE(AA7:AC7),2)</f>
        <v>8</v>
      </c>
      <c r="AE7" s="36">
        <f>TRUNC(AVERAGE(N7,V7,Z7,AD7),2)</f>
        <v>7.17</v>
      </c>
      <c r="AF7" s="34">
        <f>TRUNC((AE7*0.8),2)</f>
        <v>5.73</v>
      </c>
      <c r="AG7" s="34">
        <f>AT7</f>
        <v>7.32</v>
      </c>
      <c r="AH7" s="37">
        <f>TRUNC((AG7*0.2),2)</f>
        <v>1.46</v>
      </c>
      <c r="AI7" s="34">
        <f>TRUNC((AF7+AH7),2)</f>
        <v>7.19</v>
      </c>
      <c r="AK7" s="34">
        <v>5</v>
      </c>
      <c r="AL7" s="34">
        <v>2</v>
      </c>
      <c r="AM7" s="34">
        <v>4</v>
      </c>
      <c r="AN7" s="34">
        <v>0</v>
      </c>
      <c r="AO7" s="34">
        <v>4.8</v>
      </c>
      <c r="AP7" s="34">
        <v>5</v>
      </c>
      <c r="AQ7" s="34">
        <v>10</v>
      </c>
      <c r="AR7" s="34">
        <v>5.8</v>
      </c>
      <c r="AS7" s="34">
        <f>SUM(AK7:AR7)</f>
        <v>36.6</v>
      </c>
      <c r="AT7" s="21">
        <f>AS7*0.2</f>
        <v>7.32</v>
      </c>
      <c r="AV7" s="34"/>
      <c r="AW7" s="34"/>
      <c r="AX7" s="34"/>
      <c r="AY7" s="34">
        <f>+SUM(AV7:AX7)</f>
        <v>0</v>
      </c>
      <c r="BA7" s="34"/>
      <c r="BB7" s="34"/>
      <c r="BC7" s="34"/>
      <c r="BD7" s="34"/>
      <c r="BE7" s="34"/>
      <c r="BF7" s="34">
        <f>+AY7</f>
        <v>0</v>
      </c>
      <c r="BG7" s="34">
        <f>SUM(BA7:BF7)</f>
        <v>0</v>
      </c>
      <c r="BH7" s="34">
        <f>BG7*0.2</f>
        <v>0</v>
      </c>
    </row>
    <row r="8" spans="1:60" s="21" customFormat="1" ht="18" customHeight="1">
      <c r="A8" s="33">
        <v>2</v>
      </c>
      <c r="B8" s="39" t="s">
        <v>339</v>
      </c>
      <c r="C8" s="40" t="s">
        <v>340</v>
      </c>
      <c r="D8" s="34">
        <v>9.1999999999999993</v>
      </c>
      <c r="E8" s="34">
        <v>4</v>
      </c>
      <c r="F8" s="34">
        <v>0</v>
      </c>
      <c r="G8" s="34">
        <v>10</v>
      </c>
      <c r="H8" s="34">
        <f>8.6*0.7</f>
        <v>6.02</v>
      </c>
      <c r="I8" s="34">
        <f>9.6*0.7</f>
        <v>6.72</v>
      </c>
      <c r="J8" s="34">
        <v>0</v>
      </c>
      <c r="K8" s="34">
        <v>10</v>
      </c>
      <c r="L8" s="34">
        <v>8</v>
      </c>
      <c r="M8" s="34">
        <v>0</v>
      </c>
      <c r="N8" s="35">
        <f t="shared" ref="N8:N36" si="2">TRUNC(AVERAGE(D8:M8),2)</f>
        <v>5.39</v>
      </c>
      <c r="O8" s="34">
        <v>10</v>
      </c>
      <c r="P8" s="34">
        <v>8.6</v>
      </c>
      <c r="Q8" s="34">
        <v>7</v>
      </c>
      <c r="R8" s="34">
        <v>9.1</v>
      </c>
      <c r="S8" s="34">
        <v>10</v>
      </c>
      <c r="T8" s="34"/>
      <c r="U8" s="34"/>
      <c r="V8" s="35">
        <f t="shared" ref="V8:V36" si="3">TRUNC(AVERAGE(O8:U8),2)</f>
        <v>8.94</v>
      </c>
      <c r="W8" s="34">
        <v>9.5</v>
      </c>
      <c r="X8" s="34">
        <v>8.9</v>
      </c>
      <c r="Y8" s="34">
        <v>9.8000000000000007</v>
      </c>
      <c r="Z8" s="35">
        <f t="shared" si="0"/>
        <v>9.4</v>
      </c>
      <c r="AA8" s="34">
        <v>8.6</v>
      </c>
      <c r="AB8" s="34">
        <v>0</v>
      </c>
      <c r="AC8" s="34">
        <v>8</v>
      </c>
      <c r="AD8" s="35">
        <f t="shared" si="1"/>
        <v>5.53</v>
      </c>
      <c r="AE8" s="36">
        <f t="shared" ref="AE8:AE36" si="4">TRUNC(AVERAGE(N8,V8,Z8,AD8),2)</f>
        <v>7.31</v>
      </c>
      <c r="AF8" s="34">
        <f t="shared" ref="AF8:AF36" si="5">TRUNC((AE8*0.8),2)</f>
        <v>5.84</v>
      </c>
      <c r="AG8" s="34">
        <f t="shared" ref="AG8:AG31" si="6">AT8</f>
        <v>8.16</v>
      </c>
      <c r="AH8" s="37">
        <f t="shared" ref="AH8:AH36" si="7">TRUNC((AG8*0.2),2)</f>
        <v>1.63</v>
      </c>
      <c r="AI8" s="34">
        <f t="shared" ref="AI8:AI36" si="8">TRUNC((AF8+AH8),2)</f>
        <v>7.47</v>
      </c>
      <c r="AK8" s="34">
        <v>5</v>
      </c>
      <c r="AL8" s="34">
        <v>4</v>
      </c>
      <c r="AM8" s="34">
        <v>4.4000000000000004</v>
      </c>
      <c r="AN8" s="34">
        <v>0</v>
      </c>
      <c r="AO8" s="34">
        <v>3</v>
      </c>
      <c r="AP8" s="34">
        <v>5</v>
      </c>
      <c r="AQ8" s="34">
        <v>10</v>
      </c>
      <c r="AR8" s="34">
        <v>9.4</v>
      </c>
      <c r="AS8" s="34">
        <f t="shared" ref="AS8:AS31" si="9">SUM(AK8:AR8)</f>
        <v>40.799999999999997</v>
      </c>
      <c r="AT8" s="21">
        <f t="shared" ref="AT8:AT31" si="10">AS8*0.2</f>
        <v>8.16</v>
      </c>
      <c r="AV8" s="34">
        <v>2</v>
      </c>
      <c r="AW8" s="34">
        <v>6</v>
      </c>
      <c r="AX8" s="34">
        <v>2</v>
      </c>
      <c r="AY8" s="34">
        <f t="shared" ref="AY8:AY36" si="11">+SUM(AV8:AX8)</f>
        <v>10</v>
      </c>
      <c r="BA8" s="34">
        <v>3</v>
      </c>
      <c r="BB8" s="34">
        <v>1</v>
      </c>
      <c r="BC8" s="34">
        <v>2</v>
      </c>
      <c r="BD8" s="34">
        <v>4</v>
      </c>
      <c r="BE8" s="34">
        <v>4</v>
      </c>
      <c r="BF8" s="34">
        <f t="shared" ref="BF8:BF36" si="12">+AY8</f>
        <v>10</v>
      </c>
      <c r="BG8" s="34">
        <f t="shared" ref="BG8:BG33" si="13">SUM(BA8:BF8)</f>
        <v>24</v>
      </c>
      <c r="BH8" s="34">
        <f t="shared" ref="BH8:BH31" si="14">BG8*0.2</f>
        <v>4.8000000000000007</v>
      </c>
    </row>
    <row r="9" spans="1:60" s="21" customFormat="1" ht="18" customHeight="1">
      <c r="A9" s="33">
        <v>3</v>
      </c>
      <c r="B9" s="41" t="s">
        <v>341</v>
      </c>
      <c r="C9" s="40" t="s">
        <v>342</v>
      </c>
      <c r="D9" s="34">
        <v>9.4</v>
      </c>
      <c r="E9" s="34">
        <v>3</v>
      </c>
      <c r="F9" s="34">
        <v>8.8000000000000007</v>
      </c>
      <c r="G9" s="34">
        <v>10</v>
      </c>
      <c r="H9" s="34">
        <v>0</v>
      </c>
      <c r="I9" s="34">
        <v>0</v>
      </c>
      <c r="J9" s="34">
        <v>7</v>
      </c>
      <c r="K9" s="34">
        <v>9.8000000000000007</v>
      </c>
      <c r="L9" s="34">
        <v>5</v>
      </c>
      <c r="M9" s="34">
        <v>7.5</v>
      </c>
      <c r="N9" s="35">
        <f t="shared" si="2"/>
        <v>6.05</v>
      </c>
      <c r="O9" s="34">
        <v>9.5</v>
      </c>
      <c r="P9" s="34">
        <v>9.4</v>
      </c>
      <c r="Q9" s="34">
        <v>5</v>
      </c>
      <c r="R9" s="34">
        <v>7.1</v>
      </c>
      <c r="S9" s="34">
        <v>9.6</v>
      </c>
      <c r="T9" s="34"/>
      <c r="U9" s="34"/>
      <c r="V9" s="35">
        <f t="shared" si="3"/>
        <v>8.1199999999999992</v>
      </c>
      <c r="W9" s="34">
        <v>8.5</v>
      </c>
      <c r="X9" s="34">
        <v>7.5</v>
      </c>
      <c r="Y9" s="34">
        <v>9.8000000000000007</v>
      </c>
      <c r="Z9" s="35">
        <f t="shared" si="0"/>
        <v>8.6</v>
      </c>
      <c r="AA9" s="34">
        <v>0</v>
      </c>
      <c r="AB9" s="34">
        <v>0</v>
      </c>
      <c r="AC9" s="34">
        <v>7</v>
      </c>
      <c r="AD9" s="35">
        <f t="shared" si="1"/>
        <v>2.33</v>
      </c>
      <c r="AE9" s="36">
        <f t="shared" si="4"/>
        <v>6.27</v>
      </c>
      <c r="AF9" s="34">
        <f t="shared" si="5"/>
        <v>5.01</v>
      </c>
      <c r="AG9" s="34">
        <f t="shared" si="6"/>
        <v>8.2200000000000006</v>
      </c>
      <c r="AH9" s="37">
        <f t="shared" si="7"/>
        <v>1.64</v>
      </c>
      <c r="AI9" s="34">
        <f t="shared" si="8"/>
        <v>6.65</v>
      </c>
      <c r="AK9" s="34">
        <v>5</v>
      </c>
      <c r="AL9" s="34">
        <v>3.5</v>
      </c>
      <c r="AM9" s="34">
        <v>0</v>
      </c>
      <c r="AN9" s="34">
        <v>5</v>
      </c>
      <c r="AO9" s="34">
        <v>5</v>
      </c>
      <c r="AP9" s="34">
        <v>5</v>
      </c>
      <c r="AQ9" s="34">
        <v>10</v>
      </c>
      <c r="AR9" s="34">
        <v>7.6</v>
      </c>
      <c r="AS9" s="34">
        <f t="shared" si="9"/>
        <v>41.1</v>
      </c>
      <c r="AT9" s="21">
        <f t="shared" si="10"/>
        <v>8.2200000000000006</v>
      </c>
      <c r="AV9" s="34">
        <v>6</v>
      </c>
      <c r="AW9" s="34">
        <v>4</v>
      </c>
      <c r="AX9" s="34">
        <v>2</v>
      </c>
      <c r="AY9" s="34">
        <f t="shared" si="11"/>
        <v>12</v>
      </c>
      <c r="BA9" s="34">
        <v>4</v>
      </c>
      <c r="BB9" s="34">
        <v>1</v>
      </c>
      <c r="BC9" s="34">
        <v>2</v>
      </c>
      <c r="BD9" s="34">
        <v>3</v>
      </c>
      <c r="BE9" s="34">
        <v>6</v>
      </c>
      <c r="BF9" s="34">
        <f t="shared" si="12"/>
        <v>12</v>
      </c>
      <c r="BG9" s="34">
        <f t="shared" si="13"/>
        <v>28</v>
      </c>
      <c r="BH9" s="34">
        <f t="shared" si="14"/>
        <v>5.6000000000000005</v>
      </c>
    </row>
    <row r="10" spans="1:60" s="21" customFormat="1" ht="18" customHeight="1">
      <c r="A10" s="33">
        <v>4</v>
      </c>
      <c r="B10" s="39" t="s">
        <v>343</v>
      </c>
      <c r="C10" s="40" t="s">
        <v>344</v>
      </c>
      <c r="D10" s="34">
        <v>0</v>
      </c>
      <c r="E10" s="34">
        <v>7</v>
      </c>
      <c r="F10" s="34">
        <v>10</v>
      </c>
      <c r="G10" s="34">
        <v>10</v>
      </c>
      <c r="H10" s="34">
        <v>0</v>
      </c>
      <c r="I10" s="34">
        <v>0</v>
      </c>
      <c r="J10" s="34">
        <v>0</v>
      </c>
      <c r="K10" s="34">
        <v>9.8000000000000007</v>
      </c>
      <c r="L10" s="34">
        <v>5</v>
      </c>
      <c r="M10" s="34">
        <v>5.5</v>
      </c>
      <c r="N10" s="35">
        <f t="shared" si="2"/>
        <v>4.7300000000000004</v>
      </c>
      <c r="O10" s="34">
        <v>10</v>
      </c>
      <c r="P10" s="34">
        <v>9.6</v>
      </c>
      <c r="Q10" s="34">
        <v>8</v>
      </c>
      <c r="R10" s="34">
        <v>8.6999999999999993</v>
      </c>
      <c r="S10" s="34">
        <v>10</v>
      </c>
      <c r="T10" s="34"/>
      <c r="U10" s="34"/>
      <c r="V10" s="35">
        <f t="shared" si="3"/>
        <v>9.26</v>
      </c>
      <c r="W10" s="34">
        <v>8.5</v>
      </c>
      <c r="X10" s="34">
        <v>8.9</v>
      </c>
      <c r="Y10" s="34">
        <v>9.6</v>
      </c>
      <c r="Z10" s="35">
        <f t="shared" si="0"/>
        <v>9</v>
      </c>
      <c r="AA10" s="74">
        <v>8.6</v>
      </c>
      <c r="AB10" s="34">
        <v>0</v>
      </c>
      <c r="AC10" s="34">
        <v>9.5</v>
      </c>
      <c r="AD10" s="35">
        <f t="shared" si="1"/>
        <v>6.03</v>
      </c>
      <c r="AE10" s="36">
        <f t="shared" si="4"/>
        <v>7.25</v>
      </c>
      <c r="AF10" s="34">
        <f t="shared" si="5"/>
        <v>5.8</v>
      </c>
      <c r="AG10" s="34">
        <f t="shared" si="6"/>
        <v>9.18</v>
      </c>
      <c r="AH10" s="37">
        <f t="shared" si="7"/>
        <v>1.83</v>
      </c>
      <c r="AI10" s="34">
        <f t="shared" si="8"/>
        <v>7.63</v>
      </c>
      <c r="AK10" s="34">
        <v>5</v>
      </c>
      <c r="AL10" s="34">
        <v>5</v>
      </c>
      <c r="AM10" s="34">
        <v>4.3</v>
      </c>
      <c r="AN10" s="34">
        <v>3.8</v>
      </c>
      <c r="AO10" s="34">
        <v>5</v>
      </c>
      <c r="AP10" s="34">
        <v>5</v>
      </c>
      <c r="AQ10" s="34">
        <v>10</v>
      </c>
      <c r="AR10" s="34">
        <v>7.8</v>
      </c>
      <c r="AS10" s="34">
        <f t="shared" si="9"/>
        <v>45.9</v>
      </c>
      <c r="AT10" s="21">
        <f t="shared" si="10"/>
        <v>9.18</v>
      </c>
      <c r="AV10" s="34">
        <v>6</v>
      </c>
      <c r="AW10" s="34">
        <v>6</v>
      </c>
      <c r="AX10" s="34">
        <v>4</v>
      </c>
      <c r="AY10" s="34">
        <f t="shared" si="11"/>
        <v>16</v>
      </c>
      <c r="BA10" s="34">
        <v>4</v>
      </c>
      <c r="BB10" s="34">
        <v>1</v>
      </c>
      <c r="BC10" s="34">
        <v>2</v>
      </c>
      <c r="BD10" s="34">
        <v>5</v>
      </c>
      <c r="BE10" s="34">
        <v>8</v>
      </c>
      <c r="BF10" s="34">
        <f t="shared" si="12"/>
        <v>16</v>
      </c>
      <c r="BG10" s="34">
        <f t="shared" si="13"/>
        <v>36</v>
      </c>
      <c r="BH10" s="34">
        <f t="shared" si="14"/>
        <v>7.2</v>
      </c>
    </row>
    <row r="11" spans="1:60" s="21" customFormat="1" ht="18" customHeight="1">
      <c r="A11" s="33">
        <v>5</v>
      </c>
      <c r="B11" s="39" t="s">
        <v>345</v>
      </c>
      <c r="C11" s="40" t="s">
        <v>346</v>
      </c>
      <c r="D11" s="34">
        <v>9.6</v>
      </c>
      <c r="E11" s="34">
        <v>1</v>
      </c>
      <c r="F11" s="34">
        <v>6</v>
      </c>
      <c r="G11" s="34">
        <v>8.3000000000000007</v>
      </c>
      <c r="H11" s="34">
        <v>5.2</v>
      </c>
      <c r="I11" s="34">
        <v>5.8</v>
      </c>
      <c r="J11" s="34">
        <v>0</v>
      </c>
      <c r="K11" s="34">
        <v>10</v>
      </c>
      <c r="L11" s="34">
        <v>8</v>
      </c>
      <c r="M11" s="34">
        <v>8.1</v>
      </c>
      <c r="N11" s="35">
        <f t="shared" si="2"/>
        <v>6.2</v>
      </c>
      <c r="O11" s="34">
        <v>9.5</v>
      </c>
      <c r="P11" s="34">
        <v>8.6</v>
      </c>
      <c r="Q11" s="34">
        <v>6.5</v>
      </c>
      <c r="R11" s="34">
        <v>8.4</v>
      </c>
      <c r="S11" s="34">
        <v>9.6</v>
      </c>
      <c r="T11" s="34"/>
      <c r="U11" s="34"/>
      <c r="V11" s="35">
        <f t="shared" si="3"/>
        <v>8.52</v>
      </c>
      <c r="W11" s="34">
        <v>8.5</v>
      </c>
      <c r="X11" s="34">
        <v>8.9</v>
      </c>
      <c r="Y11" s="34">
        <v>8.4</v>
      </c>
      <c r="Z11" s="35">
        <f t="shared" si="0"/>
        <v>8.6</v>
      </c>
      <c r="AA11" s="74">
        <v>7.6</v>
      </c>
      <c r="AB11" s="34">
        <v>0</v>
      </c>
      <c r="AC11" s="34">
        <v>9.5</v>
      </c>
      <c r="AD11" s="35">
        <f t="shared" si="1"/>
        <v>5.7</v>
      </c>
      <c r="AE11" s="36">
        <f t="shared" si="4"/>
        <v>7.25</v>
      </c>
      <c r="AF11" s="34">
        <f t="shared" si="5"/>
        <v>5.8</v>
      </c>
      <c r="AG11" s="34">
        <f t="shared" si="6"/>
        <v>7.4600000000000009</v>
      </c>
      <c r="AH11" s="37">
        <f t="shared" si="7"/>
        <v>1.49</v>
      </c>
      <c r="AI11" s="34">
        <f t="shared" si="8"/>
        <v>7.29</v>
      </c>
      <c r="AK11" s="34">
        <v>5</v>
      </c>
      <c r="AL11" s="34">
        <v>5</v>
      </c>
      <c r="AM11" s="34">
        <v>3.4</v>
      </c>
      <c r="AN11" s="34">
        <v>0.8</v>
      </c>
      <c r="AO11" s="34">
        <v>5</v>
      </c>
      <c r="AP11" s="34">
        <v>5</v>
      </c>
      <c r="AQ11" s="34">
        <v>9.5</v>
      </c>
      <c r="AR11" s="34">
        <v>3.6</v>
      </c>
      <c r="AS11" s="34">
        <f t="shared" si="9"/>
        <v>37.300000000000004</v>
      </c>
      <c r="AT11" s="21">
        <f t="shared" si="10"/>
        <v>7.4600000000000009</v>
      </c>
      <c r="AV11" s="34">
        <v>2</v>
      </c>
      <c r="AW11" s="34">
        <v>4</v>
      </c>
      <c r="AX11" s="34">
        <v>4</v>
      </c>
      <c r="AY11" s="34">
        <f t="shared" si="11"/>
        <v>10</v>
      </c>
      <c r="BA11" s="34">
        <v>4</v>
      </c>
      <c r="BB11" s="34">
        <v>4</v>
      </c>
      <c r="BC11" s="34">
        <v>3</v>
      </c>
      <c r="BD11" s="34">
        <v>5</v>
      </c>
      <c r="BE11" s="34">
        <v>4</v>
      </c>
      <c r="BF11" s="34">
        <f t="shared" si="12"/>
        <v>10</v>
      </c>
      <c r="BG11" s="34">
        <f t="shared" si="13"/>
        <v>30</v>
      </c>
      <c r="BH11" s="34">
        <f t="shared" si="14"/>
        <v>6</v>
      </c>
    </row>
    <row r="12" spans="1:60" s="21" customFormat="1" ht="18" customHeight="1">
      <c r="A12" s="33">
        <v>6</v>
      </c>
      <c r="B12" s="39" t="s">
        <v>347</v>
      </c>
      <c r="C12" s="40" t="s">
        <v>348</v>
      </c>
      <c r="D12" s="34">
        <v>0</v>
      </c>
      <c r="E12" s="34">
        <v>7.6</v>
      </c>
      <c r="F12" s="34">
        <v>9.6</v>
      </c>
      <c r="G12" s="34">
        <v>10</v>
      </c>
      <c r="H12" s="34">
        <f>9.2*0.75</f>
        <v>6.8999999999999995</v>
      </c>
      <c r="I12" s="34">
        <f>7.5*0.75</f>
        <v>5.625</v>
      </c>
      <c r="J12" s="34">
        <f>8.5*0.75</f>
        <v>6.375</v>
      </c>
      <c r="K12" s="34">
        <f>9.8*0.75</f>
        <v>7.3500000000000005</v>
      </c>
      <c r="L12" s="34">
        <f>10*0.75</f>
        <v>7.5</v>
      </c>
      <c r="M12" s="34">
        <f>7.8*0.75</f>
        <v>5.85</v>
      </c>
      <c r="N12" s="35">
        <f t="shared" si="2"/>
        <v>6.68</v>
      </c>
      <c r="O12" s="34" t="s">
        <v>419</v>
      </c>
      <c r="P12" s="34">
        <v>8.8000000000000007</v>
      </c>
      <c r="Q12" s="34">
        <v>9.5</v>
      </c>
      <c r="R12" s="34">
        <v>8.6</v>
      </c>
      <c r="S12" s="34">
        <v>9.6</v>
      </c>
      <c r="T12" s="34"/>
      <c r="U12" s="34"/>
      <c r="V12" s="35">
        <f t="shared" si="3"/>
        <v>9.1199999999999992</v>
      </c>
      <c r="W12" s="34">
        <v>7.5</v>
      </c>
      <c r="X12" s="34">
        <v>9.1</v>
      </c>
      <c r="Y12" s="34">
        <v>5</v>
      </c>
      <c r="Z12" s="35">
        <f t="shared" si="0"/>
        <v>7.2</v>
      </c>
      <c r="AA12" s="74">
        <v>7.4</v>
      </c>
      <c r="AB12" s="34">
        <v>0</v>
      </c>
      <c r="AC12" s="34">
        <v>10</v>
      </c>
      <c r="AD12" s="35">
        <f t="shared" si="1"/>
        <v>5.8</v>
      </c>
      <c r="AE12" s="36">
        <f t="shared" si="4"/>
        <v>7.2</v>
      </c>
      <c r="AF12" s="34">
        <f t="shared" si="5"/>
        <v>5.76</v>
      </c>
      <c r="AG12" s="34">
        <f t="shared" si="6"/>
        <v>8.8800000000000008</v>
      </c>
      <c r="AH12" s="37">
        <f t="shared" si="7"/>
        <v>1.77</v>
      </c>
      <c r="AI12" s="34">
        <f t="shared" si="8"/>
        <v>7.53</v>
      </c>
      <c r="AK12" s="34">
        <v>5</v>
      </c>
      <c r="AL12" s="34">
        <v>5</v>
      </c>
      <c r="AM12" s="34">
        <v>4</v>
      </c>
      <c r="AN12" s="34">
        <v>1</v>
      </c>
      <c r="AO12" s="34">
        <v>4.8</v>
      </c>
      <c r="AP12" s="34">
        <v>5</v>
      </c>
      <c r="AQ12" s="34">
        <v>9.8000000000000007</v>
      </c>
      <c r="AR12" s="34">
        <v>9.8000000000000007</v>
      </c>
      <c r="AS12" s="34">
        <f t="shared" si="9"/>
        <v>44.400000000000006</v>
      </c>
      <c r="AT12" s="21">
        <f t="shared" si="10"/>
        <v>8.8800000000000008</v>
      </c>
      <c r="AV12" s="34">
        <v>2</v>
      </c>
      <c r="AW12" s="34">
        <v>1</v>
      </c>
      <c r="AX12" s="34">
        <v>1</v>
      </c>
      <c r="AY12" s="34">
        <f t="shared" si="11"/>
        <v>4</v>
      </c>
      <c r="BA12" s="34">
        <v>5</v>
      </c>
      <c r="BB12" s="34">
        <v>2</v>
      </c>
      <c r="BC12" s="34">
        <v>2</v>
      </c>
      <c r="BD12" s="34">
        <v>5</v>
      </c>
      <c r="BE12" s="34">
        <v>4</v>
      </c>
      <c r="BF12" s="34">
        <f t="shared" si="12"/>
        <v>4</v>
      </c>
      <c r="BG12" s="34">
        <f t="shared" si="13"/>
        <v>22</v>
      </c>
      <c r="BH12" s="34">
        <f t="shared" si="14"/>
        <v>4.4000000000000004</v>
      </c>
    </row>
    <row r="13" spans="1:60" s="21" customFormat="1" ht="18" customHeight="1">
      <c r="A13" s="33">
        <v>7</v>
      </c>
      <c r="B13" s="34" t="s">
        <v>349</v>
      </c>
      <c r="C13" s="42" t="s">
        <v>350</v>
      </c>
      <c r="D13" s="34">
        <v>8</v>
      </c>
      <c r="E13" s="34">
        <v>7.6</v>
      </c>
      <c r="F13" s="34">
        <v>9</v>
      </c>
      <c r="G13" s="34">
        <v>10</v>
      </c>
      <c r="H13" s="34">
        <v>9.4</v>
      </c>
      <c r="I13" s="34">
        <v>5.2</v>
      </c>
      <c r="J13" s="34">
        <v>8.8000000000000007</v>
      </c>
      <c r="K13" s="34">
        <v>9.5</v>
      </c>
      <c r="L13" s="34">
        <v>5</v>
      </c>
      <c r="M13" s="34">
        <v>2</v>
      </c>
      <c r="N13" s="35">
        <f t="shared" si="2"/>
        <v>7.45</v>
      </c>
      <c r="O13" s="34">
        <v>9</v>
      </c>
      <c r="P13" s="34">
        <v>9.6</v>
      </c>
      <c r="Q13" s="34">
        <v>8.5</v>
      </c>
      <c r="R13" s="34">
        <v>8.1999999999999993</v>
      </c>
      <c r="S13" s="34">
        <v>9.8000000000000007</v>
      </c>
      <c r="T13" s="34"/>
      <c r="U13" s="34"/>
      <c r="V13" s="35">
        <f t="shared" si="3"/>
        <v>9.02</v>
      </c>
      <c r="W13" s="34">
        <v>9.5</v>
      </c>
      <c r="X13" s="34">
        <v>8.9</v>
      </c>
      <c r="Y13" s="34">
        <v>7.8</v>
      </c>
      <c r="Z13" s="35">
        <f t="shared" si="0"/>
        <v>8.73</v>
      </c>
      <c r="AA13" s="34">
        <v>0</v>
      </c>
      <c r="AB13" s="34">
        <v>0</v>
      </c>
      <c r="AC13" s="34">
        <v>6</v>
      </c>
      <c r="AD13" s="35">
        <f t="shared" si="1"/>
        <v>2</v>
      </c>
      <c r="AE13" s="36">
        <f t="shared" si="4"/>
        <v>6.8</v>
      </c>
      <c r="AF13" s="34">
        <f t="shared" si="5"/>
        <v>5.44</v>
      </c>
      <c r="AG13" s="34">
        <f t="shared" si="6"/>
        <v>7.48</v>
      </c>
      <c r="AH13" s="37">
        <f t="shared" si="7"/>
        <v>1.49</v>
      </c>
      <c r="AI13" s="34">
        <f t="shared" si="8"/>
        <v>6.93</v>
      </c>
      <c r="AK13" s="34">
        <v>5</v>
      </c>
      <c r="AL13" s="34">
        <v>4</v>
      </c>
      <c r="AM13" s="34">
        <v>4.5999999999999996</v>
      </c>
      <c r="AN13" s="34">
        <v>0</v>
      </c>
      <c r="AO13" s="34">
        <v>2.6</v>
      </c>
      <c r="AP13" s="34">
        <v>3</v>
      </c>
      <c r="AQ13" s="34">
        <v>9.8000000000000007</v>
      </c>
      <c r="AR13" s="34">
        <v>8.4</v>
      </c>
      <c r="AS13" s="34">
        <f t="shared" si="9"/>
        <v>37.4</v>
      </c>
      <c r="AT13" s="21">
        <f t="shared" si="10"/>
        <v>7.48</v>
      </c>
      <c r="AV13" s="34">
        <v>2</v>
      </c>
      <c r="AW13" s="34">
        <v>1</v>
      </c>
      <c r="AX13" s="34">
        <v>1</v>
      </c>
      <c r="AY13" s="34">
        <f t="shared" si="11"/>
        <v>4</v>
      </c>
      <c r="BA13" s="34">
        <v>2</v>
      </c>
      <c r="BB13" s="34">
        <v>1</v>
      </c>
      <c r="BC13" s="34">
        <v>2</v>
      </c>
      <c r="BD13" s="34">
        <v>1</v>
      </c>
      <c r="BE13" s="34">
        <v>4</v>
      </c>
      <c r="BF13" s="34">
        <f t="shared" si="12"/>
        <v>4</v>
      </c>
      <c r="BG13" s="34">
        <f t="shared" si="13"/>
        <v>14</v>
      </c>
      <c r="BH13" s="34">
        <f t="shared" si="14"/>
        <v>2.8000000000000003</v>
      </c>
    </row>
    <row r="14" spans="1:60" s="21" customFormat="1" ht="18" customHeight="1">
      <c r="A14" s="33">
        <v>8</v>
      </c>
      <c r="B14" s="39" t="s">
        <v>351</v>
      </c>
      <c r="C14" s="29" t="s">
        <v>352</v>
      </c>
      <c r="D14" s="34">
        <v>9.1999999999999993</v>
      </c>
      <c r="E14" s="34">
        <v>9</v>
      </c>
      <c r="F14" s="34">
        <v>9.8000000000000007</v>
      </c>
      <c r="G14" s="34">
        <v>9.8000000000000007</v>
      </c>
      <c r="H14" s="34">
        <v>7.3</v>
      </c>
      <c r="I14" s="34">
        <v>6.5</v>
      </c>
      <c r="J14" s="34">
        <v>9.4</v>
      </c>
      <c r="K14" s="34">
        <v>0</v>
      </c>
      <c r="L14" s="34">
        <v>9</v>
      </c>
      <c r="M14" s="34">
        <v>9.1</v>
      </c>
      <c r="N14" s="35">
        <f t="shared" si="2"/>
        <v>7.91</v>
      </c>
      <c r="O14" s="34">
        <v>9</v>
      </c>
      <c r="P14" s="34" t="s">
        <v>419</v>
      </c>
      <c r="Q14" s="34" t="s">
        <v>419</v>
      </c>
      <c r="R14" s="34">
        <v>9.8000000000000007</v>
      </c>
      <c r="S14" s="34">
        <v>9.6</v>
      </c>
      <c r="T14" s="34"/>
      <c r="U14" s="34"/>
      <c r="V14" s="35">
        <f t="shared" si="3"/>
        <v>9.4600000000000009</v>
      </c>
      <c r="W14" s="34">
        <v>9.5</v>
      </c>
      <c r="X14" s="34">
        <v>7.5</v>
      </c>
      <c r="Y14" s="34">
        <v>8.4</v>
      </c>
      <c r="Z14" s="35">
        <f t="shared" si="0"/>
        <v>8.4600000000000009</v>
      </c>
      <c r="AA14" s="34">
        <v>0</v>
      </c>
      <c r="AB14" s="34">
        <v>0</v>
      </c>
      <c r="AC14" s="34">
        <v>9.5</v>
      </c>
      <c r="AD14" s="35">
        <f t="shared" si="1"/>
        <v>3.16</v>
      </c>
      <c r="AE14" s="36">
        <f t="shared" si="4"/>
        <v>7.24</v>
      </c>
      <c r="AF14" s="34">
        <f t="shared" si="5"/>
        <v>5.79</v>
      </c>
      <c r="AG14" s="34">
        <f t="shared" si="6"/>
        <v>8.9600000000000009</v>
      </c>
      <c r="AH14" s="37">
        <f t="shared" si="7"/>
        <v>1.79</v>
      </c>
      <c r="AI14" s="34">
        <f t="shared" si="8"/>
        <v>7.58</v>
      </c>
      <c r="AK14" s="34">
        <v>5</v>
      </c>
      <c r="AL14" s="34">
        <v>5</v>
      </c>
      <c r="AM14" s="34">
        <v>1.4</v>
      </c>
      <c r="AN14" s="34">
        <v>4</v>
      </c>
      <c r="AO14" s="34">
        <v>4.8</v>
      </c>
      <c r="AP14" s="34">
        <v>5</v>
      </c>
      <c r="AQ14" s="34">
        <v>10</v>
      </c>
      <c r="AR14" s="34">
        <v>9.6</v>
      </c>
      <c r="AS14" s="34">
        <f t="shared" si="9"/>
        <v>44.800000000000004</v>
      </c>
      <c r="AT14" s="21">
        <f t="shared" si="10"/>
        <v>8.9600000000000009</v>
      </c>
      <c r="AV14" s="34">
        <v>2</v>
      </c>
      <c r="AW14" s="34">
        <v>4</v>
      </c>
      <c r="AX14" s="34">
        <v>6</v>
      </c>
      <c r="AY14" s="34">
        <f t="shared" si="11"/>
        <v>12</v>
      </c>
      <c r="BA14" s="34">
        <v>4</v>
      </c>
      <c r="BB14" s="34">
        <v>3</v>
      </c>
      <c r="BC14" s="34">
        <v>5</v>
      </c>
      <c r="BD14" s="34">
        <v>5</v>
      </c>
      <c r="BE14" s="34">
        <v>4</v>
      </c>
      <c r="BF14" s="34">
        <f t="shared" si="12"/>
        <v>12</v>
      </c>
      <c r="BG14" s="34">
        <f t="shared" si="13"/>
        <v>33</v>
      </c>
      <c r="BH14" s="34">
        <f t="shared" si="14"/>
        <v>6.6000000000000005</v>
      </c>
    </row>
    <row r="15" spans="1:60" s="21" customFormat="1" ht="18" customHeight="1">
      <c r="A15" s="33">
        <v>9</v>
      </c>
      <c r="B15" s="34" t="s">
        <v>353</v>
      </c>
      <c r="C15" s="29" t="s">
        <v>354</v>
      </c>
      <c r="D15" s="34">
        <v>1</v>
      </c>
      <c r="E15" s="34">
        <v>9.8000000000000007</v>
      </c>
      <c r="F15" s="34">
        <v>7.6</v>
      </c>
      <c r="G15" s="34">
        <v>9.5</v>
      </c>
      <c r="H15" s="34">
        <v>8.1999999999999993</v>
      </c>
      <c r="I15" s="34">
        <v>5.2</v>
      </c>
      <c r="J15" s="34">
        <v>6</v>
      </c>
      <c r="K15" s="34">
        <v>0</v>
      </c>
      <c r="L15" s="34">
        <v>10</v>
      </c>
      <c r="M15" s="34">
        <v>5.5</v>
      </c>
      <c r="N15" s="35">
        <f t="shared" si="2"/>
        <v>6.28</v>
      </c>
      <c r="O15" s="34">
        <v>10</v>
      </c>
      <c r="P15" s="34">
        <v>9.4</v>
      </c>
      <c r="Q15" s="34">
        <v>9.5</v>
      </c>
      <c r="R15" s="34">
        <v>9.6</v>
      </c>
      <c r="S15" s="34">
        <v>9</v>
      </c>
      <c r="T15" s="34"/>
      <c r="U15" s="34"/>
      <c r="V15" s="35">
        <f t="shared" si="3"/>
        <v>9.5</v>
      </c>
      <c r="W15" s="34">
        <v>7.5</v>
      </c>
      <c r="X15" s="34">
        <v>8.4</v>
      </c>
      <c r="Y15" s="34">
        <v>8</v>
      </c>
      <c r="Z15" s="35">
        <f t="shared" si="0"/>
        <v>7.96</v>
      </c>
      <c r="AA15" s="75">
        <v>7.2</v>
      </c>
      <c r="AB15" s="34">
        <v>6</v>
      </c>
      <c r="AC15" s="34">
        <v>5</v>
      </c>
      <c r="AD15" s="35">
        <f t="shared" si="1"/>
        <v>6.06</v>
      </c>
      <c r="AE15" s="36">
        <f t="shared" si="4"/>
        <v>7.45</v>
      </c>
      <c r="AF15" s="34">
        <f t="shared" si="5"/>
        <v>5.96</v>
      </c>
      <c r="AG15" s="34">
        <f t="shared" si="6"/>
        <v>9.1600000000000019</v>
      </c>
      <c r="AH15" s="37">
        <f t="shared" si="7"/>
        <v>1.83</v>
      </c>
      <c r="AI15" s="34">
        <f t="shared" si="8"/>
        <v>7.79</v>
      </c>
      <c r="AK15" s="34">
        <v>3</v>
      </c>
      <c r="AL15" s="34">
        <v>5</v>
      </c>
      <c r="AM15" s="34">
        <v>3.4</v>
      </c>
      <c r="AN15" s="34">
        <v>5</v>
      </c>
      <c r="AO15" s="34">
        <v>5</v>
      </c>
      <c r="AP15" s="34">
        <v>5</v>
      </c>
      <c r="AQ15" s="34">
        <v>9.8000000000000007</v>
      </c>
      <c r="AR15" s="34">
        <v>9.6</v>
      </c>
      <c r="AS15" s="34">
        <f t="shared" si="9"/>
        <v>45.800000000000004</v>
      </c>
      <c r="AT15" s="21">
        <f t="shared" si="10"/>
        <v>9.1600000000000019</v>
      </c>
      <c r="AV15" s="34">
        <v>2</v>
      </c>
      <c r="AW15" s="34">
        <v>1</v>
      </c>
      <c r="AX15" s="34">
        <v>1</v>
      </c>
      <c r="AY15" s="34">
        <f t="shared" si="11"/>
        <v>4</v>
      </c>
      <c r="BA15" s="34">
        <v>3</v>
      </c>
      <c r="BB15" s="34">
        <v>1</v>
      </c>
      <c r="BC15" s="34">
        <v>2</v>
      </c>
      <c r="BD15" s="34">
        <v>4</v>
      </c>
      <c r="BE15" s="34">
        <v>2</v>
      </c>
      <c r="BF15" s="34">
        <f t="shared" si="12"/>
        <v>4</v>
      </c>
      <c r="BG15" s="34">
        <f t="shared" si="13"/>
        <v>16</v>
      </c>
      <c r="BH15" s="34">
        <f t="shared" si="14"/>
        <v>3.2</v>
      </c>
    </row>
    <row r="16" spans="1:60" s="21" customFormat="1" ht="18" customHeight="1">
      <c r="A16" s="33">
        <v>10</v>
      </c>
      <c r="B16" s="34" t="s">
        <v>355</v>
      </c>
      <c r="C16" s="42" t="s">
        <v>356</v>
      </c>
      <c r="D16" s="34">
        <v>9.8000000000000007</v>
      </c>
      <c r="E16" s="34">
        <v>8</v>
      </c>
      <c r="F16" s="34">
        <v>8.8000000000000007</v>
      </c>
      <c r="G16" s="34">
        <v>10</v>
      </c>
      <c r="H16" s="34">
        <v>5.4</v>
      </c>
      <c r="I16" s="34">
        <v>2.2999999999999998</v>
      </c>
      <c r="J16" s="34">
        <v>0</v>
      </c>
      <c r="K16" s="34">
        <v>10</v>
      </c>
      <c r="L16" s="34">
        <v>10</v>
      </c>
      <c r="M16" s="34">
        <v>8.3000000000000007</v>
      </c>
      <c r="N16" s="35">
        <f t="shared" si="2"/>
        <v>7.26</v>
      </c>
      <c r="O16" s="34">
        <v>10</v>
      </c>
      <c r="P16" s="34">
        <v>9.4</v>
      </c>
      <c r="Q16" s="34">
        <v>9.5</v>
      </c>
      <c r="R16" s="34">
        <v>9.1999999999999993</v>
      </c>
      <c r="S16" s="34">
        <v>10</v>
      </c>
      <c r="T16" s="34"/>
      <c r="U16" s="34"/>
      <c r="V16" s="35">
        <f t="shared" si="3"/>
        <v>9.6199999999999992</v>
      </c>
      <c r="W16" s="34">
        <v>9.5</v>
      </c>
      <c r="X16" s="34">
        <v>9.1</v>
      </c>
      <c r="Y16" s="34">
        <v>5</v>
      </c>
      <c r="Z16" s="35">
        <f t="shared" si="0"/>
        <v>7.86</v>
      </c>
      <c r="AA16" s="34">
        <v>0</v>
      </c>
      <c r="AB16" s="34">
        <v>9</v>
      </c>
      <c r="AC16" s="34">
        <v>8.5</v>
      </c>
      <c r="AD16" s="35">
        <f t="shared" si="1"/>
        <v>5.83</v>
      </c>
      <c r="AE16" s="36">
        <f t="shared" si="4"/>
        <v>7.64</v>
      </c>
      <c r="AF16" s="34">
        <f t="shared" si="5"/>
        <v>6.11</v>
      </c>
      <c r="AG16" s="34">
        <f t="shared" si="6"/>
        <v>8.64</v>
      </c>
      <c r="AH16" s="37">
        <f t="shared" si="7"/>
        <v>1.72</v>
      </c>
      <c r="AI16" s="34">
        <f t="shared" si="8"/>
        <v>7.83</v>
      </c>
      <c r="AK16" s="34">
        <v>5</v>
      </c>
      <c r="AL16" s="34">
        <v>4</v>
      </c>
      <c r="AM16" s="34">
        <v>3.6</v>
      </c>
      <c r="AN16" s="34">
        <v>4</v>
      </c>
      <c r="AO16" s="34">
        <v>3</v>
      </c>
      <c r="AP16" s="34">
        <v>5</v>
      </c>
      <c r="AQ16" s="34">
        <v>10</v>
      </c>
      <c r="AR16" s="34">
        <v>8.6</v>
      </c>
      <c r="AS16" s="34">
        <f t="shared" si="9"/>
        <v>43.2</v>
      </c>
      <c r="AT16" s="21">
        <f t="shared" si="10"/>
        <v>8.64</v>
      </c>
      <c r="AV16" s="34">
        <v>8</v>
      </c>
      <c r="AW16" s="34">
        <v>6</v>
      </c>
      <c r="AX16" s="34">
        <v>6</v>
      </c>
      <c r="AY16" s="34">
        <f t="shared" si="11"/>
        <v>20</v>
      </c>
      <c r="BA16" s="34">
        <v>4</v>
      </c>
      <c r="BB16" s="34">
        <v>3</v>
      </c>
      <c r="BC16" s="34">
        <v>2</v>
      </c>
      <c r="BD16" s="34">
        <v>5</v>
      </c>
      <c r="BE16" s="34">
        <v>4</v>
      </c>
      <c r="BF16" s="34">
        <f t="shared" si="12"/>
        <v>20</v>
      </c>
      <c r="BG16" s="34">
        <f t="shared" si="13"/>
        <v>38</v>
      </c>
      <c r="BH16" s="34">
        <f t="shared" si="14"/>
        <v>7.6000000000000005</v>
      </c>
    </row>
    <row r="17" spans="1:60" s="21" customFormat="1" ht="18" customHeight="1">
      <c r="A17" s="33">
        <v>11</v>
      </c>
      <c r="B17" s="39" t="s">
        <v>357</v>
      </c>
      <c r="C17" s="29" t="s">
        <v>358</v>
      </c>
      <c r="D17" s="34">
        <v>8.4</v>
      </c>
      <c r="E17" s="34">
        <v>3.2</v>
      </c>
      <c r="F17" s="34">
        <v>9.8000000000000007</v>
      </c>
      <c r="G17" s="34">
        <v>9</v>
      </c>
      <c r="H17" s="34">
        <v>9.4</v>
      </c>
      <c r="I17" s="34">
        <v>7.4</v>
      </c>
      <c r="J17" s="34">
        <v>7.6</v>
      </c>
      <c r="K17" s="34">
        <v>8</v>
      </c>
      <c r="L17" s="34">
        <v>5</v>
      </c>
      <c r="M17" s="34">
        <v>6.8</v>
      </c>
      <c r="N17" s="35">
        <f t="shared" si="2"/>
        <v>7.46</v>
      </c>
      <c r="O17" s="34">
        <v>9.5</v>
      </c>
      <c r="P17" s="34">
        <v>8</v>
      </c>
      <c r="Q17" s="34">
        <v>8</v>
      </c>
      <c r="R17" s="34">
        <v>9.1999999999999993</v>
      </c>
      <c r="S17" s="34">
        <v>10</v>
      </c>
      <c r="T17" s="34"/>
      <c r="U17" s="34"/>
      <c r="V17" s="35">
        <f t="shared" si="3"/>
        <v>8.94</v>
      </c>
      <c r="W17" s="34">
        <v>9.5</v>
      </c>
      <c r="X17" s="34">
        <v>8.6999999999999993</v>
      </c>
      <c r="Y17" s="34">
        <v>9.6</v>
      </c>
      <c r="Z17" s="35">
        <f t="shared" si="0"/>
        <v>9.26</v>
      </c>
      <c r="AA17" s="74">
        <v>9.1999999999999993</v>
      </c>
      <c r="AB17" s="34">
        <v>8</v>
      </c>
      <c r="AC17" s="34">
        <v>8.5</v>
      </c>
      <c r="AD17" s="35">
        <f t="shared" si="1"/>
        <v>8.56</v>
      </c>
      <c r="AE17" s="36">
        <f t="shared" si="4"/>
        <v>8.5500000000000007</v>
      </c>
      <c r="AF17" s="34">
        <f t="shared" si="5"/>
        <v>6.84</v>
      </c>
      <c r="AG17" s="34">
        <f t="shared" si="6"/>
        <v>8.9600000000000009</v>
      </c>
      <c r="AH17" s="37">
        <f t="shared" si="7"/>
        <v>1.79</v>
      </c>
      <c r="AI17" s="34">
        <f t="shared" si="8"/>
        <v>8.6300000000000008</v>
      </c>
      <c r="AK17" s="34">
        <v>5</v>
      </c>
      <c r="AL17" s="34">
        <v>5</v>
      </c>
      <c r="AM17" s="34">
        <v>1.4</v>
      </c>
      <c r="AN17" s="34">
        <v>4</v>
      </c>
      <c r="AO17" s="34">
        <v>4.8</v>
      </c>
      <c r="AP17" s="34">
        <v>5</v>
      </c>
      <c r="AQ17" s="34">
        <v>10</v>
      </c>
      <c r="AR17" s="34">
        <v>9.6</v>
      </c>
      <c r="AS17" s="34">
        <f t="shared" si="9"/>
        <v>44.800000000000004</v>
      </c>
      <c r="AT17" s="21">
        <f t="shared" si="10"/>
        <v>8.9600000000000009</v>
      </c>
      <c r="AV17" s="34">
        <v>2</v>
      </c>
      <c r="AW17" s="34">
        <v>2</v>
      </c>
      <c r="AX17" s="34">
        <v>2</v>
      </c>
      <c r="AY17" s="34">
        <f t="shared" si="11"/>
        <v>6</v>
      </c>
      <c r="BA17" s="34">
        <v>4</v>
      </c>
      <c r="BB17" s="34">
        <v>2</v>
      </c>
      <c r="BC17" s="34">
        <v>5</v>
      </c>
      <c r="BD17" s="34">
        <v>5</v>
      </c>
      <c r="BE17" s="34">
        <v>4</v>
      </c>
      <c r="BF17" s="34">
        <f t="shared" si="12"/>
        <v>6</v>
      </c>
      <c r="BG17" s="34">
        <f t="shared" si="13"/>
        <v>26</v>
      </c>
      <c r="BH17" s="34">
        <f t="shared" si="14"/>
        <v>5.2</v>
      </c>
    </row>
    <row r="18" spans="1:60" s="21" customFormat="1" ht="18" customHeight="1">
      <c r="A18" s="33">
        <v>12</v>
      </c>
      <c r="B18" s="34" t="s">
        <v>216</v>
      </c>
      <c r="C18" s="40" t="s">
        <v>359</v>
      </c>
      <c r="D18" s="34">
        <v>8.6</v>
      </c>
      <c r="E18" s="34">
        <v>9.8000000000000007</v>
      </c>
      <c r="F18" s="34">
        <v>8.3000000000000007</v>
      </c>
      <c r="G18" s="34">
        <v>0</v>
      </c>
      <c r="H18" s="34">
        <v>0</v>
      </c>
      <c r="I18" s="34">
        <v>0</v>
      </c>
      <c r="J18" s="34">
        <v>6.6</v>
      </c>
      <c r="K18" s="34">
        <v>10</v>
      </c>
      <c r="L18" s="34">
        <v>5</v>
      </c>
      <c r="M18" s="34">
        <v>9.5</v>
      </c>
      <c r="N18" s="35">
        <f t="shared" si="2"/>
        <v>5.78</v>
      </c>
      <c r="O18" s="34">
        <v>9.5</v>
      </c>
      <c r="P18" s="34">
        <v>8.4</v>
      </c>
      <c r="Q18" s="34">
        <v>7</v>
      </c>
      <c r="R18" s="34">
        <v>8.6</v>
      </c>
      <c r="S18" s="34">
        <v>9.6</v>
      </c>
      <c r="T18" s="34"/>
      <c r="U18" s="34"/>
      <c r="V18" s="35">
        <f t="shared" si="3"/>
        <v>8.6199999999999992</v>
      </c>
      <c r="W18" s="34">
        <v>7.5</v>
      </c>
      <c r="X18" s="34">
        <v>8.4</v>
      </c>
      <c r="Y18" s="34">
        <v>8</v>
      </c>
      <c r="Z18" s="35">
        <f t="shared" si="0"/>
        <v>7.96</v>
      </c>
      <c r="AA18" s="34">
        <v>9</v>
      </c>
      <c r="AB18" s="34">
        <v>9</v>
      </c>
      <c r="AC18" s="34">
        <v>9.5</v>
      </c>
      <c r="AD18" s="35">
        <f t="shared" si="1"/>
        <v>9.16</v>
      </c>
      <c r="AE18" s="36">
        <f t="shared" si="4"/>
        <v>7.88</v>
      </c>
      <c r="AF18" s="34">
        <f t="shared" si="5"/>
        <v>6.3</v>
      </c>
      <c r="AG18" s="34">
        <f t="shared" si="6"/>
        <v>7.28</v>
      </c>
      <c r="AH18" s="37">
        <f t="shared" si="7"/>
        <v>1.45</v>
      </c>
      <c r="AI18" s="34">
        <f t="shared" si="8"/>
        <v>7.75</v>
      </c>
      <c r="AK18" s="34">
        <v>5</v>
      </c>
      <c r="AL18" s="34">
        <v>5</v>
      </c>
      <c r="AM18" s="34">
        <v>4.2</v>
      </c>
      <c r="AN18" s="34">
        <v>4.8</v>
      </c>
      <c r="AO18" s="34">
        <v>2.8</v>
      </c>
      <c r="AP18" s="34">
        <v>5</v>
      </c>
      <c r="AQ18" s="34">
        <v>0</v>
      </c>
      <c r="AR18" s="34">
        <v>9.6</v>
      </c>
      <c r="AS18" s="34">
        <f t="shared" si="9"/>
        <v>36.4</v>
      </c>
      <c r="AT18" s="21">
        <f t="shared" si="10"/>
        <v>7.28</v>
      </c>
      <c r="AV18" s="34">
        <v>6</v>
      </c>
      <c r="AW18" s="34">
        <v>1</v>
      </c>
      <c r="AX18" s="34">
        <v>6</v>
      </c>
      <c r="AY18" s="34">
        <f t="shared" si="11"/>
        <v>13</v>
      </c>
      <c r="BA18" s="34">
        <v>5</v>
      </c>
      <c r="BB18" s="34">
        <v>4</v>
      </c>
      <c r="BC18" s="34">
        <v>4</v>
      </c>
      <c r="BD18" s="34">
        <v>5</v>
      </c>
      <c r="BE18" s="34">
        <v>2</v>
      </c>
      <c r="BF18" s="34">
        <f t="shared" si="12"/>
        <v>13</v>
      </c>
      <c r="BG18" s="34">
        <f t="shared" si="13"/>
        <v>33</v>
      </c>
      <c r="BH18" s="34">
        <f t="shared" si="14"/>
        <v>6.6000000000000005</v>
      </c>
    </row>
    <row r="19" spans="1:60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7.6</v>
      </c>
      <c r="F19" s="34">
        <v>9.4</v>
      </c>
      <c r="G19" s="34">
        <v>9.8000000000000007</v>
      </c>
      <c r="H19" s="34">
        <f>7.6*0.7</f>
        <v>5.3199999999999994</v>
      </c>
      <c r="I19" s="34">
        <f>6.8*0.7</f>
        <v>4.76</v>
      </c>
      <c r="J19" s="34">
        <v>7.6</v>
      </c>
      <c r="K19" s="34">
        <v>0</v>
      </c>
      <c r="L19" s="34">
        <v>4</v>
      </c>
      <c r="M19" s="34">
        <v>9.1</v>
      </c>
      <c r="N19" s="35">
        <f t="shared" si="2"/>
        <v>6.69</v>
      </c>
      <c r="O19" s="34">
        <v>10</v>
      </c>
      <c r="P19" s="34">
        <v>9.4</v>
      </c>
      <c r="Q19" s="34">
        <v>8</v>
      </c>
      <c r="R19" s="34">
        <v>7.8</v>
      </c>
      <c r="S19" s="34">
        <v>9.6</v>
      </c>
      <c r="T19" s="34"/>
      <c r="U19" s="34"/>
      <c r="V19" s="35">
        <f t="shared" si="3"/>
        <v>8.9600000000000009</v>
      </c>
      <c r="W19" s="34">
        <v>9.5</v>
      </c>
      <c r="X19" s="34">
        <v>8.9</v>
      </c>
      <c r="Y19" s="34">
        <v>8.4</v>
      </c>
      <c r="Z19" s="35">
        <f t="shared" si="0"/>
        <v>8.93</v>
      </c>
      <c r="AA19" s="34">
        <v>9.1999999999999993</v>
      </c>
      <c r="AB19" s="34">
        <v>6.5</v>
      </c>
      <c r="AC19" s="34">
        <v>8.5</v>
      </c>
      <c r="AD19" s="35">
        <f t="shared" si="1"/>
        <v>8.06</v>
      </c>
      <c r="AE19" s="36">
        <f t="shared" si="4"/>
        <v>8.16</v>
      </c>
      <c r="AF19" s="34">
        <f t="shared" si="5"/>
        <v>6.52</v>
      </c>
      <c r="AG19" s="34">
        <f t="shared" si="6"/>
        <v>8.2800000000000011</v>
      </c>
      <c r="AH19" s="37">
        <f t="shared" si="7"/>
        <v>1.65</v>
      </c>
      <c r="AI19" s="34">
        <f t="shared" si="8"/>
        <v>8.17</v>
      </c>
      <c r="AK19" s="34">
        <v>5</v>
      </c>
      <c r="AL19" s="34">
        <v>4.5</v>
      </c>
      <c r="AM19" s="34">
        <v>0.8</v>
      </c>
      <c r="AN19" s="34">
        <v>3</v>
      </c>
      <c r="AO19" s="34">
        <v>5</v>
      </c>
      <c r="AP19" s="34">
        <v>5</v>
      </c>
      <c r="AQ19" s="34">
        <v>9.8000000000000007</v>
      </c>
      <c r="AR19" s="34">
        <v>8.3000000000000007</v>
      </c>
      <c r="AS19" s="34">
        <f t="shared" si="9"/>
        <v>41.400000000000006</v>
      </c>
      <c r="AT19" s="21">
        <f t="shared" si="10"/>
        <v>8.2800000000000011</v>
      </c>
      <c r="AV19" s="34">
        <v>6</v>
      </c>
      <c r="AW19" s="34">
        <v>4</v>
      </c>
      <c r="AX19" s="34">
        <v>2</v>
      </c>
      <c r="AY19" s="34">
        <f t="shared" si="11"/>
        <v>12</v>
      </c>
      <c r="BA19" s="34">
        <v>4</v>
      </c>
      <c r="BB19" s="34">
        <v>4</v>
      </c>
      <c r="BC19" s="34">
        <v>3</v>
      </c>
      <c r="BD19" s="34">
        <v>5</v>
      </c>
      <c r="BE19" s="34">
        <v>4</v>
      </c>
      <c r="BF19" s="34">
        <f t="shared" si="12"/>
        <v>12</v>
      </c>
      <c r="BG19" s="34">
        <f t="shared" si="13"/>
        <v>32</v>
      </c>
      <c r="BH19" s="34">
        <f t="shared" si="14"/>
        <v>6.4</v>
      </c>
    </row>
    <row r="20" spans="1:60" s="21" customFormat="1" ht="18" customHeight="1">
      <c r="A20" s="33">
        <v>14</v>
      </c>
      <c r="B20" s="39" t="s">
        <v>362</v>
      </c>
      <c r="C20" s="40" t="s">
        <v>363</v>
      </c>
      <c r="D20" s="34">
        <v>8.4</v>
      </c>
      <c r="E20" s="34">
        <v>1</v>
      </c>
      <c r="F20" s="34">
        <v>8.8000000000000007</v>
      </c>
      <c r="G20" s="34">
        <v>8.5</v>
      </c>
      <c r="H20" s="34">
        <f>6.8*0.7</f>
        <v>4.76</v>
      </c>
      <c r="I20" s="34">
        <f>5.5*0.7</f>
        <v>3.8499999999999996</v>
      </c>
      <c r="J20" s="34">
        <f>8.4*0.7</f>
        <v>5.88</v>
      </c>
      <c r="K20" s="34">
        <f>10*0.7</f>
        <v>7</v>
      </c>
      <c r="L20" s="34">
        <v>6</v>
      </c>
      <c r="M20" s="34">
        <v>8.8000000000000007</v>
      </c>
      <c r="N20" s="35">
        <f t="shared" si="2"/>
        <v>6.29</v>
      </c>
      <c r="O20" s="34">
        <v>10</v>
      </c>
      <c r="P20" s="34">
        <v>9.6</v>
      </c>
      <c r="Q20" s="34">
        <v>8</v>
      </c>
      <c r="R20" s="34">
        <v>7.8</v>
      </c>
      <c r="S20" s="34">
        <v>9.6</v>
      </c>
      <c r="T20" s="34"/>
      <c r="U20" s="34"/>
      <c r="V20" s="35">
        <f t="shared" si="3"/>
        <v>9</v>
      </c>
      <c r="W20" s="34">
        <v>7.5</v>
      </c>
      <c r="X20" s="34">
        <v>7.5</v>
      </c>
      <c r="Y20" s="34">
        <v>9.8000000000000007</v>
      </c>
      <c r="Z20" s="35">
        <f t="shared" si="0"/>
        <v>8.26</v>
      </c>
      <c r="AA20" s="34">
        <v>0</v>
      </c>
      <c r="AB20" s="34">
        <v>7.5</v>
      </c>
      <c r="AC20" s="34">
        <v>9</v>
      </c>
      <c r="AD20" s="35">
        <f t="shared" si="1"/>
        <v>5.5</v>
      </c>
      <c r="AE20" s="36">
        <f t="shared" si="4"/>
        <v>7.26</v>
      </c>
      <c r="AF20" s="34">
        <f t="shared" si="5"/>
        <v>5.8</v>
      </c>
      <c r="AG20" s="34">
        <f t="shared" si="6"/>
        <v>8.8000000000000025</v>
      </c>
      <c r="AH20" s="37">
        <f t="shared" si="7"/>
        <v>1.76</v>
      </c>
      <c r="AI20" s="34">
        <f t="shared" si="8"/>
        <v>7.56</v>
      </c>
      <c r="AK20" s="34">
        <v>5</v>
      </c>
      <c r="AL20" s="34">
        <v>5</v>
      </c>
      <c r="AM20" s="34">
        <v>0.8</v>
      </c>
      <c r="AN20" s="34">
        <v>3.8</v>
      </c>
      <c r="AO20" s="34">
        <v>4.8</v>
      </c>
      <c r="AP20" s="34">
        <v>5</v>
      </c>
      <c r="AQ20" s="34">
        <v>10</v>
      </c>
      <c r="AR20" s="34">
        <v>9.6</v>
      </c>
      <c r="AS20" s="34">
        <f t="shared" si="9"/>
        <v>44.000000000000007</v>
      </c>
      <c r="AT20" s="21">
        <f t="shared" si="10"/>
        <v>8.8000000000000025</v>
      </c>
      <c r="AV20" s="34">
        <v>6</v>
      </c>
      <c r="AW20" s="34">
        <v>4</v>
      </c>
      <c r="AX20" s="34">
        <v>2</v>
      </c>
      <c r="AY20" s="34">
        <f t="shared" si="11"/>
        <v>12</v>
      </c>
      <c r="BA20" s="34">
        <v>4</v>
      </c>
      <c r="BB20" s="34">
        <v>3</v>
      </c>
      <c r="BC20" s="34">
        <v>0</v>
      </c>
      <c r="BD20" s="34">
        <v>5</v>
      </c>
      <c r="BE20" s="34">
        <v>0</v>
      </c>
      <c r="BF20" s="34">
        <f t="shared" si="12"/>
        <v>12</v>
      </c>
      <c r="BG20" s="34">
        <f t="shared" si="13"/>
        <v>24</v>
      </c>
      <c r="BH20" s="34">
        <f t="shared" si="14"/>
        <v>4.8000000000000007</v>
      </c>
    </row>
    <row r="21" spans="1:60" s="21" customFormat="1" ht="18" customHeight="1">
      <c r="A21" s="33">
        <v>15</v>
      </c>
      <c r="B21" s="39" t="s">
        <v>364</v>
      </c>
      <c r="C21" s="40" t="s">
        <v>365</v>
      </c>
      <c r="D21" s="34">
        <v>9.8000000000000007</v>
      </c>
      <c r="E21" s="34">
        <v>10</v>
      </c>
      <c r="F21" s="34">
        <v>10</v>
      </c>
      <c r="G21" s="34">
        <v>10</v>
      </c>
      <c r="H21" s="34">
        <v>9.4</v>
      </c>
      <c r="I21" s="34">
        <v>8</v>
      </c>
      <c r="J21" s="34">
        <v>8.5</v>
      </c>
      <c r="K21" s="34">
        <v>10</v>
      </c>
      <c r="L21" s="34">
        <v>8</v>
      </c>
      <c r="M21" s="34">
        <v>9.6</v>
      </c>
      <c r="N21" s="35">
        <f t="shared" si="2"/>
        <v>9.33</v>
      </c>
      <c r="O21" s="34">
        <v>10</v>
      </c>
      <c r="P21" s="34">
        <v>8.4</v>
      </c>
      <c r="Q21" s="34">
        <v>9.5</v>
      </c>
      <c r="R21" s="34">
        <v>9.8000000000000007</v>
      </c>
      <c r="S21" s="34">
        <v>9.6</v>
      </c>
      <c r="T21" s="34"/>
      <c r="U21" s="34"/>
      <c r="V21" s="35">
        <f t="shared" si="3"/>
        <v>9.4600000000000009</v>
      </c>
      <c r="W21" s="34">
        <v>9.5</v>
      </c>
      <c r="X21" s="34">
        <v>8.6999999999999993</v>
      </c>
      <c r="Y21" s="34">
        <v>7.8</v>
      </c>
      <c r="Z21" s="35">
        <f t="shared" si="0"/>
        <v>8.66</v>
      </c>
      <c r="AA21" s="74">
        <v>8.6</v>
      </c>
      <c r="AB21" s="34">
        <v>10</v>
      </c>
      <c r="AC21" s="34">
        <v>10</v>
      </c>
      <c r="AD21" s="35">
        <f t="shared" si="1"/>
        <v>9.5299999999999994</v>
      </c>
      <c r="AE21" s="36">
        <f t="shared" si="4"/>
        <v>9.24</v>
      </c>
      <c r="AF21" s="34">
        <f t="shared" si="5"/>
        <v>7.39</v>
      </c>
      <c r="AG21" s="34">
        <f t="shared" si="6"/>
        <v>9.92</v>
      </c>
      <c r="AH21" s="37">
        <f t="shared" si="7"/>
        <v>1.98</v>
      </c>
      <c r="AI21" s="34">
        <f t="shared" si="8"/>
        <v>9.3699999999999992</v>
      </c>
      <c r="AK21" s="34">
        <v>5</v>
      </c>
      <c r="AL21" s="34">
        <v>5</v>
      </c>
      <c r="AM21" s="34">
        <v>5</v>
      </c>
      <c r="AN21" s="34">
        <v>5</v>
      </c>
      <c r="AO21" s="34">
        <v>4.8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  <c r="AV21" s="34">
        <v>8</v>
      </c>
      <c r="AW21" s="34">
        <v>6</v>
      </c>
      <c r="AX21" s="34">
        <v>6</v>
      </c>
      <c r="AY21" s="34">
        <f t="shared" si="11"/>
        <v>20</v>
      </c>
      <c r="BA21" s="34">
        <v>5</v>
      </c>
      <c r="BB21" s="34">
        <v>5</v>
      </c>
      <c r="BC21" s="34">
        <v>2</v>
      </c>
      <c r="BD21" s="34">
        <v>5</v>
      </c>
      <c r="BE21" s="34">
        <v>4</v>
      </c>
      <c r="BF21" s="34">
        <f t="shared" si="12"/>
        <v>20</v>
      </c>
      <c r="BG21" s="34">
        <f t="shared" si="13"/>
        <v>41</v>
      </c>
      <c r="BH21" s="34">
        <f t="shared" si="14"/>
        <v>8.2000000000000011</v>
      </c>
    </row>
    <row r="22" spans="1:60" s="21" customFormat="1" ht="18" customHeight="1">
      <c r="A22" s="33">
        <v>16</v>
      </c>
      <c r="B22" s="39" t="s">
        <v>366</v>
      </c>
      <c r="C22" s="40" t="s">
        <v>367</v>
      </c>
      <c r="D22" s="34">
        <v>9.8000000000000007</v>
      </c>
      <c r="E22" s="34">
        <v>7</v>
      </c>
      <c r="F22" s="34">
        <v>8.6</v>
      </c>
      <c r="G22" s="34">
        <v>9.8000000000000007</v>
      </c>
      <c r="H22" s="34">
        <v>9.3000000000000007</v>
      </c>
      <c r="I22" s="34">
        <v>9.6</v>
      </c>
      <c r="J22" s="34">
        <v>5.6</v>
      </c>
      <c r="K22" s="34">
        <v>10</v>
      </c>
      <c r="L22" s="34">
        <v>9</v>
      </c>
      <c r="M22" s="34">
        <v>8.8000000000000007</v>
      </c>
      <c r="N22" s="35">
        <f t="shared" si="2"/>
        <v>8.75</v>
      </c>
      <c r="O22" s="34">
        <v>10</v>
      </c>
      <c r="P22" s="34">
        <v>9.6</v>
      </c>
      <c r="Q22" s="34">
        <v>7.5</v>
      </c>
      <c r="R22" s="34">
        <v>9.4</v>
      </c>
      <c r="S22" s="34">
        <v>9.8000000000000007</v>
      </c>
      <c r="T22" s="34"/>
      <c r="U22" s="34"/>
      <c r="V22" s="35">
        <f t="shared" si="3"/>
        <v>9.26</v>
      </c>
      <c r="W22" s="34">
        <v>9.5</v>
      </c>
      <c r="X22" s="34">
        <v>8.9</v>
      </c>
      <c r="Y22" s="34">
        <v>7.8</v>
      </c>
      <c r="Z22" s="35">
        <f t="shared" si="0"/>
        <v>8.73</v>
      </c>
      <c r="AA22" s="34">
        <v>9</v>
      </c>
      <c r="AB22" s="34">
        <v>9.8000000000000007</v>
      </c>
      <c r="AC22" s="34">
        <v>9.5</v>
      </c>
      <c r="AD22" s="35">
        <f t="shared" si="1"/>
        <v>9.43</v>
      </c>
      <c r="AE22" s="36">
        <f t="shared" si="4"/>
        <v>9.0399999999999991</v>
      </c>
      <c r="AF22" s="34">
        <f t="shared" si="5"/>
        <v>7.23</v>
      </c>
      <c r="AG22" s="34">
        <f t="shared" si="6"/>
        <v>8.68</v>
      </c>
      <c r="AH22" s="37">
        <f t="shared" si="7"/>
        <v>1.73</v>
      </c>
      <c r="AI22" s="34">
        <f t="shared" si="8"/>
        <v>8.9600000000000009</v>
      </c>
      <c r="AK22" s="34">
        <v>5</v>
      </c>
      <c r="AL22" s="34">
        <v>5</v>
      </c>
      <c r="AM22" s="34">
        <v>3.4</v>
      </c>
      <c r="AN22" s="34">
        <v>3.6</v>
      </c>
      <c r="AO22" s="34">
        <v>3</v>
      </c>
      <c r="AP22" s="34">
        <v>5</v>
      </c>
      <c r="AQ22" s="34">
        <v>10</v>
      </c>
      <c r="AR22" s="34">
        <v>8.4</v>
      </c>
      <c r="AS22" s="34">
        <f t="shared" si="9"/>
        <v>43.4</v>
      </c>
      <c r="AT22" s="21">
        <f t="shared" si="10"/>
        <v>8.68</v>
      </c>
      <c r="AV22" s="34">
        <v>6</v>
      </c>
      <c r="AW22" s="34">
        <v>4</v>
      </c>
      <c r="AX22" s="34">
        <v>6</v>
      </c>
      <c r="AY22" s="34">
        <f t="shared" si="11"/>
        <v>16</v>
      </c>
      <c r="BA22" s="34">
        <v>4</v>
      </c>
      <c r="BB22" s="34">
        <v>0</v>
      </c>
      <c r="BC22" s="34">
        <v>3</v>
      </c>
      <c r="BD22" s="34">
        <v>4</v>
      </c>
      <c r="BE22" s="34">
        <v>4</v>
      </c>
      <c r="BF22" s="34">
        <f t="shared" si="12"/>
        <v>16</v>
      </c>
      <c r="BG22" s="34">
        <f t="shared" si="13"/>
        <v>31</v>
      </c>
      <c r="BH22" s="34">
        <f t="shared" si="14"/>
        <v>6.2</v>
      </c>
    </row>
    <row r="23" spans="1:60" s="21" customFormat="1" ht="18" customHeight="1">
      <c r="A23" s="33">
        <v>17</v>
      </c>
      <c r="B23" s="39" t="s">
        <v>368</v>
      </c>
      <c r="C23" s="29" t="s">
        <v>233</v>
      </c>
      <c r="D23" s="34">
        <v>9.8000000000000007</v>
      </c>
      <c r="E23" s="34">
        <v>8</v>
      </c>
      <c r="F23" s="34">
        <v>8.5</v>
      </c>
      <c r="G23" s="34">
        <v>8.5</v>
      </c>
      <c r="H23" s="34">
        <v>9.3000000000000007</v>
      </c>
      <c r="I23" s="34">
        <v>8.1999999999999993</v>
      </c>
      <c r="J23" s="34">
        <v>9.4</v>
      </c>
      <c r="K23" s="34">
        <v>10</v>
      </c>
      <c r="L23" s="34">
        <v>10</v>
      </c>
      <c r="M23" s="34">
        <v>8.8000000000000007</v>
      </c>
      <c r="N23" s="35">
        <f t="shared" si="2"/>
        <v>9.0500000000000007</v>
      </c>
      <c r="O23" s="34">
        <v>10</v>
      </c>
      <c r="P23" s="34">
        <v>8.6</v>
      </c>
      <c r="Q23" s="34">
        <v>8.5</v>
      </c>
      <c r="R23" s="34">
        <v>9.3000000000000007</v>
      </c>
      <c r="S23" s="34">
        <v>9.8000000000000007</v>
      </c>
      <c r="T23" s="34"/>
      <c r="U23" s="34"/>
      <c r="V23" s="35">
        <f t="shared" si="3"/>
        <v>9.24</v>
      </c>
      <c r="W23" s="34">
        <v>9.5</v>
      </c>
      <c r="X23" s="34">
        <v>8.9</v>
      </c>
      <c r="Y23" s="34">
        <v>7.8</v>
      </c>
      <c r="Z23" s="35">
        <f t="shared" si="0"/>
        <v>8.73</v>
      </c>
      <c r="AA23" s="74">
        <v>8.4</v>
      </c>
      <c r="AB23" s="34">
        <v>9.5</v>
      </c>
      <c r="AC23" s="34">
        <v>9</v>
      </c>
      <c r="AD23" s="35">
        <f t="shared" si="1"/>
        <v>8.9600000000000009</v>
      </c>
      <c r="AE23" s="36">
        <f t="shared" si="4"/>
        <v>8.99</v>
      </c>
      <c r="AF23" s="34">
        <f t="shared" si="5"/>
        <v>7.19</v>
      </c>
      <c r="AG23" s="34">
        <f t="shared" si="6"/>
        <v>9.8000000000000025</v>
      </c>
      <c r="AH23" s="37">
        <f t="shared" si="7"/>
        <v>1.96</v>
      </c>
      <c r="AI23" s="34">
        <f t="shared" si="8"/>
        <v>9.15</v>
      </c>
      <c r="AK23" s="34">
        <v>5</v>
      </c>
      <c r="AL23" s="34">
        <v>5</v>
      </c>
      <c r="AM23" s="34">
        <v>4.8</v>
      </c>
      <c r="AN23" s="34">
        <v>4.8</v>
      </c>
      <c r="AO23" s="34">
        <v>5</v>
      </c>
      <c r="AP23" s="34">
        <v>5</v>
      </c>
      <c r="AQ23" s="34">
        <v>9.8000000000000007</v>
      </c>
      <c r="AR23" s="34">
        <v>9.6</v>
      </c>
      <c r="AS23" s="34">
        <f t="shared" si="9"/>
        <v>49.000000000000007</v>
      </c>
      <c r="AT23" s="21">
        <f t="shared" si="10"/>
        <v>9.8000000000000025</v>
      </c>
      <c r="AV23" s="34">
        <v>8</v>
      </c>
      <c r="AW23" s="34">
        <v>6</v>
      </c>
      <c r="AX23" s="34">
        <v>6</v>
      </c>
      <c r="AY23" s="34">
        <f t="shared" si="11"/>
        <v>20</v>
      </c>
      <c r="BA23" s="34">
        <v>4</v>
      </c>
      <c r="BB23" s="34">
        <v>3</v>
      </c>
      <c r="BC23" s="34">
        <v>2</v>
      </c>
      <c r="BD23" s="34">
        <v>5</v>
      </c>
      <c r="BE23" s="34">
        <v>2</v>
      </c>
      <c r="BF23" s="34">
        <f t="shared" si="12"/>
        <v>20</v>
      </c>
      <c r="BG23" s="34">
        <f t="shared" si="13"/>
        <v>36</v>
      </c>
      <c r="BH23" s="34">
        <f t="shared" si="14"/>
        <v>7.2</v>
      </c>
    </row>
    <row r="24" spans="1:60" s="21" customFormat="1" ht="18" customHeight="1">
      <c r="A24" s="33">
        <v>18</v>
      </c>
      <c r="B24" s="67" t="s">
        <v>317</v>
      </c>
      <c r="C24" s="68" t="s">
        <v>369</v>
      </c>
      <c r="D24" s="34">
        <v>9</v>
      </c>
      <c r="E24" s="34">
        <v>5</v>
      </c>
      <c r="F24" s="34">
        <v>2</v>
      </c>
      <c r="G24" s="34">
        <v>7</v>
      </c>
      <c r="H24" s="34">
        <v>0</v>
      </c>
      <c r="I24" s="34">
        <v>0</v>
      </c>
      <c r="J24" s="34">
        <v>6</v>
      </c>
      <c r="K24" s="34">
        <v>8</v>
      </c>
      <c r="L24" s="34">
        <v>7</v>
      </c>
      <c r="M24" s="34">
        <v>7.3</v>
      </c>
      <c r="N24" s="35">
        <f t="shared" si="2"/>
        <v>5.13</v>
      </c>
      <c r="O24" s="34">
        <v>10</v>
      </c>
      <c r="P24" s="34">
        <v>8.4</v>
      </c>
      <c r="Q24" s="34">
        <v>9</v>
      </c>
      <c r="R24" s="34" t="s">
        <v>419</v>
      </c>
      <c r="S24" s="34">
        <v>10</v>
      </c>
      <c r="T24" s="34"/>
      <c r="U24" s="34"/>
      <c r="V24" s="35">
        <f t="shared" si="3"/>
        <v>9.35</v>
      </c>
      <c r="W24" s="34">
        <v>7.5</v>
      </c>
      <c r="X24" s="34">
        <v>8.4</v>
      </c>
      <c r="Y24" s="34">
        <v>8</v>
      </c>
      <c r="Z24" s="35">
        <f t="shared" si="0"/>
        <v>7.96</v>
      </c>
      <c r="AA24" s="34">
        <v>0</v>
      </c>
      <c r="AB24" s="34">
        <v>8.5</v>
      </c>
      <c r="AC24" s="34">
        <v>9</v>
      </c>
      <c r="AD24" s="35">
        <f t="shared" si="1"/>
        <v>5.83</v>
      </c>
      <c r="AE24" s="36">
        <f t="shared" si="4"/>
        <v>7.06</v>
      </c>
      <c r="AF24" s="34">
        <f t="shared" si="5"/>
        <v>5.64</v>
      </c>
      <c r="AG24" s="34">
        <f t="shared" si="6"/>
        <v>9.32</v>
      </c>
      <c r="AH24" s="37">
        <f t="shared" si="7"/>
        <v>1.86</v>
      </c>
      <c r="AI24" s="34">
        <f t="shared" si="8"/>
        <v>7.5</v>
      </c>
      <c r="AK24" s="34">
        <v>5</v>
      </c>
      <c r="AL24" s="34">
        <v>5</v>
      </c>
      <c r="AM24" s="34">
        <v>2.6</v>
      </c>
      <c r="AN24" s="34">
        <v>4.5999999999999996</v>
      </c>
      <c r="AO24" s="34">
        <v>4.8</v>
      </c>
      <c r="AP24" s="34">
        <v>5</v>
      </c>
      <c r="AQ24" s="34">
        <v>10</v>
      </c>
      <c r="AR24" s="34">
        <v>9.6</v>
      </c>
      <c r="AS24" s="34">
        <f t="shared" si="9"/>
        <v>46.6</v>
      </c>
      <c r="AT24" s="21">
        <f t="shared" si="10"/>
        <v>9.32</v>
      </c>
      <c r="AV24" s="34"/>
      <c r="AW24" s="34"/>
      <c r="AX24" s="34"/>
      <c r="AY24" s="34">
        <f t="shared" si="11"/>
        <v>0</v>
      </c>
      <c r="BA24" s="34"/>
      <c r="BB24" s="34"/>
      <c r="BC24" s="34"/>
      <c r="BD24" s="34"/>
      <c r="BE24" s="34"/>
      <c r="BF24" s="34">
        <f t="shared" si="12"/>
        <v>0</v>
      </c>
      <c r="BG24" s="34">
        <f t="shared" si="13"/>
        <v>0</v>
      </c>
      <c r="BH24" s="34">
        <f t="shared" si="14"/>
        <v>0</v>
      </c>
    </row>
    <row r="25" spans="1:60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0</v>
      </c>
      <c r="F25" s="34">
        <v>8.4</v>
      </c>
      <c r="G25" s="34">
        <v>8.5</v>
      </c>
      <c r="H25" s="34">
        <v>0</v>
      </c>
      <c r="I25" s="34">
        <v>0</v>
      </c>
      <c r="J25" s="34">
        <v>0</v>
      </c>
      <c r="K25" s="34">
        <v>0</v>
      </c>
      <c r="L25" s="34">
        <v>8</v>
      </c>
      <c r="M25" s="34">
        <v>8.3000000000000007</v>
      </c>
      <c r="N25" s="35">
        <f t="shared" si="2"/>
        <v>4.22</v>
      </c>
      <c r="O25" s="34">
        <v>10</v>
      </c>
      <c r="P25" s="34">
        <v>9.6</v>
      </c>
      <c r="Q25" s="34">
        <v>7</v>
      </c>
      <c r="R25" s="34">
        <v>7.1</v>
      </c>
      <c r="S25" s="34">
        <v>9.6</v>
      </c>
      <c r="T25" s="34"/>
      <c r="U25" s="34"/>
      <c r="V25" s="35">
        <f t="shared" si="3"/>
        <v>8.66</v>
      </c>
      <c r="W25" s="34">
        <v>9.5</v>
      </c>
      <c r="X25" s="34">
        <v>8.9</v>
      </c>
      <c r="Y25" s="34">
        <v>8.4</v>
      </c>
      <c r="Z25" s="35">
        <f t="shared" si="0"/>
        <v>8.93</v>
      </c>
      <c r="AA25" s="74">
        <v>7</v>
      </c>
      <c r="AB25" s="34">
        <v>8</v>
      </c>
      <c r="AC25" s="34">
        <v>5</v>
      </c>
      <c r="AD25" s="35">
        <f t="shared" si="1"/>
        <v>6.66</v>
      </c>
      <c r="AE25" s="36">
        <f t="shared" si="4"/>
        <v>7.11</v>
      </c>
      <c r="AF25" s="34">
        <f t="shared" si="5"/>
        <v>5.68</v>
      </c>
      <c r="AG25" s="34">
        <f t="shared" si="6"/>
        <v>6.32</v>
      </c>
      <c r="AH25" s="37">
        <f t="shared" si="7"/>
        <v>1.26</v>
      </c>
      <c r="AI25" s="34">
        <f t="shared" si="8"/>
        <v>6.94</v>
      </c>
      <c r="AK25" s="34">
        <v>2</v>
      </c>
      <c r="AL25" s="34">
        <v>3</v>
      </c>
      <c r="AM25" s="34">
        <v>0</v>
      </c>
      <c r="AN25" s="34">
        <v>3.8</v>
      </c>
      <c r="AO25" s="34">
        <v>5</v>
      </c>
      <c r="AP25" s="34">
        <v>5</v>
      </c>
      <c r="AQ25" s="34">
        <v>9</v>
      </c>
      <c r="AR25" s="34">
        <v>3.8</v>
      </c>
      <c r="AS25" s="34">
        <f t="shared" si="9"/>
        <v>31.6</v>
      </c>
      <c r="AT25" s="21">
        <f t="shared" si="10"/>
        <v>6.32</v>
      </c>
      <c r="AV25" s="34">
        <v>2</v>
      </c>
      <c r="AW25" s="34">
        <v>6</v>
      </c>
      <c r="AX25" s="34">
        <v>2</v>
      </c>
      <c r="AY25" s="34">
        <f t="shared" si="11"/>
        <v>10</v>
      </c>
      <c r="BA25" s="34">
        <v>4</v>
      </c>
      <c r="BB25" s="34">
        <v>1</v>
      </c>
      <c r="BC25" s="34">
        <v>4</v>
      </c>
      <c r="BD25" s="34">
        <v>5</v>
      </c>
      <c r="BE25" s="34">
        <v>6</v>
      </c>
      <c r="BF25" s="34">
        <f t="shared" si="12"/>
        <v>10</v>
      </c>
      <c r="BG25" s="34">
        <f t="shared" si="13"/>
        <v>30</v>
      </c>
      <c r="BH25" s="34">
        <f t="shared" si="14"/>
        <v>6</v>
      </c>
    </row>
    <row r="26" spans="1:60" s="21" customFormat="1" ht="18" customHeight="1">
      <c r="A26" s="33">
        <v>20</v>
      </c>
      <c r="B26" s="34" t="s">
        <v>372</v>
      </c>
      <c r="C26" s="42" t="s">
        <v>373</v>
      </c>
      <c r="D26" s="34">
        <v>9.8000000000000007</v>
      </c>
      <c r="E26" s="34">
        <v>10</v>
      </c>
      <c r="F26" s="34">
        <v>8.3000000000000007</v>
      </c>
      <c r="G26" s="34">
        <v>10</v>
      </c>
      <c r="H26" s="34">
        <v>9.4</v>
      </c>
      <c r="I26" s="34">
        <v>7.8</v>
      </c>
      <c r="J26" s="34">
        <v>0</v>
      </c>
      <c r="K26" s="34">
        <v>10</v>
      </c>
      <c r="L26" s="34">
        <v>10</v>
      </c>
      <c r="M26" s="34">
        <v>9.3000000000000007</v>
      </c>
      <c r="N26" s="35">
        <f t="shared" si="2"/>
        <v>8.4600000000000009</v>
      </c>
      <c r="O26" s="34">
        <v>10</v>
      </c>
      <c r="P26" s="34">
        <v>8.1999999999999993</v>
      </c>
      <c r="Q26" s="34">
        <v>7.5</v>
      </c>
      <c r="R26" s="34">
        <v>7.1</v>
      </c>
      <c r="S26" s="34">
        <v>10</v>
      </c>
      <c r="T26" s="34"/>
      <c r="U26" s="34"/>
      <c r="V26" s="35">
        <f t="shared" si="3"/>
        <v>8.56</v>
      </c>
      <c r="W26" s="34">
        <v>9.5</v>
      </c>
      <c r="X26" s="34">
        <v>8.6999999999999993</v>
      </c>
      <c r="Y26" s="34">
        <v>9.6</v>
      </c>
      <c r="Z26" s="35">
        <f t="shared" si="0"/>
        <v>9.26</v>
      </c>
      <c r="AA26" s="34">
        <v>9.8000000000000007</v>
      </c>
      <c r="AB26" s="34">
        <v>9</v>
      </c>
      <c r="AC26" s="34">
        <v>9.5</v>
      </c>
      <c r="AD26" s="35">
        <f t="shared" si="1"/>
        <v>9.43</v>
      </c>
      <c r="AE26" s="36">
        <f t="shared" si="4"/>
        <v>8.92</v>
      </c>
      <c r="AF26" s="34">
        <f t="shared" si="5"/>
        <v>7.13</v>
      </c>
      <c r="AG26" s="34">
        <f t="shared" si="6"/>
        <v>8.92</v>
      </c>
      <c r="AH26" s="37">
        <f t="shared" si="7"/>
        <v>1.78</v>
      </c>
      <c r="AI26" s="34">
        <f t="shared" si="8"/>
        <v>8.91</v>
      </c>
      <c r="AK26" s="34">
        <v>5</v>
      </c>
      <c r="AL26" s="34">
        <v>5</v>
      </c>
      <c r="AM26" s="34">
        <v>3</v>
      </c>
      <c r="AN26" s="34">
        <v>2</v>
      </c>
      <c r="AO26" s="34">
        <v>5</v>
      </c>
      <c r="AP26" s="34">
        <v>5</v>
      </c>
      <c r="AQ26" s="34">
        <v>10</v>
      </c>
      <c r="AR26" s="34">
        <v>9.6</v>
      </c>
      <c r="AS26" s="34">
        <f t="shared" si="9"/>
        <v>44.6</v>
      </c>
      <c r="AT26" s="21">
        <f t="shared" si="10"/>
        <v>8.92</v>
      </c>
      <c r="AV26" s="34">
        <v>4</v>
      </c>
      <c r="AW26" s="34">
        <v>6</v>
      </c>
      <c r="AX26" s="34">
        <v>6</v>
      </c>
      <c r="AY26" s="34">
        <f t="shared" si="11"/>
        <v>16</v>
      </c>
      <c r="BA26" s="34">
        <v>3</v>
      </c>
      <c r="BB26" s="34">
        <v>0</v>
      </c>
      <c r="BC26" s="34">
        <v>0</v>
      </c>
      <c r="BD26" s="34">
        <v>5</v>
      </c>
      <c r="BE26" s="34">
        <v>6</v>
      </c>
      <c r="BF26" s="34">
        <f t="shared" si="12"/>
        <v>16</v>
      </c>
      <c r="BG26" s="34">
        <f t="shared" si="13"/>
        <v>30</v>
      </c>
      <c r="BH26" s="34">
        <f t="shared" si="14"/>
        <v>6</v>
      </c>
    </row>
    <row r="27" spans="1:60" s="21" customFormat="1" ht="18" customHeight="1">
      <c r="A27" s="33">
        <v>21</v>
      </c>
      <c r="B27" s="34" t="s">
        <v>374</v>
      </c>
      <c r="C27" s="42" t="s">
        <v>375</v>
      </c>
      <c r="D27" s="34">
        <v>9.4</v>
      </c>
      <c r="E27" s="34">
        <v>7</v>
      </c>
      <c r="F27" s="34">
        <v>7.6</v>
      </c>
      <c r="G27" s="34">
        <v>10</v>
      </c>
      <c r="H27" s="34">
        <v>9</v>
      </c>
      <c r="I27" s="34">
        <v>7.8</v>
      </c>
      <c r="J27" s="34">
        <v>8.1999999999999993</v>
      </c>
      <c r="K27" s="34">
        <v>8.6</v>
      </c>
      <c r="L27" s="34">
        <v>5</v>
      </c>
      <c r="M27" s="34">
        <v>8.6</v>
      </c>
      <c r="N27" s="35">
        <f t="shared" si="2"/>
        <v>8.1199999999999992</v>
      </c>
      <c r="O27" s="34">
        <v>9</v>
      </c>
      <c r="P27" s="34">
        <v>9.6</v>
      </c>
      <c r="Q27" s="34">
        <v>9.5</v>
      </c>
      <c r="R27" s="34">
        <v>9.1</v>
      </c>
      <c r="S27" s="34">
        <v>10</v>
      </c>
      <c r="T27" s="34"/>
      <c r="U27" s="34"/>
      <c r="V27" s="35">
        <f t="shared" si="3"/>
        <v>9.44</v>
      </c>
      <c r="W27" s="34">
        <v>9.5</v>
      </c>
      <c r="X27" s="34">
        <v>9.1</v>
      </c>
      <c r="Y27" s="34">
        <v>5</v>
      </c>
      <c r="Z27" s="35">
        <f t="shared" si="0"/>
        <v>7.86</v>
      </c>
      <c r="AA27" s="74">
        <v>7.4</v>
      </c>
      <c r="AB27" s="34">
        <v>8</v>
      </c>
      <c r="AC27" s="34">
        <v>8.5</v>
      </c>
      <c r="AD27" s="35">
        <f t="shared" si="1"/>
        <v>7.96</v>
      </c>
      <c r="AE27" s="36">
        <f t="shared" si="4"/>
        <v>8.34</v>
      </c>
      <c r="AF27" s="34">
        <f t="shared" si="5"/>
        <v>6.67</v>
      </c>
      <c r="AG27" s="34">
        <f t="shared" si="6"/>
        <v>9.7000000000000011</v>
      </c>
      <c r="AH27" s="37">
        <f t="shared" si="7"/>
        <v>1.94</v>
      </c>
      <c r="AI27" s="34">
        <f t="shared" si="8"/>
        <v>8.61</v>
      </c>
      <c r="AK27" s="34">
        <v>5</v>
      </c>
      <c r="AL27" s="34">
        <v>4.5</v>
      </c>
      <c r="AM27" s="34">
        <v>0.8</v>
      </c>
      <c r="AN27" s="34">
        <v>9.6</v>
      </c>
      <c r="AO27" s="34">
        <v>5</v>
      </c>
      <c r="AP27" s="34">
        <v>5</v>
      </c>
      <c r="AQ27" s="34">
        <v>10</v>
      </c>
      <c r="AR27" s="34">
        <v>8.6</v>
      </c>
      <c r="AS27" s="34">
        <f t="shared" si="9"/>
        <v>48.5</v>
      </c>
      <c r="AT27" s="21">
        <f t="shared" si="10"/>
        <v>9.7000000000000011</v>
      </c>
      <c r="AV27" s="34">
        <v>6</v>
      </c>
      <c r="AW27" s="34">
        <v>6</v>
      </c>
      <c r="AX27" s="34">
        <v>2</v>
      </c>
      <c r="AY27" s="34">
        <f t="shared" si="11"/>
        <v>14</v>
      </c>
      <c r="BA27" s="34">
        <v>4</v>
      </c>
      <c r="BB27" s="34">
        <v>4</v>
      </c>
      <c r="BC27" s="34">
        <v>2</v>
      </c>
      <c r="BD27" s="34">
        <v>5</v>
      </c>
      <c r="BE27" s="34">
        <v>2</v>
      </c>
      <c r="BF27" s="34">
        <f t="shared" si="12"/>
        <v>14</v>
      </c>
      <c r="BG27" s="34">
        <f t="shared" si="13"/>
        <v>31</v>
      </c>
      <c r="BH27" s="34">
        <f t="shared" si="14"/>
        <v>6.2</v>
      </c>
    </row>
    <row r="28" spans="1:60" s="21" customFormat="1" ht="18" customHeight="1">
      <c r="A28" s="33">
        <v>22</v>
      </c>
      <c r="B28" s="39" t="s">
        <v>376</v>
      </c>
      <c r="C28" s="29" t="s">
        <v>377</v>
      </c>
      <c r="D28" s="34">
        <v>9</v>
      </c>
      <c r="E28" s="34">
        <v>7.2</v>
      </c>
      <c r="F28" s="34">
        <v>6.6</v>
      </c>
      <c r="G28" s="34">
        <v>0</v>
      </c>
      <c r="H28" s="34">
        <v>5.4</v>
      </c>
      <c r="I28" s="34">
        <v>6.8</v>
      </c>
      <c r="J28" s="34">
        <v>0</v>
      </c>
      <c r="K28" s="34">
        <v>0</v>
      </c>
      <c r="L28" s="34">
        <v>10</v>
      </c>
      <c r="M28" s="34">
        <v>4.3</v>
      </c>
      <c r="N28" s="35">
        <f t="shared" si="2"/>
        <v>4.93</v>
      </c>
      <c r="O28" s="34">
        <v>10</v>
      </c>
      <c r="P28" s="34">
        <v>8.8000000000000007</v>
      </c>
      <c r="Q28" s="34">
        <v>7</v>
      </c>
      <c r="R28" s="34">
        <v>8.9</v>
      </c>
      <c r="S28" s="34">
        <v>9</v>
      </c>
      <c r="T28" s="34"/>
      <c r="U28" s="34"/>
      <c r="V28" s="35">
        <f t="shared" si="3"/>
        <v>8.74</v>
      </c>
      <c r="W28" s="34">
        <v>8.5</v>
      </c>
      <c r="X28" s="34">
        <v>7.5</v>
      </c>
      <c r="Y28" s="34">
        <v>9.8000000000000007</v>
      </c>
      <c r="Z28" s="35">
        <f t="shared" si="0"/>
        <v>8.6</v>
      </c>
      <c r="AA28" s="74">
        <v>7</v>
      </c>
      <c r="AB28" s="34">
        <v>7.5</v>
      </c>
      <c r="AC28" s="34">
        <v>8.5</v>
      </c>
      <c r="AD28" s="35">
        <f t="shared" si="1"/>
        <v>7.66</v>
      </c>
      <c r="AE28" s="36">
        <f t="shared" si="4"/>
        <v>7.48</v>
      </c>
      <c r="AF28" s="34">
        <f t="shared" si="5"/>
        <v>5.98</v>
      </c>
      <c r="AG28" s="34">
        <f t="shared" si="6"/>
        <v>8.14</v>
      </c>
      <c r="AH28" s="37">
        <f t="shared" si="7"/>
        <v>1.62</v>
      </c>
      <c r="AI28" s="34">
        <f t="shared" si="8"/>
        <v>7.6</v>
      </c>
      <c r="AK28" s="34">
        <v>5</v>
      </c>
      <c r="AL28" s="34">
        <v>5</v>
      </c>
      <c r="AM28" s="34">
        <v>1.8</v>
      </c>
      <c r="AN28" s="34">
        <v>0.8</v>
      </c>
      <c r="AO28" s="34">
        <v>4.8</v>
      </c>
      <c r="AP28" s="34">
        <v>5</v>
      </c>
      <c r="AQ28" s="34">
        <v>9.5</v>
      </c>
      <c r="AR28" s="34">
        <v>8.8000000000000007</v>
      </c>
      <c r="AS28" s="34">
        <f t="shared" si="9"/>
        <v>40.700000000000003</v>
      </c>
      <c r="AT28" s="21">
        <f t="shared" si="10"/>
        <v>8.14</v>
      </c>
      <c r="AV28" s="34">
        <v>6</v>
      </c>
      <c r="AW28" s="34">
        <v>6</v>
      </c>
      <c r="AX28" s="34">
        <v>6</v>
      </c>
      <c r="AY28" s="34">
        <f t="shared" si="11"/>
        <v>18</v>
      </c>
      <c r="BA28" s="34">
        <v>4</v>
      </c>
      <c r="BB28" s="34">
        <v>2</v>
      </c>
      <c r="BC28" s="34">
        <v>3</v>
      </c>
      <c r="BD28" s="34">
        <v>5</v>
      </c>
      <c r="BE28" s="34">
        <v>2</v>
      </c>
      <c r="BF28" s="34">
        <f t="shared" si="12"/>
        <v>18</v>
      </c>
      <c r="BG28" s="34">
        <f t="shared" si="13"/>
        <v>34</v>
      </c>
      <c r="BH28" s="34">
        <f t="shared" si="14"/>
        <v>6.8000000000000007</v>
      </c>
    </row>
    <row r="29" spans="1:60" s="21" customFormat="1" ht="18" customHeight="1">
      <c r="A29" s="33">
        <v>23</v>
      </c>
      <c r="B29" s="34" t="s">
        <v>378</v>
      </c>
      <c r="C29" s="42" t="s">
        <v>379</v>
      </c>
      <c r="D29" s="34">
        <v>10</v>
      </c>
      <c r="E29" s="34">
        <v>7.4</v>
      </c>
      <c r="F29" s="34">
        <v>6.5</v>
      </c>
      <c r="G29" s="34">
        <v>10</v>
      </c>
      <c r="H29" s="34">
        <v>0</v>
      </c>
      <c r="I29" s="34">
        <v>0</v>
      </c>
      <c r="J29" s="34">
        <v>0</v>
      </c>
      <c r="K29" s="34">
        <v>10</v>
      </c>
      <c r="L29" s="34">
        <v>6</v>
      </c>
      <c r="M29" s="34">
        <v>0</v>
      </c>
      <c r="N29" s="35">
        <f t="shared" si="2"/>
        <v>4.99</v>
      </c>
      <c r="O29" s="34">
        <v>9.5</v>
      </c>
      <c r="P29" s="34">
        <v>8.1999999999999993</v>
      </c>
      <c r="Q29" s="34">
        <v>8</v>
      </c>
      <c r="R29" s="34">
        <v>6.9</v>
      </c>
      <c r="S29" s="34">
        <v>9.6</v>
      </c>
      <c r="T29" s="34"/>
      <c r="U29" s="34"/>
      <c r="V29" s="35">
        <f t="shared" si="3"/>
        <v>8.44</v>
      </c>
      <c r="W29" s="34">
        <v>9.5</v>
      </c>
      <c r="X29" s="34">
        <v>8.6999999999999993</v>
      </c>
      <c r="Y29" s="34">
        <v>9.6</v>
      </c>
      <c r="Z29" s="35">
        <f t="shared" si="0"/>
        <v>9.26</v>
      </c>
      <c r="AA29" s="74">
        <v>7.6</v>
      </c>
      <c r="AB29" s="34">
        <v>2</v>
      </c>
      <c r="AC29" s="34">
        <v>8</v>
      </c>
      <c r="AD29" s="35">
        <f t="shared" si="1"/>
        <v>5.86</v>
      </c>
      <c r="AE29" s="36">
        <f t="shared" si="4"/>
        <v>7.13</v>
      </c>
      <c r="AF29" s="34">
        <f t="shared" si="5"/>
        <v>5.7</v>
      </c>
      <c r="AG29" s="34">
        <f t="shared" si="6"/>
        <v>8.9599999999999991</v>
      </c>
      <c r="AH29" s="37">
        <f t="shared" si="7"/>
        <v>1.79</v>
      </c>
      <c r="AI29" s="34">
        <f t="shared" si="8"/>
        <v>7.49</v>
      </c>
      <c r="AK29" s="34">
        <v>5</v>
      </c>
      <c r="AL29" s="34">
        <v>5</v>
      </c>
      <c r="AM29" s="34">
        <v>3.6</v>
      </c>
      <c r="AN29" s="34">
        <v>3.4</v>
      </c>
      <c r="AO29" s="34">
        <v>5</v>
      </c>
      <c r="AP29" s="34">
        <v>5</v>
      </c>
      <c r="AQ29" s="34">
        <v>10</v>
      </c>
      <c r="AR29" s="34">
        <v>7.8</v>
      </c>
      <c r="AS29" s="34">
        <f t="shared" si="9"/>
        <v>44.8</v>
      </c>
      <c r="AT29" s="21">
        <f t="shared" si="10"/>
        <v>8.9599999999999991</v>
      </c>
      <c r="AV29" s="34">
        <v>2</v>
      </c>
      <c r="AW29" s="34">
        <v>6</v>
      </c>
      <c r="AX29" s="34">
        <v>6</v>
      </c>
      <c r="AY29" s="34">
        <f t="shared" si="11"/>
        <v>14</v>
      </c>
      <c r="BA29" s="34">
        <v>2</v>
      </c>
      <c r="BB29" s="34">
        <v>0</v>
      </c>
      <c r="BC29" s="34">
        <v>3</v>
      </c>
      <c r="BD29" s="34">
        <v>4</v>
      </c>
      <c r="BE29" s="34">
        <v>6</v>
      </c>
      <c r="BF29" s="34">
        <f t="shared" si="12"/>
        <v>14</v>
      </c>
      <c r="BG29" s="34">
        <f t="shared" si="13"/>
        <v>29</v>
      </c>
      <c r="BH29" s="34">
        <f t="shared" si="14"/>
        <v>5.8000000000000007</v>
      </c>
    </row>
    <row r="30" spans="1:60" s="21" customFormat="1" ht="18" customHeight="1">
      <c r="A30" s="33">
        <v>24</v>
      </c>
      <c r="B30" s="34" t="s">
        <v>380</v>
      </c>
      <c r="C30" s="29" t="s">
        <v>381</v>
      </c>
      <c r="D30" s="34">
        <v>8.5</v>
      </c>
      <c r="E30" s="34">
        <v>9.8000000000000007</v>
      </c>
      <c r="F30" s="34">
        <v>8.8000000000000007</v>
      </c>
      <c r="G30" s="34">
        <v>10</v>
      </c>
      <c r="H30" s="34">
        <v>6.3</v>
      </c>
      <c r="I30" s="34">
        <v>5.7</v>
      </c>
      <c r="J30" s="34">
        <v>0</v>
      </c>
      <c r="K30" s="34">
        <v>0</v>
      </c>
      <c r="L30" s="34">
        <v>0</v>
      </c>
      <c r="M30" s="34">
        <v>0</v>
      </c>
      <c r="N30" s="35">
        <f t="shared" si="2"/>
        <v>4.91</v>
      </c>
      <c r="O30" s="34">
        <v>9</v>
      </c>
      <c r="P30" s="34">
        <v>8</v>
      </c>
      <c r="Q30" s="34">
        <v>7.5</v>
      </c>
      <c r="R30" s="34">
        <v>8.5</v>
      </c>
      <c r="S30" s="34">
        <v>9.6</v>
      </c>
      <c r="T30" s="34"/>
      <c r="U30" s="34"/>
      <c r="V30" s="35">
        <f t="shared" si="3"/>
        <v>8.52</v>
      </c>
      <c r="W30" s="34">
        <v>9.5</v>
      </c>
      <c r="X30" s="34" t="s">
        <v>419</v>
      </c>
      <c r="Y30" s="34" t="s">
        <v>419</v>
      </c>
      <c r="Z30" s="35">
        <f t="shared" si="0"/>
        <v>9.5</v>
      </c>
      <c r="AA30" s="34">
        <v>0</v>
      </c>
      <c r="AB30" s="34">
        <v>2</v>
      </c>
      <c r="AC30" s="34">
        <v>8</v>
      </c>
      <c r="AD30" s="35">
        <f t="shared" si="1"/>
        <v>3.33</v>
      </c>
      <c r="AE30" s="36">
        <f t="shared" si="4"/>
        <v>6.56</v>
      </c>
      <c r="AF30" s="34">
        <f t="shared" si="5"/>
        <v>5.24</v>
      </c>
      <c r="AG30" s="34">
        <f t="shared" si="6"/>
        <v>9.32</v>
      </c>
      <c r="AH30" s="37">
        <f t="shared" si="7"/>
        <v>1.86</v>
      </c>
      <c r="AI30" s="34">
        <f t="shared" si="8"/>
        <v>7.1</v>
      </c>
      <c r="AK30" s="34">
        <v>5</v>
      </c>
      <c r="AL30" s="34">
        <v>5</v>
      </c>
      <c r="AM30" s="34">
        <v>3.2</v>
      </c>
      <c r="AN30" s="34">
        <v>4</v>
      </c>
      <c r="AO30" s="34">
        <v>5</v>
      </c>
      <c r="AP30" s="34">
        <v>5</v>
      </c>
      <c r="AQ30" s="34">
        <v>10</v>
      </c>
      <c r="AR30" s="34">
        <v>9.4</v>
      </c>
      <c r="AS30" s="34">
        <f t="shared" si="9"/>
        <v>46.6</v>
      </c>
      <c r="AT30" s="21">
        <f t="shared" si="10"/>
        <v>9.32</v>
      </c>
      <c r="AV30" s="34">
        <v>6</v>
      </c>
      <c r="AW30" s="34">
        <v>6</v>
      </c>
      <c r="AX30" s="34">
        <v>2</v>
      </c>
      <c r="AY30" s="34">
        <f t="shared" si="11"/>
        <v>14</v>
      </c>
      <c r="BA30" s="34">
        <v>4</v>
      </c>
      <c r="BB30" s="34">
        <v>2</v>
      </c>
      <c r="BC30" s="34">
        <v>2</v>
      </c>
      <c r="BD30" s="34">
        <v>5</v>
      </c>
      <c r="BE30" s="34">
        <v>0</v>
      </c>
      <c r="BF30" s="34">
        <f t="shared" si="12"/>
        <v>14</v>
      </c>
      <c r="BG30" s="34">
        <f t="shared" si="13"/>
        <v>27</v>
      </c>
      <c r="BH30" s="34">
        <f t="shared" si="14"/>
        <v>5.4</v>
      </c>
    </row>
    <row r="31" spans="1:60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5</v>
      </c>
      <c r="F31" s="34">
        <v>9.4</v>
      </c>
      <c r="G31" s="34">
        <v>9.5</v>
      </c>
      <c r="H31" s="34">
        <v>8.8000000000000007</v>
      </c>
      <c r="I31" s="34">
        <v>8</v>
      </c>
      <c r="J31" s="34">
        <v>7</v>
      </c>
      <c r="K31" s="34">
        <v>9.8000000000000007</v>
      </c>
      <c r="L31" s="34">
        <v>8</v>
      </c>
      <c r="M31" s="34">
        <v>8.8000000000000007</v>
      </c>
      <c r="N31" s="35">
        <f t="shared" si="2"/>
        <v>8.3699999999999992</v>
      </c>
      <c r="O31" s="34">
        <v>9.5</v>
      </c>
      <c r="P31" s="34">
        <v>8.6</v>
      </c>
      <c r="Q31" s="34">
        <v>6.5</v>
      </c>
      <c r="R31" s="34">
        <v>8.9</v>
      </c>
      <c r="S31" s="34">
        <v>10</v>
      </c>
      <c r="T31" s="34"/>
      <c r="U31" s="34"/>
      <c r="V31" s="35">
        <f t="shared" si="3"/>
        <v>8.6999999999999993</v>
      </c>
      <c r="W31" s="34">
        <v>9.5</v>
      </c>
      <c r="X31" s="34">
        <v>9.1</v>
      </c>
      <c r="Y31" s="34">
        <v>5</v>
      </c>
      <c r="Z31" s="35">
        <f t="shared" si="0"/>
        <v>7.86</v>
      </c>
      <c r="AA31" s="34">
        <v>9</v>
      </c>
      <c r="AB31" s="34">
        <v>9</v>
      </c>
      <c r="AC31" s="34">
        <v>9.5</v>
      </c>
      <c r="AD31" s="35">
        <f t="shared" si="1"/>
        <v>9.16</v>
      </c>
      <c r="AE31" s="36">
        <f t="shared" si="4"/>
        <v>8.52</v>
      </c>
      <c r="AF31" s="34">
        <f t="shared" si="5"/>
        <v>6.81</v>
      </c>
      <c r="AG31" s="34">
        <f t="shared" si="6"/>
        <v>7.6400000000000006</v>
      </c>
      <c r="AH31" s="37">
        <f t="shared" si="7"/>
        <v>1.52</v>
      </c>
      <c r="AI31" s="34">
        <f t="shared" si="8"/>
        <v>8.33</v>
      </c>
      <c r="AK31" s="34">
        <v>3</v>
      </c>
      <c r="AL31" s="34">
        <v>5</v>
      </c>
      <c r="AM31" s="34">
        <v>2.8</v>
      </c>
      <c r="AN31" s="34">
        <v>1</v>
      </c>
      <c r="AO31" s="34">
        <v>3</v>
      </c>
      <c r="AP31" s="34">
        <v>5</v>
      </c>
      <c r="AQ31" s="34">
        <v>10</v>
      </c>
      <c r="AR31" s="34">
        <v>8.4</v>
      </c>
      <c r="AS31" s="34">
        <f t="shared" si="9"/>
        <v>38.200000000000003</v>
      </c>
      <c r="AT31" s="21">
        <f t="shared" si="10"/>
        <v>7.6400000000000006</v>
      </c>
      <c r="AV31" s="34">
        <v>8</v>
      </c>
      <c r="AW31" s="34">
        <v>6</v>
      </c>
      <c r="AX31" s="34">
        <v>6</v>
      </c>
      <c r="AY31" s="34">
        <f t="shared" si="11"/>
        <v>20</v>
      </c>
      <c r="BA31" s="34">
        <v>2</v>
      </c>
      <c r="BB31" s="34">
        <v>0</v>
      </c>
      <c r="BC31" s="34">
        <v>3</v>
      </c>
      <c r="BD31" s="34">
        <v>5</v>
      </c>
      <c r="BE31" s="34">
        <v>4</v>
      </c>
      <c r="BF31" s="34">
        <f t="shared" si="12"/>
        <v>20</v>
      </c>
      <c r="BG31" s="34">
        <f t="shared" si="13"/>
        <v>34</v>
      </c>
      <c r="BH31" s="34">
        <f t="shared" si="14"/>
        <v>6.8000000000000007</v>
      </c>
    </row>
    <row r="32" spans="1:60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2"/>
        <v>#DIV/0!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7"/>
        <v>0</v>
      </c>
      <c r="AI32" s="34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  <c r="AV32" s="34"/>
      <c r="AW32" s="34"/>
      <c r="AX32" s="34"/>
      <c r="AY32" s="34">
        <f t="shared" si="11"/>
        <v>0</v>
      </c>
      <c r="BA32" s="34"/>
      <c r="BB32" s="34"/>
      <c r="BC32" s="34"/>
      <c r="BD32" s="34"/>
      <c r="BE32" s="34"/>
      <c r="BF32" s="34">
        <f t="shared" si="12"/>
        <v>0</v>
      </c>
      <c r="BG32" s="34">
        <f t="shared" si="13"/>
        <v>0</v>
      </c>
      <c r="BH32" s="34"/>
    </row>
    <row r="33" spans="1:60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2"/>
        <v>#DIV/0!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7"/>
        <v>0</v>
      </c>
      <c r="AI33" s="34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  <c r="AV33" s="34"/>
      <c r="AW33" s="34"/>
      <c r="AX33" s="34"/>
      <c r="AY33" s="34">
        <f t="shared" si="11"/>
        <v>0</v>
      </c>
      <c r="BA33" s="34"/>
      <c r="BB33" s="34"/>
      <c r="BC33" s="34"/>
      <c r="BD33" s="34"/>
      <c r="BE33" s="34"/>
      <c r="BF33" s="34">
        <f t="shared" si="12"/>
        <v>0</v>
      </c>
      <c r="BG33" s="34">
        <f t="shared" si="13"/>
        <v>0</v>
      </c>
      <c r="BH33" s="34"/>
    </row>
    <row r="34" spans="1:60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2"/>
        <v>#DIV/0!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7"/>
        <v>0</v>
      </c>
      <c r="AI34" s="34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  <c r="AV34" s="34"/>
      <c r="AW34" s="34"/>
      <c r="AX34" s="34"/>
      <c r="AY34" s="34">
        <f t="shared" si="11"/>
        <v>0</v>
      </c>
      <c r="BA34" s="34"/>
      <c r="BB34" s="34"/>
      <c r="BC34" s="34"/>
      <c r="BD34" s="34"/>
      <c r="BE34" s="34"/>
      <c r="BF34" s="34">
        <f t="shared" si="12"/>
        <v>0</v>
      </c>
      <c r="BG34" s="34"/>
      <c r="BH34" s="34"/>
    </row>
    <row r="35" spans="1:60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7"/>
        <v>0</v>
      </c>
      <c r="AI35" s="34" t="e">
        <f t="shared" si="8"/>
        <v>#DIV/0!</v>
      </c>
      <c r="AK35" s="34"/>
      <c r="AL35" s="34"/>
      <c r="AM35" s="34"/>
      <c r="AN35" s="34"/>
      <c r="AO35" s="34"/>
      <c r="AP35" s="34"/>
      <c r="AQ35" s="34"/>
      <c r="AR35" s="34"/>
      <c r="AS35" s="34"/>
      <c r="AV35" s="34"/>
      <c r="AW35" s="34"/>
      <c r="AX35" s="34"/>
      <c r="AY35" s="34">
        <f t="shared" si="11"/>
        <v>0</v>
      </c>
      <c r="BA35" s="34"/>
      <c r="BB35" s="34"/>
      <c r="BC35" s="34"/>
      <c r="BD35" s="34"/>
      <c r="BE35" s="34"/>
      <c r="BF35" s="34">
        <f t="shared" si="12"/>
        <v>0</v>
      </c>
      <c r="BG35" s="34"/>
      <c r="BH35" s="34"/>
    </row>
    <row r="36" spans="1:60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4" t="e">
        <f t="shared" si="8"/>
        <v>#DIV/0!</v>
      </c>
      <c r="AK36" s="34"/>
      <c r="AL36" s="34"/>
      <c r="AM36" s="34"/>
      <c r="AN36" s="34"/>
      <c r="AO36" s="34"/>
      <c r="AP36" s="34"/>
      <c r="AQ36" s="34"/>
      <c r="AR36" s="34"/>
      <c r="AS36" s="34"/>
      <c r="AV36" s="34"/>
      <c r="AW36" s="34"/>
      <c r="AX36" s="34"/>
      <c r="AY36" s="34">
        <f t="shared" si="11"/>
        <v>0</v>
      </c>
      <c r="BA36" s="34"/>
      <c r="BB36" s="34"/>
      <c r="BC36" s="34"/>
      <c r="BD36" s="34"/>
      <c r="BE36" s="34"/>
      <c r="BF36" s="34">
        <f t="shared" si="12"/>
        <v>0</v>
      </c>
      <c r="BG36" s="34"/>
      <c r="BH36" s="34"/>
    </row>
    <row r="37" spans="1:60" s="15" customFormat="1" ht="179.25">
      <c r="A37" s="14"/>
      <c r="D37" s="15" t="s">
        <v>466</v>
      </c>
      <c r="E37" s="15" t="s">
        <v>559</v>
      </c>
      <c r="F37" s="15" t="s">
        <v>428</v>
      </c>
      <c r="G37" s="15" t="s">
        <v>447</v>
      </c>
      <c r="H37" s="15" t="s">
        <v>517</v>
      </c>
      <c r="I37" s="15" t="s">
        <v>520</v>
      </c>
      <c r="J37" s="15" t="s">
        <v>521</v>
      </c>
      <c r="K37" s="15" t="s">
        <v>539</v>
      </c>
      <c r="L37" s="15" t="s">
        <v>589</v>
      </c>
      <c r="M37" s="15" t="s">
        <v>590</v>
      </c>
      <c r="N37" s="85"/>
      <c r="O37" s="15" t="s">
        <v>457</v>
      </c>
      <c r="P37" s="15" t="s">
        <v>504</v>
      </c>
      <c r="Q37" s="15" t="s">
        <v>506</v>
      </c>
      <c r="R37" s="15" t="s">
        <v>550</v>
      </c>
      <c r="S37" s="15" t="s">
        <v>558</v>
      </c>
      <c r="V37" s="85"/>
      <c r="W37" s="15" t="s">
        <v>465</v>
      </c>
      <c r="X37" s="15" t="s">
        <v>529</v>
      </c>
      <c r="Y37" s="15" t="s">
        <v>536</v>
      </c>
      <c r="Z37" s="85"/>
      <c r="AA37" s="15" t="s">
        <v>449</v>
      </c>
      <c r="AB37" s="15" t="s">
        <v>496</v>
      </c>
      <c r="AC37" s="15" t="s">
        <v>537</v>
      </c>
      <c r="AD37" s="85"/>
      <c r="AE37" s="86" t="s">
        <v>2</v>
      </c>
      <c r="AF37" s="87">
        <v>0.8</v>
      </c>
      <c r="AG37" s="85" t="s">
        <v>591</v>
      </c>
      <c r="AH37" s="85" t="s">
        <v>4</v>
      </c>
      <c r="AI37" s="15" t="s">
        <v>5</v>
      </c>
      <c r="AJ37" s="88"/>
      <c r="AK37" s="15">
        <v>1</v>
      </c>
      <c r="AL37" s="15">
        <v>2</v>
      </c>
      <c r="AM37" s="15">
        <v>3</v>
      </c>
      <c r="AN37" s="15">
        <v>4</v>
      </c>
      <c r="AO37" s="15">
        <v>5</v>
      </c>
      <c r="AP37" s="15">
        <v>6</v>
      </c>
      <c r="AQ37" s="15">
        <v>7</v>
      </c>
      <c r="AR37" s="15">
        <v>8</v>
      </c>
      <c r="AS37" s="15" t="s">
        <v>592</v>
      </c>
      <c r="AT37" s="15" t="s">
        <v>593</v>
      </c>
      <c r="AV37" s="34"/>
      <c r="AW37" s="34"/>
      <c r="AX37" s="34"/>
      <c r="AY37" s="34"/>
      <c r="AZ37" s="91"/>
    </row>
    <row r="38" spans="1:60" s="21" customFormat="1" ht="15">
      <c r="A38" s="20"/>
      <c r="N38" s="43"/>
      <c r="V38" s="43"/>
      <c r="Z38" s="43"/>
      <c r="AD38" s="43"/>
      <c r="AE38" s="44"/>
      <c r="AF38" s="43"/>
      <c r="AG38" s="43"/>
      <c r="AH38" s="43"/>
      <c r="AK38" s="84"/>
      <c r="AL38" s="84"/>
      <c r="AM38" s="84"/>
      <c r="AN38" s="84"/>
      <c r="AO38" s="84"/>
      <c r="AP38" s="84"/>
      <c r="AQ38" s="84"/>
      <c r="AR38" s="84"/>
      <c r="AS38" s="84"/>
      <c r="AV38" s="34"/>
      <c r="AW38" s="34"/>
      <c r="AX38" s="34"/>
      <c r="AY38" s="34"/>
      <c r="BA38" s="34"/>
      <c r="BB38" s="34"/>
      <c r="BC38" s="34"/>
      <c r="BD38" s="34"/>
      <c r="BE38" s="34"/>
      <c r="BF38" s="34"/>
      <c r="BG38" s="34"/>
    </row>
    <row r="39" spans="1:60" s="21" customFormat="1" ht="15">
      <c r="A39" s="20"/>
      <c r="N39" s="43"/>
      <c r="V39" s="43"/>
      <c r="Z39" s="43"/>
      <c r="AD39" s="43"/>
      <c r="AE39" s="44"/>
      <c r="AF39" s="43"/>
      <c r="AG39" s="43"/>
      <c r="AH39" s="43"/>
      <c r="AK39" s="34"/>
      <c r="AL39" s="34"/>
      <c r="AM39" s="34"/>
      <c r="AN39" s="34"/>
      <c r="AO39" s="34"/>
      <c r="AP39" s="34"/>
      <c r="AQ39" s="34"/>
      <c r="AR39" s="34"/>
      <c r="AS39" s="34"/>
      <c r="AV39" s="34"/>
      <c r="AW39" s="34"/>
      <c r="AX39" s="34"/>
      <c r="AY39" s="34"/>
      <c r="BA39" s="34"/>
      <c r="BB39" s="34"/>
      <c r="BC39" s="34"/>
      <c r="BD39" s="34"/>
      <c r="BE39" s="34"/>
      <c r="BF39" s="34"/>
      <c r="BG39" s="34"/>
    </row>
    <row r="40" spans="1:60" s="21" customFormat="1" ht="15">
      <c r="A40" s="20"/>
      <c r="N40" s="43"/>
      <c r="V40" s="43"/>
      <c r="Z40" s="43"/>
      <c r="AD40" s="43"/>
      <c r="AE40" s="44"/>
      <c r="AF40" s="43"/>
      <c r="AG40" s="43"/>
      <c r="AH40" s="43"/>
      <c r="AK40" s="34"/>
      <c r="AL40" s="34"/>
      <c r="AM40" s="34"/>
      <c r="AN40" s="34"/>
      <c r="AO40" s="34"/>
      <c r="AP40" s="34"/>
      <c r="AQ40" s="34"/>
      <c r="AR40" s="34"/>
      <c r="AS40" s="34"/>
      <c r="BA40" s="34"/>
      <c r="BB40" s="34"/>
      <c r="BC40" s="34"/>
      <c r="BD40" s="34"/>
      <c r="BE40" s="34"/>
      <c r="BF40" s="34"/>
      <c r="BG40" s="34"/>
    </row>
    <row r="41" spans="1:60" s="21" customFormat="1" ht="15">
      <c r="A41" s="20"/>
      <c r="N41" s="43"/>
      <c r="V41" s="43"/>
      <c r="Z41" s="43"/>
      <c r="AD41" s="43"/>
      <c r="AE41" s="44"/>
      <c r="AF41" s="43"/>
      <c r="AG41" s="43"/>
      <c r="AH41" s="43"/>
      <c r="AK41" s="34"/>
      <c r="AL41" s="34"/>
      <c r="AM41" s="34"/>
      <c r="AN41" s="34"/>
      <c r="AO41" s="34"/>
      <c r="AP41" s="34"/>
      <c r="AQ41" s="34"/>
      <c r="AR41" s="34"/>
      <c r="AS41" s="34"/>
      <c r="BA41" s="34"/>
      <c r="BB41" s="34"/>
      <c r="BC41" s="34"/>
      <c r="BD41" s="34"/>
      <c r="BE41" s="34"/>
      <c r="BF41" s="34"/>
      <c r="BG41" s="34"/>
    </row>
    <row r="42" spans="1:60" s="21" customFormat="1" ht="15">
      <c r="A42" s="20"/>
      <c r="N42" s="43"/>
      <c r="V42" s="43"/>
      <c r="Z42" s="43"/>
      <c r="AD42" s="43"/>
      <c r="AE42" s="44"/>
      <c r="AF42" s="43"/>
      <c r="AG42" s="43"/>
      <c r="AH42" s="43"/>
      <c r="AK42" s="34"/>
      <c r="AL42" s="34"/>
      <c r="AM42" s="34"/>
      <c r="AN42" s="34"/>
      <c r="AO42" s="34"/>
      <c r="AP42" s="34"/>
      <c r="AQ42" s="34"/>
      <c r="AR42" s="34"/>
      <c r="AS42" s="34"/>
      <c r="BA42" s="34"/>
      <c r="BB42" s="34"/>
      <c r="BC42" s="34"/>
      <c r="BD42" s="34"/>
      <c r="BE42" s="34"/>
      <c r="BF42" s="34"/>
      <c r="BG42" s="34"/>
    </row>
    <row r="43" spans="1:60" s="21" customFormat="1" ht="15">
      <c r="A43" s="20"/>
      <c r="N43" s="43"/>
      <c r="V43" s="43"/>
      <c r="Z43" s="43"/>
      <c r="AD43" s="43"/>
      <c r="AE43" s="44"/>
      <c r="AF43" s="43"/>
      <c r="AG43" s="43"/>
      <c r="AH43" s="43"/>
      <c r="AK43" s="34"/>
      <c r="AL43" s="34"/>
      <c r="AM43" s="34"/>
      <c r="AN43" s="34"/>
      <c r="AO43" s="34"/>
      <c r="AP43" s="34"/>
      <c r="AQ43" s="34"/>
      <c r="AR43" s="34"/>
      <c r="AS43" s="34"/>
      <c r="BA43" s="34"/>
      <c r="BB43" s="34"/>
      <c r="BC43" s="34"/>
      <c r="BD43" s="34"/>
      <c r="BE43" s="34"/>
      <c r="BF43" s="34"/>
      <c r="BG43" s="34"/>
    </row>
    <row r="44" spans="1:60" s="21" customFormat="1" ht="15">
      <c r="A44" s="20"/>
      <c r="N44" s="43"/>
      <c r="V44" s="43"/>
      <c r="Z44" s="43"/>
      <c r="AD44" s="43"/>
      <c r="AE44" s="44"/>
      <c r="AF44" s="43"/>
      <c r="AG44" s="43"/>
      <c r="AH44" s="43"/>
      <c r="AK44" s="34"/>
      <c r="AL44" s="34"/>
      <c r="AM44" s="34"/>
      <c r="AN44" s="34"/>
      <c r="AO44" s="34"/>
      <c r="AP44" s="34"/>
      <c r="AQ44" s="34"/>
      <c r="AR44" s="34"/>
      <c r="AS44" s="34"/>
      <c r="BA44" s="34"/>
      <c r="BB44" s="34"/>
      <c r="BC44" s="34"/>
      <c r="BD44" s="34"/>
      <c r="BE44" s="34"/>
      <c r="BF44" s="34"/>
      <c r="BG44" s="34"/>
    </row>
    <row r="45" spans="1:60" s="21" customFormat="1" ht="15">
      <c r="A45" s="20"/>
      <c r="N45" s="43"/>
      <c r="V45" s="43"/>
      <c r="Z45" s="43"/>
      <c r="AD45" s="43"/>
      <c r="AE45" s="44"/>
      <c r="AF45" s="43"/>
      <c r="AG45" s="43"/>
      <c r="AH45" s="43"/>
      <c r="AK45" s="34"/>
      <c r="AL45" s="34"/>
      <c r="AM45" s="34"/>
      <c r="AN45" s="34"/>
      <c r="AO45" s="34"/>
      <c r="AP45" s="34"/>
      <c r="AQ45" s="34"/>
      <c r="AR45" s="34"/>
      <c r="AS45" s="34"/>
      <c r="BA45" s="34"/>
      <c r="BB45" s="34"/>
      <c r="BC45" s="34"/>
      <c r="BD45" s="34"/>
      <c r="BE45" s="34"/>
      <c r="BF45" s="34"/>
      <c r="BG45" s="34"/>
    </row>
    <row r="46" spans="1:60" s="21" customFormat="1" ht="15">
      <c r="A46" s="20"/>
      <c r="N46" s="43"/>
      <c r="V46" s="43"/>
      <c r="Z46" s="43"/>
      <c r="AD46" s="43"/>
      <c r="AE46" s="44"/>
      <c r="AF46" s="43"/>
      <c r="AG46" s="43"/>
      <c r="AH46" s="43"/>
      <c r="AK46" s="34"/>
      <c r="AL46" s="34"/>
      <c r="AM46" s="34"/>
      <c r="AN46" s="34"/>
      <c r="AO46" s="34"/>
      <c r="AP46" s="34"/>
      <c r="AQ46" s="34"/>
      <c r="AR46" s="34"/>
      <c r="AS46" s="34"/>
      <c r="BA46" s="34"/>
      <c r="BB46" s="34"/>
      <c r="BC46" s="34"/>
      <c r="BD46" s="34"/>
      <c r="BE46" s="34"/>
      <c r="BF46" s="34"/>
      <c r="BG46" s="34"/>
    </row>
    <row r="47" spans="1:60" s="21" customFormat="1" ht="15">
      <c r="A47" s="20"/>
      <c r="N47" s="43"/>
      <c r="V47" s="43"/>
      <c r="Z47" s="43"/>
      <c r="AD47" s="43"/>
      <c r="AE47" s="44"/>
      <c r="AF47" s="43"/>
      <c r="AG47" s="43"/>
      <c r="AH47" s="43"/>
      <c r="AK47" s="34"/>
      <c r="AL47" s="34"/>
      <c r="AM47" s="34"/>
      <c r="AN47" s="34"/>
      <c r="AO47" s="34"/>
      <c r="AP47" s="34"/>
      <c r="AQ47" s="34"/>
      <c r="AR47" s="34"/>
      <c r="AS47" s="34"/>
      <c r="BA47" s="34"/>
      <c r="BB47" s="34"/>
      <c r="BC47" s="34"/>
      <c r="BD47" s="34"/>
      <c r="BE47" s="34"/>
      <c r="BF47" s="34"/>
      <c r="BG47" s="34"/>
    </row>
    <row r="48" spans="1:60" s="21" customFormat="1" ht="15">
      <c r="A48" s="20"/>
      <c r="N48" s="43"/>
      <c r="V48" s="43"/>
      <c r="Z48" s="43"/>
      <c r="AD48" s="43"/>
      <c r="AE48" s="44"/>
      <c r="AF48" s="43"/>
      <c r="AG48" s="43"/>
      <c r="AH48" s="43"/>
      <c r="AK48" s="34"/>
      <c r="AL48" s="34"/>
      <c r="AM48" s="34"/>
      <c r="AN48" s="34"/>
      <c r="AO48" s="34"/>
      <c r="AP48" s="34"/>
      <c r="AQ48" s="34"/>
      <c r="AR48" s="34"/>
      <c r="AS48" s="34"/>
      <c r="BA48" s="34"/>
      <c r="BB48" s="34"/>
      <c r="BC48" s="34"/>
      <c r="BD48" s="34"/>
      <c r="BE48" s="34"/>
      <c r="BF48" s="34"/>
      <c r="BG48" s="34"/>
    </row>
    <row r="49" spans="1:59" s="21" customFormat="1" ht="15">
      <c r="A49" s="20"/>
      <c r="N49" s="43"/>
      <c r="V49" s="43"/>
      <c r="Z49" s="43"/>
      <c r="AD49" s="43"/>
      <c r="AE49" s="44"/>
      <c r="AF49" s="43"/>
      <c r="AG49" s="43"/>
      <c r="AH49" s="43"/>
      <c r="AK49" s="34"/>
      <c r="AL49" s="34"/>
      <c r="AM49" s="34"/>
      <c r="AN49" s="34"/>
      <c r="AO49" s="34"/>
      <c r="AP49" s="34"/>
      <c r="AQ49" s="34"/>
      <c r="AR49" s="34"/>
      <c r="AS49" s="34"/>
      <c r="BA49" s="34"/>
      <c r="BB49" s="34"/>
      <c r="BC49" s="34"/>
      <c r="BD49" s="34"/>
      <c r="BE49" s="34"/>
      <c r="BF49" s="34"/>
      <c r="BG49" s="34"/>
    </row>
    <row r="50" spans="1:59" s="21" customFormat="1" ht="15">
      <c r="A50" s="20"/>
      <c r="N50" s="43"/>
      <c r="V50" s="43"/>
      <c r="Z50" s="43"/>
      <c r="AD50" s="43"/>
      <c r="AE50" s="44"/>
      <c r="AF50" s="43"/>
      <c r="AG50" s="43"/>
      <c r="AH50" s="43"/>
      <c r="AK50" s="34"/>
      <c r="AL50" s="34"/>
      <c r="AM50" s="34"/>
      <c r="AN50" s="34"/>
      <c r="AO50" s="34"/>
      <c r="AP50" s="34"/>
      <c r="AQ50" s="34"/>
      <c r="AR50" s="34"/>
      <c r="AS50" s="34"/>
      <c r="BA50" s="34"/>
      <c r="BB50" s="34"/>
      <c r="BC50" s="34"/>
      <c r="BD50" s="34"/>
      <c r="BE50" s="34"/>
      <c r="BF50" s="34"/>
      <c r="BG50" s="34"/>
    </row>
    <row r="51" spans="1:59" s="21" customFormat="1" ht="15">
      <c r="A51" s="20"/>
      <c r="N51" s="43"/>
      <c r="V51" s="43"/>
      <c r="Z51" s="43"/>
      <c r="AD51" s="43"/>
      <c r="AE51" s="44"/>
      <c r="AF51" s="43"/>
      <c r="AG51" s="43"/>
      <c r="AH51" s="43"/>
      <c r="AK51" s="34"/>
      <c r="AL51" s="34"/>
      <c r="AM51" s="34"/>
      <c r="AN51" s="34"/>
      <c r="AO51" s="34"/>
      <c r="AP51" s="34"/>
      <c r="AQ51" s="34"/>
      <c r="AR51" s="34"/>
      <c r="AS51" s="34"/>
      <c r="BA51" s="34"/>
      <c r="BB51" s="34"/>
      <c r="BC51" s="34"/>
      <c r="BD51" s="34"/>
      <c r="BE51" s="34"/>
      <c r="BF51" s="34"/>
      <c r="BG51" s="34"/>
    </row>
    <row r="52" spans="1:59" s="21" customFormat="1" ht="15">
      <c r="A52" s="20"/>
      <c r="N52" s="43"/>
      <c r="V52" s="43"/>
      <c r="Z52" s="43"/>
      <c r="AD52" s="43"/>
      <c r="AE52" s="44"/>
      <c r="AF52" s="43"/>
      <c r="AG52" s="43"/>
      <c r="AH52" s="43"/>
      <c r="AK52" s="34"/>
      <c r="AL52" s="34"/>
      <c r="AM52" s="34"/>
      <c r="AN52" s="34"/>
      <c r="AO52" s="34"/>
      <c r="AP52" s="34"/>
      <c r="AQ52" s="34"/>
      <c r="AR52" s="34"/>
      <c r="AS52" s="34"/>
      <c r="BA52" s="34"/>
      <c r="BB52" s="34"/>
      <c r="BC52" s="34"/>
      <c r="BD52" s="34"/>
      <c r="BE52" s="34"/>
      <c r="BF52" s="34"/>
      <c r="BG52" s="34"/>
    </row>
    <row r="53" spans="1:59" s="21" customFormat="1" ht="15">
      <c r="A53" s="20"/>
      <c r="N53" s="43"/>
      <c r="V53" s="43"/>
      <c r="Z53" s="43"/>
      <c r="AD53" s="43"/>
      <c r="AE53" s="44"/>
      <c r="AF53" s="43"/>
      <c r="AG53" s="43"/>
      <c r="AH53" s="43"/>
      <c r="AK53" s="34"/>
      <c r="AL53" s="34"/>
      <c r="AM53" s="34"/>
      <c r="AN53" s="34"/>
      <c r="AO53" s="34"/>
      <c r="AP53" s="34"/>
      <c r="AQ53" s="34"/>
      <c r="AR53" s="34"/>
      <c r="AS53" s="34"/>
      <c r="BA53" s="34"/>
      <c r="BB53" s="34"/>
      <c r="BC53" s="34"/>
      <c r="BD53" s="34"/>
      <c r="BE53" s="34"/>
      <c r="BF53" s="34"/>
      <c r="BG53" s="34"/>
    </row>
    <row r="54" spans="1:59" s="21" customFormat="1" ht="15">
      <c r="A54" s="20"/>
      <c r="N54" s="43"/>
      <c r="V54" s="43"/>
      <c r="Z54" s="43"/>
      <c r="AD54" s="43"/>
      <c r="AE54" s="44"/>
      <c r="AF54" s="43"/>
      <c r="AG54" s="43"/>
      <c r="AH54" s="43"/>
      <c r="AK54" s="34"/>
      <c r="AL54" s="34"/>
      <c r="AM54" s="34"/>
      <c r="AN54" s="34"/>
      <c r="AO54" s="34"/>
      <c r="AP54" s="34"/>
      <c r="AQ54" s="34"/>
      <c r="AR54" s="34"/>
      <c r="AS54" s="34"/>
      <c r="BA54" s="34"/>
      <c r="BB54" s="34"/>
      <c r="BC54" s="34"/>
      <c r="BD54" s="34"/>
      <c r="BE54" s="34"/>
      <c r="BF54" s="34"/>
      <c r="BG54" s="34"/>
    </row>
    <row r="55" spans="1:59" s="21" customFormat="1" ht="15">
      <c r="A55" s="20"/>
      <c r="N55" s="43"/>
      <c r="V55" s="43"/>
      <c r="Z55" s="43"/>
      <c r="AD55" s="43"/>
      <c r="AE55" s="44"/>
      <c r="AF55" s="43"/>
      <c r="AG55" s="43"/>
      <c r="AH55" s="43"/>
      <c r="AK55" s="34"/>
      <c r="AL55" s="34"/>
      <c r="AM55" s="34"/>
      <c r="AN55" s="34"/>
      <c r="AO55" s="34"/>
      <c r="AP55" s="34"/>
      <c r="AQ55" s="34"/>
      <c r="AR55" s="34"/>
      <c r="AS55" s="34"/>
      <c r="BA55" s="34"/>
      <c r="BB55" s="34"/>
      <c r="BC55" s="34"/>
      <c r="BD55" s="34"/>
      <c r="BE55" s="34"/>
      <c r="BF55" s="34"/>
      <c r="BG55" s="34"/>
    </row>
    <row r="56" spans="1:59" s="21" customFormat="1" ht="15">
      <c r="A56" s="20"/>
      <c r="N56" s="43"/>
      <c r="V56" s="43"/>
      <c r="Z56" s="43"/>
      <c r="AD56" s="43"/>
      <c r="AE56" s="44"/>
      <c r="AF56" s="43"/>
      <c r="AG56" s="43"/>
      <c r="AH56" s="43"/>
      <c r="AK56" s="34"/>
      <c r="AL56" s="34"/>
      <c r="AM56" s="34"/>
      <c r="AN56" s="34"/>
      <c r="AO56" s="34"/>
      <c r="AP56" s="34"/>
      <c r="AQ56" s="34"/>
      <c r="AR56" s="34"/>
      <c r="AS56" s="34"/>
      <c r="BA56" s="34"/>
      <c r="BB56" s="34"/>
      <c r="BC56" s="34"/>
      <c r="BD56" s="34"/>
      <c r="BE56" s="34"/>
      <c r="BF56" s="34"/>
      <c r="BG56" s="34"/>
    </row>
    <row r="57" spans="1:59" s="21" customFormat="1" ht="15">
      <c r="A57" s="20"/>
      <c r="N57" s="43"/>
      <c r="V57" s="43"/>
      <c r="Z57" s="43"/>
      <c r="AD57" s="43"/>
      <c r="AE57" s="44"/>
      <c r="AF57" s="43"/>
      <c r="AG57" s="43"/>
      <c r="AH57" s="43"/>
      <c r="AK57" s="34"/>
      <c r="AL57" s="34"/>
      <c r="AM57" s="34"/>
      <c r="AN57" s="34"/>
      <c r="AO57" s="34"/>
      <c r="AP57" s="34"/>
      <c r="AQ57" s="34"/>
      <c r="AR57" s="34"/>
      <c r="AS57" s="34"/>
      <c r="BA57" s="34"/>
      <c r="BB57" s="34"/>
      <c r="BC57" s="34"/>
      <c r="BD57" s="34"/>
      <c r="BE57" s="34"/>
      <c r="BF57" s="34"/>
      <c r="BG57" s="34"/>
    </row>
    <row r="58" spans="1:59" s="21" customFormat="1" ht="15">
      <c r="A58" s="20"/>
      <c r="N58" s="43"/>
      <c r="V58" s="43"/>
      <c r="Z58" s="43"/>
      <c r="AD58" s="43"/>
      <c r="AE58" s="44"/>
      <c r="AF58" s="43"/>
      <c r="AG58" s="43"/>
      <c r="AH58" s="43"/>
      <c r="AK58" s="34"/>
      <c r="AL58" s="34"/>
      <c r="AM58" s="34"/>
      <c r="AN58" s="34"/>
      <c r="AO58" s="34"/>
      <c r="AP58" s="34"/>
      <c r="AQ58" s="34"/>
      <c r="AR58" s="34"/>
      <c r="AS58" s="34"/>
      <c r="BA58" s="34"/>
      <c r="BB58" s="34"/>
      <c r="BC58" s="34"/>
      <c r="BD58" s="34"/>
      <c r="BE58" s="34"/>
      <c r="BF58" s="34"/>
      <c r="BG58" s="34"/>
    </row>
    <row r="59" spans="1:59" s="21" customFormat="1" ht="15">
      <c r="A59" s="20"/>
      <c r="N59" s="43"/>
      <c r="V59" s="43"/>
      <c r="Z59" s="43"/>
      <c r="AD59" s="43"/>
      <c r="AE59" s="44"/>
      <c r="AF59" s="43"/>
      <c r="AG59" s="43"/>
      <c r="AH59" s="43"/>
      <c r="AK59" s="34"/>
      <c r="AL59" s="34"/>
      <c r="AM59" s="34"/>
      <c r="AN59" s="34"/>
      <c r="AO59" s="34"/>
      <c r="AP59" s="34"/>
      <c r="AQ59" s="34"/>
      <c r="AR59" s="34"/>
      <c r="AS59" s="34"/>
      <c r="BA59" s="34"/>
      <c r="BB59" s="34"/>
      <c r="BC59" s="34"/>
      <c r="BD59" s="34"/>
      <c r="BE59" s="34"/>
      <c r="BF59" s="34"/>
      <c r="BG59" s="34"/>
    </row>
    <row r="60" spans="1:59" s="21" customFormat="1" ht="15">
      <c r="A60" s="20"/>
      <c r="N60" s="43"/>
      <c r="V60" s="43"/>
      <c r="Z60" s="43"/>
      <c r="AD60" s="43"/>
      <c r="AE60" s="44"/>
      <c r="AF60" s="43"/>
      <c r="AG60" s="43"/>
      <c r="AH60" s="43"/>
      <c r="AK60" s="34"/>
      <c r="AL60" s="34"/>
      <c r="AM60" s="34"/>
      <c r="AN60" s="34"/>
      <c r="AO60" s="34"/>
      <c r="AP60" s="34"/>
      <c r="AQ60" s="34"/>
      <c r="AR60" s="34"/>
      <c r="AS60" s="34"/>
      <c r="BA60" s="34"/>
      <c r="BB60" s="34"/>
      <c r="BC60" s="34"/>
      <c r="BD60" s="34"/>
      <c r="BE60" s="34"/>
      <c r="BF60" s="34"/>
      <c r="BG60" s="34"/>
    </row>
    <row r="61" spans="1:59" s="21" customFormat="1" ht="15">
      <c r="A61" s="20"/>
      <c r="N61" s="43"/>
      <c r="V61" s="43"/>
      <c r="Z61" s="43"/>
      <c r="AD61" s="43"/>
      <c r="AE61" s="44"/>
      <c r="AF61" s="43"/>
      <c r="AG61" s="43"/>
      <c r="AH61" s="43"/>
      <c r="AK61" s="34"/>
      <c r="AL61" s="34"/>
      <c r="AM61" s="34"/>
      <c r="AN61" s="34"/>
      <c r="AO61" s="34"/>
      <c r="AP61" s="34"/>
      <c r="AQ61" s="34"/>
      <c r="AR61" s="34"/>
      <c r="AS61" s="34"/>
      <c r="BA61" s="34"/>
      <c r="BB61" s="34"/>
      <c r="BC61" s="34"/>
      <c r="BD61" s="34"/>
      <c r="BE61" s="34"/>
      <c r="BF61" s="34"/>
      <c r="BG61" s="34"/>
    </row>
    <row r="62" spans="1:59" s="21" customFormat="1" ht="15">
      <c r="A62" s="20"/>
      <c r="N62" s="43"/>
      <c r="V62" s="43"/>
      <c r="Z62" s="43"/>
      <c r="AD62" s="43"/>
      <c r="AE62" s="44"/>
      <c r="AF62" s="43"/>
      <c r="AG62" s="43"/>
      <c r="AH62" s="43"/>
      <c r="AK62" s="34"/>
      <c r="AL62" s="34"/>
      <c r="AM62" s="34"/>
      <c r="AN62" s="34"/>
      <c r="AO62" s="34"/>
      <c r="AP62" s="34"/>
      <c r="AQ62" s="34"/>
      <c r="AR62" s="34"/>
      <c r="AS62" s="34"/>
      <c r="BA62" s="34"/>
      <c r="BB62" s="34"/>
      <c r="BC62" s="34"/>
      <c r="BD62" s="34"/>
      <c r="BE62" s="34"/>
      <c r="BF62" s="34"/>
      <c r="BG62" s="34"/>
    </row>
    <row r="63" spans="1:59" s="21" customFormat="1" ht="15">
      <c r="A63" s="20"/>
      <c r="N63" s="43"/>
      <c r="V63" s="43"/>
      <c r="Z63" s="43"/>
      <c r="AD63" s="43"/>
      <c r="AE63" s="44"/>
      <c r="AF63" s="43"/>
      <c r="AG63" s="43"/>
      <c r="AH63" s="43"/>
      <c r="AK63" s="34"/>
      <c r="AL63" s="34"/>
      <c r="AM63" s="34"/>
      <c r="AN63" s="34"/>
      <c r="AO63" s="34"/>
      <c r="AP63" s="34"/>
      <c r="AQ63" s="34"/>
      <c r="AR63" s="34"/>
      <c r="AS63" s="34"/>
      <c r="BA63" s="34"/>
      <c r="BB63" s="34"/>
      <c r="BC63" s="34"/>
      <c r="BD63" s="34"/>
      <c r="BE63" s="34"/>
      <c r="BF63" s="34"/>
      <c r="BG63" s="34"/>
    </row>
    <row r="64" spans="1:59" s="21" customFormat="1" ht="15">
      <c r="A64" s="20"/>
      <c r="N64" s="43"/>
      <c r="V64" s="43"/>
      <c r="Z64" s="43"/>
      <c r="AD64" s="43"/>
      <c r="AE64" s="44"/>
      <c r="AF64" s="43"/>
      <c r="AG64" s="43"/>
      <c r="AH64" s="43"/>
      <c r="AK64" s="34"/>
      <c r="AL64" s="34"/>
      <c r="AM64" s="34"/>
      <c r="AN64" s="34"/>
      <c r="AO64" s="34"/>
      <c r="AP64" s="34"/>
      <c r="AQ64" s="34"/>
      <c r="AR64" s="34"/>
      <c r="AS64" s="34"/>
      <c r="BA64" s="34"/>
      <c r="BB64" s="34"/>
      <c r="BC64" s="34"/>
      <c r="BD64" s="34"/>
      <c r="BE64" s="34"/>
      <c r="BF64" s="34"/>
      <c r="BG64" s="34"/>
    </row>
    <row r="65" spans="1:59" s="21" customFormat="1" ht="15">
      <c r="A65" s="20"/>
      <c r="N65" s="43"/>
      <c r="V65" s="43"/>
      <c r="Z65" s="43"/>
      <c r="AD65" s="43"/>
      <c r="AE65" s="44"/>
      <c r="AF65" s="43"/>
      <c r="AG65" s="43"/>
      <c r="AH65" s="43"/>
      <c r="AK65" s="34"/>
      <c r="AL65" s="34"/>
      <c r="AM65" s="34"/>
      <c r="AN65" s="34"/>
      <c r="AO65" s="34"/>
      <c r="AP65" s="34"/>
      <c r="AQ65" s="34"/>
      <c r="AR65" s="34"/>
      <c r="AS65" s="34"/>
      <c r="BA65" s="34"/>
      <c r="BB65" s="34"/>
      <c r="BC65" s="34"/>
      <c r="BD65" s="34"/>
      <c r="BE65" s="34"/>
      <c r="BF65" s="34"/>
      <c r="BG65" s="34"/>
    </row>
    <row r="66" spans="1:59" s="21" customFormat="1" ht="15">
      <c r="A66" s="20"/>
      <c r="N66" s="43"/>
      <c r="V66" s="43"/>
      <c r="Z66" s="43"/>
      <c r="AD66" s="43"/>
      <c r="AE66" s="44"/>
      <c r="AF66" s="43"/>
      <c r="AG66" s="43"/>
      <c r="AH66" s="43"/>
      <c r="AK66" s="34"/>
      <c r="AL66" s="34"/>
      <c r="AM66" s="34"/>
      <c r="AN66" s="34"/>
      <c r="AO66" s="34"/>
      <c r="AP66" s="34"/>
      <c r="AQ66" s="34"/>
      <c r="AR66" s="34"/>
      <c r="AS66" s="34"/>
      <c r="BA66" s="34"/>
      <c r="BB66" s="34"/>
      <c r="BC66" s="34"/>
      <c r="BD66" s="34"/>
      <c r="BE66" s="34"/>
      <c r="BF66" s="34"/>
      <c r="BG66" s="34"/>
    </row>
    <row r="67" spans="1:59" s="21" customFormat="1" ht="15">
      <c r="A67" s="20"/>
      <c r="N67" s="43"/>
      <c r="V67" s="43"/>
      <c r="Z67" s="43"/>
      <c r="AD67" s="43"/>
      <c r="AE67" s="44"/>
      <c r="AF67" s="43"/>
      <c r="AG67" s="43"/>
      <c r="AH67" s="43"/>
      <c r="AK67" s="34"/>
      <c r="AL67" s="34"/>
      <c r="AM67" s="34"/>
      <c r="AN67" s="34"/>
      <c r="AO67" s="34"/>
      <c r="AP67" s="34"/>
      <c r="AQ67" s="34"/>
      <c r="AR67" s="34"/>
      <c r="AS67" s="34"/>
      <c r="BA67" s="34"/>
      <c r="BB67" s="34"/>
      <c r="BC67" s="34"/>
      <c r="BD67" s="34"/>
      <c r="BE67" s="34"/>
      <c r="BF67" s="34"/>
      <c r="BG67" s="34"/>
    </row>
    <row r="68" spans="1:59" s="21" customFormat="1" ht="15">
      <c r="A68" s="20"/>
      <c r="N68" s="43"/>
      <c r="V68" s="43"/>
      <c r="Z68" s="43"/>
      <c r="AD68" s="43"/>
      <c r="AE68" s="44"/>
      <c r="AF68" s="43"/>
      <c r="AG68" s="43"/>
      <c r="AH68" s="43"/>
      <c r="AK68" s="34"/>
      <c r="AL68" s="34"/>
      <c r="AM68" s="34"/>
      <c r="AN68" s="34"/>
      <c r="AO68" s="34"/>
      <c r="AP68" s="34"/>
      <c r="AQ68" s="34"/>
      <c r="AR68" s="34"/>
      <c r="AS68" s="34"/>
      <c r="BA68" s="34"/>
      <c r="BB68" s="34"/>
      <c r="BC68" s="34"/>
      <c r="BD68" s="34"/>
      <c r="BE68" s="34"/>
      <c r="BF68" s="34"/>
      <c r="BG68" s="34"/>
    </row>
    <row r="69" spans="1:59" s="21" customFormat="1" ht="15">
      <c r="A69" s="20"/>
      <c r="N69" s="43"/>
      <c r="V69" s="43"/>
      <c r="Z69" s="43"/>
      <c r="AD69" s="43"/>
      <c r="AE69" s="44"/>
      <c r="AF69" s="43"/>
      <c r="AG69" s="43"/>
      <c r="AH69" s="43"/>
      <c r="AK69" s="34"/>
      <c r="AL69" s="34"/>
      <c r="AM69" s="34"/>
      <c r="AN69" s="34"/>
      <c r="AO69" s="34"/>
      <c r="AP69" s="34"/>
      <c r="AQ69" s="34"/>
      <c r="AR69" s="34"/>
      <c r="AS69" s="34"/>
      <c r="BA69" s="34"/>
      <c r="BB69" s="34"/>
      <c r="BC69" s="34"/>
      <c r="BD69" s="34"/>
      <c r="BE69" s="34"/>
      <c r="BF69" s="34"/>
      <c r="BG69" s="34"/>
    </row>
    <row r="70" spans="1:59" s="21" customFormat="1" ht="15">
      <c r="A70" s="20"/>
      <c r="N70" s="43"/>
      <c r="V70" s="43"/>
      <c r="Z70" s="43"/>
      <c r="AD70" s="43"/>
      <c r="AE70" s="44"/>
      <c r="AF70" s="43"/>
      <c r="AG70" s="43"/>
      <c r="AH70" s="43"/>
      <c r="AK70" s="34"/>
      <c r="AL70" s="34"/>
      <c r="AM70" s="34"/>
      <c r="AN70" s="34"/>
      <c r="AO70" s="34"/>
      <c r="AP70" s="34"/>
      <c r="AQ70" s="34"/>
      <c r="AR70" s="34"/>
      <c r="AS70" s="34"/>
      <c r="BA70" s="34"/>
      <c r="BB70" s="34"/>
      <c r="BC70" s="34"/>
      <c r="BD70" s="34"/>
      <c r="BE70" s="34"/>
      <c r="BF70" s="34"/>
      <c r="BG70" s="34"/>
    </row>
    <row r="71" spans="1:59" s="21" customFormat="1" ht="15">
      <c r="A71" s="20"/>
      <c r="N71" s="43"/>
      <c r="V71" s="43"/>
      <c r="Z71" s="43"/>
      <c r="AD71" s="43"/>
      <c r="AE71" s="44"/>
      <c r="AF71" s="43"/>
      <c r="AG71" s="43"/>
      <c r="AH71" s="43"/>
      <c r="AK71" s="34"/>
      <c r="AL71" s="34"/>
      <c r="AM71" s="34"/>
      <c r="AN71" s="34"/>
      <c r="AO71" s="34"/>
      <c r="AP71" s="34"/>
      <c r="AQ71" s="34"/>
      <c r="AR71" s="34"/>
      <c r="AS71" s="34"/>
      <c r="BA71" s="34"/>
      <c r="BB71" s="34"/>
      <c r="BC71" s="34"/>
      <c r="BD71" s="34"/>
      <c r="BE71" s="34"/>
      <c r="BF71" s="34"/>
      <c r="BG71" s="34"/>
    </row>
    <row r="72" spans="1:59" s="21" customFormat="1" ht="15">
      <c r="A72" s="20"/>
      <c r="N72" s="43"/>
      <c r="V72" s="43"/>
      <c r="Z72" s="43"/>
      <c r="AD72" s="43"/>
      <c r="AE72" s="44"/>
      <c r="AF72" s="43"/>
      <c r="AG72" s="43"/>
      <c r="AH72" s="43"/>
      <c r="AK72" s="34"/>
      <c r="AL72" s="34"/>
      <c r="AM72" s="34"/>
      <c r="AN72" s="34"/>
      <c r="AO72" s="34"/>
      <c r="AP72" s="34"/>
      <c r="AQ72" s="34"/>
      <c r="AR72" s="34"/>
      <c r="AS72" s="34"/>
      <c r="BA72" s="34"/>
      <c r="BB72" s="34"/>
      <c r="BC72" s="34"/>
      <c r="BD72" s="34"/>
      <c r="BE72" s="34"/>
      <c r="BF72" s="34"/>
      <c r="BG72" s="34"/>
    </row>
    <row r="73" spans="1:59" s="21" customFormat="1" ht="15">
      <c r="A73" s="20"/>
      <c r="N73" s="43"/>
      <c r="V73" s="43"/>
      <c r="Z73" s="43"/>
      <c r="AD73" s="43"/>
      <c r="AE73" s="44"/>
      <c r="AF73" s="43"/>
      <c r="AG73" s="43"/>
      <c r="AH73" s="43"/>
      <c r="AK73" s="34"/>
      <c r="AL73" s="34"/>
      <c r="AM73" s="34"/>
      <c r="AN73" s="34"/>
      <c r="AO73" s="34"/>
      <c r="AP73" s="34"/>
      <c r="AQ73" s="34"/>
      <c r="AR73" s="34"/>
      <c r="AS73" s="34"/>
      <c r="BA73" s="34"/>
      <c r="BB73" s="34"/>
      <c r="BC73" s="34"/>
      <c r="BD73" s="34"/>
      <c r="BE73" s="34"/>
      <c r="BF73" s="34"/>
      <c r="BG73" s="34"/>
    </row>
    <row r="74" spans="1:59" s="21" customFormat="1" ht="15">
      <c r="A74" s="20"/>
      <c r="N74" s="43"/>
      <c r="V74" s="43"/>
      <c r="Z74" s="43"/>
      <c r="AD74" s="43"/>
      <c r="AE74" s="44"/>
      <c r="AF74" s="43"/>
      <c r="AG74" s="43"/>
      <c r="AH74" s="43"/>
      <c r="BA74" s="34"/>
      <c r="BB74" s="34"/>
      <c r="BC74" s="34"/>
      <c r="BD74" s="34"/>
      <c r="BE74" s="34"/>
      <c r="BF74" s="34"/>
      <c r="BG74" s="34"/>
    </row>
    <row r="75" spans="1:59" s="21" customFormat="1" ht="15">
      <c r="A75" s="20"/>
      <c r="N75" s="43"/>
      <c r="V75" s="43"/>
      <c r="Z75" s="43"/>
      <c r="AD75" s="43"/>
      <c r="AE75" s="44"/>
      <c r="AF75" s="43"/>
      <c r="AG75" s="43"/>
      <c r="AH75" s="43"/>
      <c r="BA75" s="34"/>
      <c r="BB75" s="34"/>
      <c r="BC75" s="34"/>
      <c r="BD75" s="34"/>
      <c r="BE75" s="34"/>
      <c r="BF75" s="34"/>
      <c r="BG75" s="34"/>
    </row>
    <row r="76" spans="1:59" s="21" customFormat="1" ht="15">
      <c r="A76" s="20"/>
      <c r="N76" s="43"/>
      <c r="V76" s="43"/>
      <c r="Z76" s="43"/>
      <c r="AD76" s="43"/>
      <c r="AE76" s="44"/>
      <c r="AF76" s="43"/>
      <c r="AG76" s="43"/>
      <c r="AH76" s="43"/>
      <c r="BA76" s="34"/>
      <c r="BB76" s="34"/>
      <c r="BC76" s="34"/>
      <c r="BD76" s="34"/>
      <c r="BE76" s="34"/>
      <c r="BF76" s="34"/>
      <c r="BG76" s="34"/>
    </row>
    <row r="77" spans="1:59" s="21" customFormat="1" ht="15">
      <c r="A77" s="20"/>
      <c r="N77" s="43"/>
      <c r="V77" s="43"/>
      <c r="Z77" s="43"/>
      <c r="AD77" s="43"/>
      <c r="AE77" s="44"/>
      <c r="AF77" s="43"/>
      <c r="AG77" s="43"/>
      <c r="AH77" s="43"/>
      <c r="BA77" s="34"/>
      <c r="BB77" s="34"/>
      <c r="BC77" s="34"/>
      <c r="BD77" s="34"/>
      <c r="BE77" s="34"/>
      <c r="BF77" s="34"/>
      <c r="BG77" s="34"/>
    </row>
    <row r="78" spans="1:59" s="21" customFormat="1" ht="15">
      <c r="A78" s="20"/>
      <c r="N78" s="43"/>
      <c r="V78" s="43"/>
      <c r="Z78" s="43"/>
      <c r="AD78" s="43"/>
      <c r="AE78" s="44"/>
      <c r="AF78" s="43"/>
      <c r="AG78" s="43"/>
      <c r="AH78" s="43"/>
      <c r="BA78" s="34"/>
      <c r="BB78" s="34"/>
      <c r="BC78" s="34"/>
      <c r="BD78" s="34"/>
      <c r="BE78" s="34"/>
      <c r="BF78" s="34"/>
      <c r="BG78" s="34"/>
    </row>
    <row r="79" spans="1:59" s="21" customFormat="1" ht="15">
      <c r="A79" s="20"/>
      <c r="N79" s="43"/>
      <c r="V79" s="43"/>
      <c r="Z79" s="43"/>
      <c r="AD79" s="43"/>
      <c r="AE79" s="44"/>
      <c r="AF79" s="43"/>
      <c r="AG79" s="43"/>
      <c r="AH79" s="43"/>
      <c r="BA79" s="34"/>
      <c r="BB79" s="34"/>
      <c r="BC79" s="34"/>
      <c r="BD79" s="34"/>
      <c r="BE79" s="34"/>
      <c r="BF79" s="34"/>
      <c r="BG79" s="34"/>
    </row>
    <row r="80" spans="1:59" s="21" customFormat="1" ht="15">
      <c r="A80" s="20"/>
      <c r="N80" s="43"/>
      <c r="V80" s="43"/>
      <c r="Z80" s="43"/>
      <c r="AD80" s="43"/>
      <c r="AE80" s="44"/>
      <c r="AF80" s="43"/>
      <c r="AG80" s="43"/>
      <c r="AH80" s="43"/>
      <c r="BA80" s="34"/>
      <c r="BB80" s="34"/>
      <c r="BC80" s="34"/>
      <c r="BD80" s="34"/>
      <c r="BE80" s="34"/>
      <c r="BF80" s="34"/>
      <c r="BG80" s="34"/>
    </row>
    <row r="81" spans="1:59" s="21" customFormat="1" ht="15">
      <c r="A81" s="20"/>
      <c r="N81" s="43"/>
      <c r="V81" s="43"/>
      <c r="Z81" s="43"/>
      <c r="AD81" s="43"/>
      <c r="AE81" s="44"/>
      <c r="AF81" s="43"/>
      <c r="AG81" s="43"/>
      <c r="AH81" s="43"/>
      <c r="BA81" s="34"/>
      <c r="BB81" s="34"/>
      <c r="BC81" s="34"/>
      <c r="BD81" s="34"/>
      <c r="BE81" s="34"/>
      <c r="BF81" s="34"/>
      <c r="BG81" s="34"/>
    </row>
    <row r="82" spans="1:59" s="21" customFormat="1" ht="15">
      <c r="A82" s="20"/>
      <c r="N82" s="43"/>
      <c r="V82" s="43"/>
      <c r="Z82" s="43"/>
      <c r="AD82" s="43"/>
      <c r="AE82" s="44"/>
      <c r="AF82" s="43"/>
      <c r="AG82" s="43"/>
      <c r="AH82" s="43"/>
      <c r="BA82" s="34"/>
      <c r="BB82" s="34"/>
      <c r="BC82" s="34"/>
      <c r="BD82" s="34"/>
      <c r="BE82" s="34"/>
      <c r="BF82" s="34"/>
      <c r="BG82" s="34"/>
    </row>
    <row r="83" spans="1:59" s="21" customFormat="1" ht="15">
      <c r="A83" s="20"/>
      <c r="N83" s="43"/>
      <c r="V83" s="43"/>
      <c r="Z83" s="43"/>
      <c r="AD83" s="43"/>
      <c r="AE83" s="44"/>
      <c r="AF83" s="43"/>
      <c r="AG83" s="43"/>
      <c r="AH83" s="43"/>
      <c r="BA83" s="34"/>
      <c r="BB83" s="34"/>
      <c r="BC83" s="34"/>
      <c r="BD83" s="34"/>
      <c r="BE83" s="34"/>
      <c r="BF83" s="34"/>
      <c r="BG83" s="34"/>
    </row>
    <row r="84" spans="1:59" s="21" customFormat="1" ht="15">
      <c r="A84" s="20"/>
      <c r="N84" s="43"/>
      <c r="V84" s="43"/>
      <c r="Z84" s="43"/>
      <c r="AD84" s="43"/>
      <c r="AE84" s="44"/>
      <c r="AF84" s="43"/>
      <c r="AG84" s="43"/>
      <c r="AH84" s="43"/>
      <c r="BA84" s="34"/>
      <c r="BB84" s="34"/>
      <c r="BC84" s="34"/>
      <c r="BD84" s="34"/>
      <c r="BE84" s="34"/>
      <c r="BF84" s="34"/>
      <c r="BG84" s="34"/>
    </row>
    <row r="85" spans="1:59" s="21" customFormat="1" ht="15">
      <c r="A85" s="20"/>
      <c r="N85" s="43"/>
      <c r="V85" s="43"/>
      <c r="Z85" s="43"/>
      <c r="AD85" s="43"/>
      <c r="AE85" s="44"/>
      <c r="AF85" s="43"/>
      <c r="AG85" s="43"/>
      <c r="AH85" s="43"/>
      <c r="BA85" s="34"/>
      <c r="BB85" s="34"/>
      <c r="BC85" s="34"/>
      <c r="BD85" s="34"/>
      <c r="BE85" s="34"/>
      <c r="BF85" s="34"/>
      <c r="BG85" s="34"/>
    </row>
    <row r="86" spans="1:59" s="21" customFormat="1" ht="15">
      <c r="A86" s="20"/>
      <c r="N86" s="43"/>
      <c r="V86" s="43"/>
      <c r="Z86" s="43"/>
      <c r="AD86" s="43"/>
      <c r="AE86" s="44"/>
      <c r="AF86" s="43"/>
      <c r="AG86" s="43"/>
      <c r="AH86" s="43"/>
      <c r="BA86" s="34"/>
      <c r="BB86" s="34"/>
      <c r="BC86" s="34"/>
      <c r="BD86" s="34"/>
      <c r="BE86" s="34"/>
      <c r="BF86" s="34"/>
      <c r="BG86" s="34"/>
    </row>
    <row r="87" spans="1:59" s="21" customFormat="1" ht="15">
      <c r="A87" s="20"/>
      <c r="N87" s="43"/>
      <c r="V87" s="43"/>
      <c r="Z87" s="43"/>
      <c r="AD87" s="43"/>
      <c r="AE87" s="44"/>
      <c r="AF87" s="43"/>
      <c r="AG87" s="43"/>
      <c r="AH87" s="43"/>
      <c r="BA87" s="34"/>
      <c r="BB87" s="34"/>
      <c r="BC87" s="34"/>
      <c r="BD87" s="34"/>
      <c r="BE87" s="34"/>
      <c r="BF87" s="34"/>
      <c r="BG87" s="34"/>
    </row>
    <row r="88" spans="1:59" s="21" customFormat="1" ht="15">
      <c r="A88" s="20"/>
      <c r="N88" s="43"/>
      <c r="V88" s="43"/>
      <c r="Z88" s="43"/>
      <c r="AD88" s="43"/>
      <c r="AE88" s="44"/>
      <c r="AF88" s="43"/>
      <c r="AG88" s="43"/>
      <c r="AH88" s="43"/>
      <c r="BA88" s="34"/>
      <c r="BB88" s="34"/>
      <c r="BC88" s="34"/>
      <c r="BD88" s="34"/>
      <c r="BE88" s="34"/>
      <c r="BF88" s="34"/>
      <c r="BG88" s="34"/>
    </row>
    <row r="89" spans="1:59" s="21" customFormat="1" ht="15">
      <c r="A89" s="20"/>
      <c r="N89" s="43"/>
      <c r="V89" s="43"/>
      <c r="Z89" s="43"/>
      <c r="AD89" s="43"/>
      <c r="AE89" s="44"/>
      <c r="AF89" s="43"/>
      <c r="AG89" s="43"/>
      <c r="AH89" s="43"/>
      <c r="BA89" s="34"/>
      <c r="BB89" s="34"/>
      <c r="BC89" s="34"/>
      <c r="BD89" s="34"/>
      <c r="BE89" s="34"/>
      <c r="BF89" s="34"/>
      <c r="BG89" s="34"/>
    </row>
    <row r="90" spans="1:59" s="21" customFormat="1" ht="15">
      <c r="A90" s="20"/>
      <c r="N90" s="43"/>
      <c r="V90" s="43"/>
      <c r="Z90" s="43"/>
      <c r="AD90" s="43"/>
      <c r="AE90" s="44"/>
      <c r="AF90" s="43"/>
      <c r="AG90" s="43"/>
      <c r="AH90" s="43"/>
      <c r="BA90" s="34"/>
      <c r="BB90" s="34"/>
      <c r="BC90" s="34"/>
      <c r="BD90" s="34"/>
      <c r="BE90" s="34"/>
      <c r="BF90" s="34"/>
      <c r="BG90" s="34"/>
    </row>
    <row r="91" spans="1:59" s="21" customFormat="1" ht="15">
      <c r="A91" s="20"/>
      <c r="N91" s="43"/>
      <c r="V91" s="43"/>
      <c r="Z91" s="43"/>
      <c r="AD91" s="43"/>
      <c r="AE91" s="44"/>
      <c r="AF91" s="43"/>
      <c r="AG91" s="43"/>
      <c r="AH91" s="43"/>
      <c r="BA91" s="34"/>
      <c r="BB91" s="34"/>
      <c r="BC91" s="34"/>
      <c r="BD91" s="34"/>
      <c r="BE91" s="34"/>
      <c r="BF91" s="34"/>
      <c r="BG91" s="34"/>
    </row>
    <row r="92" spans="1:59" s="21" customFormat="1" ht="15">
      <c r="A92" s="20"/>
      <c r="N92" s="43"/>
      <c r="V92" s="43"/>
      <c r="Z92" s="43"/>
      <c r="AD92" s="43"/>
      <c r="AE92" s="44"/>
      <c r="AF92" s="43"/>
      <c r="AG92" s="43"/>
      <c r="AH92" s="43"/>
      <c r="BA92" s="34"/>
      <c r="BB92" s="34"/>
      <c r="BC92" s="34"/>
      <c r="BD92" s="34"/>
      <c r="BE92" s="34"/>
      <c r="BF92" s="34"/>
      <c r="BG92" s="34"/>
    </row>
    <row r="93" spans="1:59" s="21" customFormat="1" ht="15">
      <c r="A93" s="20"/>
      <c r="N93" s="43"/>
      <c r="V93" s="43"/>
      <c r="Z93" s="43"/>
      <c r="AD93" s="43"/>
      <c r="AE93" s="44"/>
      <c r="AF93" s="43"/>
      <c r="AG93" s="43"/>
      <c r="AH93" s="43"/>
      <c r="BA93" s="34"/>
      <c r="BB93" s="34"/>
      <c r="BC93" s="34"/>
      <c r="BD93" s="34"/>
      <c r="BE93" s="34"/>
      <c r="BF93" s="34"/>
      <c r="BG93" s="34"/>
    </row>
    <row r="94" spans="1:59" s="21" customFormat="1" ht="15">
      <c r="A94" s="20"/>
      <c r="N94" s="43"/>
      <c r="V94" s="43"/>
      <c r="Z94" s="43"/>
      <c r="AD94" s="43"/>
      <c r="AE94" s="44"/>
      <c r="AF94" s="43"/>
      <c r="AG94" s="43"/>
      <c r="AH94" s="43"/>
      <c r="BA94" s="34"/>
      <c r="BB94" s="34"/>
      <c r="BC94" s="34"/>
      <c r="BD94" s="34"/>
      <c r="BE94" s="34"/>
      <c r="BF94" s="34"/>
      <c r="BG94" s="34"/>
    </row>
    <row r="95" spans="1:59" s="21" customFormat="1" ht="15">
      <c r="A95" s="20"/>
      <c r="N95" s="43"/>
      <c r="V95" s="43"/>
      <c r="Z95" s="43"/>
      <c r="AD95" s="43"/>
      <c r="AE95" s="44"/>
      <c r="AF95" s="43"/>
      <c r="AG95" s="43"/>
      <c r="AH95" s="43"/>
      <c r="BA95" s="34"/>
      <c r="BB95" s="34"/>
      <c r="BC95" s="34"/>
      <c r="BD95" s="34"/>
      <c r="BE95" s="34"/>
      <c r="BF95" s="34"/>
      <c r="BG95" s="34"/>
    </row>
    <row r="96" spans="1:59" s="21" customFormat="1" ht="15">
      <c r="A96" s="20"/>
      <c r="N96" s="43"/>
      <c r="V96" s="43"/>
      <c r="Z96" s="43"/>
      <c r="AD96" s="43"/>
      <c r="AE96" s="44"/>
      <c r="AF96" s="43"/>
      <c r="AG96" s="43"/>
      <c r="AH96" s="43"/>
      <c r="BA96" s="34"/>
      <c r="BB96" s="34"/>
      <c r="BC96" s="34"/>
      <c r="BD96" s="34"/>
      <c r="BE96" s="34"/>
      <c r="BF96" s="34"/>
      <c r="BG96" s="34"/>
    </row>
    <row r="97" spans="1:59" s="21" customFormat="1" ht="15">
      <c r="A97" s="20"/>
      <c r="N97" s="43"/>
      <c r="V97" s="43"/>
      <c r="Z97" s="43"/>
      <c r="AD97" s="43"/>
      <c r="AE97" s="44"/>
      <c r="AF97" s="43"/>
      <c r="AG97" s="43"/>
      <c r="AH97" s="43"/>
      <c r="BA97" s="34"/>
      <c r="BB97" s="34"/>
      <c r="BC97" s="34"/>
      <c r="BD97" s="34"/>
      <c r="BE97" s="34"/>
      <c r="BF97" s="34"/>
      <c r="BG97" s="34"/>
    </row>
    <row r="98" spans="1:59" s="21" customFormat="1" ht="15">
      <c r="A98" s="20"/>
      <c r="N98" s="43"/>
      <c r="V98" s="43"/>
      <c r="Z98" s="43"/>
      <c r="AD98" s="43"/>
      <c r="AE98" s="44"/>
      <c r="AF98" s="43"/>
      <c r="AG98" s="43"/>
      <c r="AH98" s="43"/>
      <c r="BA98" s="34"/>
      <c r="BB98" s="34"/>
      <c r="BC98" s="34"/>
      <c r="BD98" s="34"/>
      <c r="BE98" s="34"/>
      <c r="BF98" s="34"/>
      <c r="BG98" s="34"/>
    </row>
    <row r="99" spans="1:59" s="21" customFormat="1" ht="15">
      <c r="A99" s="20"/>
      <c r="N99" s="43"/>
      <c r="V99" s="43"/>
      <c r="Z99" s="43"/>
      <c r="AD99" s="43"/>
      <c r="AE99" s="44"/>
      <c r="AF99" s="43"/>
      <c r="AG99" s="43"/>
      <c r="AH99" s="43"/>
      <c r="BA99" s="34"/>
      <c r="BB99" s="34"/>
      <c r="BC99" s="34"/>
      <c r="BD99" s="34"/>
      <c r="BE99" s="34"/>
      <c r="BF99" s="34"/>
      <c r="BG99" s="34"/>
    </row>
    <row r="100" spans="1:59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  <c r="BA100" s="34"/>
      <c r="BB100" s="34"/>
      <c r="BC100" s="34"/>
      <c r="BD100" s="34"/>
      <c r="BE100" s="34"/>
      <c r="BF100" s="34"/>
      <c r="BG100" s="34"/>
    </row>
    <row r="101" spans="1:59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  <c r="BA101" s="34"/>
      <c r="BB101" s="34"/>
      <c r="BC101" s="34"/>
      <c r="BD101" s="34"/>
      <c r="BE101" s="34"/>
      <c r="BF101" s="34"/>
      <c r="BG101" s="34"/>
    </row>
    <row r="102" spans="1:59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  <c r="BA102" s="34"/>
      <c r="BB102" s="34"/>
      <c r="BC102" s="34"/>
      <c r="BD102" s="34"/>
      <c r="BE102" s="34"/>
      <c r="BF102" s="34"/>
      <c r="BG102" s="34"/>
    </row>
    <row r="103" spans="1:59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  <c r="BA103" s="34"/>
      <c r="BB103" s="34"/>
      <c r="BC103" s="34"/>
      <c r="BD103" s="34"/>
      <c r="BE103" s="34"/>
      <c r="BF103" s="34"/>
      <c r="BG103" s="34"/>
    </row>
    <row r="104" spans="1:59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  <c r="BA104" s="34"/>
      <c r="BB104" s="34"/>
      <c r="BC104" s="34"/>
      <c r="BD104" s="34"/>
      <c r="BE104" s="34"/>
      <c r="BF104" s="34"/>
      <c r="BG104" s="34"/>
    </row>
    <row r="105" spans="1:59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  <c r="BA105" s="34"/>
      <c r="BB105" s="34"/>
      <c r="BC105" s="34"/>
      <c r="BD105" s="34"/>
      <c r="BE105" s="34"/>
      <c r="BF105" s="34"/>
      <c r="BG105" s="34"/>
    </row>
    <row r="106" spans="1:59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  <c r="BA106" s="34"/>
      <c r="BB106" s="34"/>
      <c r="BC106" s="34"/>
      <c r="BD106" s="34"/>
      <c r="BE106" s="34"/>
      <c r="BF106" s="34"/>
      <c r="BG106" s="34"/>
    </row>
    <row r="107" spans="1:59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  <c r="BA107" s="34"/>
      <c r="BB107" s="34"/>
      <c r="BC107" s="34"/>
      <c r="BD107" s="34"/>
      <c r="BE107" s="34"/>
      <c r="BF107" s="34"/>
      <c r="BG107" s="34"/>
    </row>
    <row r="108" spans="1:59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  <c r="BA108" s="34"/>
      <c r="BB108" s="34"/>
      <c r="BC108" s="34"/>
      <c r="BD108" s="34"/>
      <c r="BE108" s="34"/>
      <c r="BF108" s="34"/>
      <c r="BG108" s="34"/>
    </row>
    <row r="109" spans="1:59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  <c r="BA109" s="34"/>
      <c r="BB109" s="34"/>
      <c r="BC109" s="34"/>
      <c r="BD109" s="34"/>
      <c r="BE109" s="34"/>
      <c r="BF109" s="34"/>
      <c r="BG109" s="34"/>
    </row>
    <row r="110" spans="1:59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  <c r="BA110" s="34"/>
      <c r="BB110" s="34"/>
      <c r="BC110" s="34"/>
      <c r="BD110" s="34"/>
      <c r="BE110" s="34"/>
      <c r="BF110" s="34"/>
      <c r="BG110" s="34"/>
    </row>
    <row r="111" spans="1:59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  <c r="BA111" s="34"/>
      <c r="BB111" s="34"/>
      <c r="BC111" s="34"/>
      <c r="BD111" s="34"/>
      <c r="BE111" s="34"/>
      <c r="BF111" s="34"/>
      <c r="BG111" s="34"/>
    </row>
    <row r="112" spans="1:59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  <c r="BA112" s="34"/>
      <c r="BB112" s="34"/>
      <c r="BC112" s="34"/>
      <c r="BD112" s="34"/>
      <c r="BE112" s="34"/>
      <c r="BF112" s="34"/>
      <c r="BG112" s="34"/>
    </row>
    <row r="113" spans="1:59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  <c r="BA113" s="34"/>
      <c r="BB113" s="34"/>
      <c r="BC113" s="34"/>
      <c r="BD113" s="34"/>
      <c r="BE113" s="34"/>
      <c r="BF113" s="34"/>
      <c r="BG113" s="34"/>
    </row>
    <row r="114" spans="1:59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  <c r="BA114" s="34"/>
      <c r="BB114" s="34"/>
      <c r="BC114" s="34"/>
      <c r="BD114" s="34"/>
      <c r="BE114" s="34"/>
      <c r="BF114" s="34"/>
      <c r="BG114" s="34"/>
    </row>
    <row r="115" spans="1:59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  <c r="BA115" s="34"/>
      <c r="BB115" s="34"/>
      <c r="BC115" s="34"/>
      <c r="BD115" s="34"/>
      <c r="BE115" s="34"/>
      <c r="BF115" s="34"/>
      <c r="BG115" s="34"/>
    </row>
    <row r="116" spans="1:59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  <c r="BA116" s="34"/>
      <c r="BB116" s="34"/>
      <c r="BC116" s="34"/>
      <c r="BD116" s="34"/>
      <c r="BE116" s="34"/>
      <c r="BF116" s="34"/>
      <c r="BG116" s="34"/>
    </row>
    <row r="117" spans="1:59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  <c r="BA117" s="34"/>
      <c r="BB117" s="34"/>
      <c r="BC117" s="34"/>
      <c r="BD117" s="34"/>
      <c r="BE117" s="34"/>
      <c r="BF117" s="34"/>
      <c r="BG117" s="34"/>
    </row>
    <row r="118" spans="1:59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  <c r="BA118" s="34"/>
      <c r="BB118" s="34"/>
      <c r="BC118" s="34"/>
      <c r="BD118" s="34"/>
      <c r="BE118" s="34"/>
      <c r="BF118" s="34"/>
      <c r="BG118" s="34"/>
    </row>
    <row r="119" spans="1:59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  <c r="BA119" s="34"/>
      <c r="BB119" s="34"/>
      <c r="BC119" s="34"/>
      <c r="BD119" s="34"/>
      <c r="BE119" s="34"/>
      <c r="BF119" s="34"/>
      <c r="BG119" s="34"/>
    </row>
    <row r="120" spans="1:59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  <c r="BA120" s="34"/>
      <c r="BB120" s="34"/>
      <c r="BC120" s="34"/>
      <c r="BD120" s="34"/>
      <c r="BE120" s="34"/>
      <c r="BF120" s="34"/>
      <c r="BG120" s="34"/>
    </row>
    <row r="121" spans="1:59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  <c r="BA121" s="34"/>
      <c r="BB121" s="34"/>
      <c r="BC121" s="34"/>
      <c r="BD121" s="34"/>
      <c r="BE121" s="34"/>
      <c r="BF121" s="34"/>
      <c r="BG121" s="34"/>
    </row>
    <row r="122" spans="1:59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  <c r="BA122" s="34"/>
      <c r="BB122" s="34"/>
      <c r="BC122" s="34"/>
      <c r="BD122" s="34"/>
      <c r="BE122" s="34"/>
      <c r="BF122" s="34"/>
      <c r="BG122" s="34"/>
    </row>
    <row r="123" spans="1:59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  <c r="BA123" s="34"/>
      <c r="BB123" s="34"/>
      <c r="BC123" s="34"/>
      <c r="BD123" s="34"/>
      <c r="BE123" s="34"/>
      <c r="BF123" s="34"/>
      <c r="BG123" s="34"/>
    </row>
    <row r="124" spans="1:59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  <c r="BA124" s="34"/>
      <c r="BB124" s="34"/>
      <c r="BC124" s="34"/>
      <c r="BD124" s="34"/>
      <c r="BE124" s="34"/>
      <c r="BF124" s="34"/>
      <c r="BG124" s="34"/>
    </row>
    <row r="125" spans="1:59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  <c r="BA125" s="34"/>
      <c r="BB125" s="34"/>
      <c r="BC125" s="34"/>
      <c r="BD125" s="34"/>
      <c r="BE125" s="34"/>
      <c r="BF125" s="34"/>
      <c r="BG125" s="34"/>
    </row>
    <row r="126" spans="1:59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  <c r="BA126" s="34"/>
      <c r="BB126" s="34"/>
      <c r="BC126" s="34"/>
      <c r="BD126" s="34"/>
      <c r="BE126" s="34"/>
      <c r="BF126" s="34"/>
      <c r="BG126" s="34"/>
    </row>
    <row r="127" spans="1:59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  <c r="BA127" s="34"/>
      <c r="BB127" s="34"/>
      <c r="BC127" s="34"/>
      <c r="BD127" s="34"/>
      <c r="BE127" s="34"/>
      <c r="BF127" s="34"/>
      <c r="BG127" s="34"/>
    </row>
    <row r="128" spans="1:59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  <c r="BA128" s="34"/>
      <c r="BB128" s="34"/>
      <c r="BC128" s="34"/>
      <c r="BD128" s="34"/>
      <c r="BE128" s="34"/>
      <c r="BF128" s="34"/>
      <c r="BG128" s="34"/>
    </row>
    <row r="129" spans="1:59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  <c r="BA129" s="34"/>
      <c r="BB129" s="34"/>
      <c r="BC129" s="34"/>
      <c r="BD129" s="34"/>
      <c r="BE129" s="34"/>
      <c r="BF129" s="34"/>
      <c r="BG129" s="34"/>
    </row>
    <row r="130" spans="1:59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  <c r="BA130" s="34"/>
      <c r="BB130" s="34"/>
      <c r="BC130" s="34"/>
      <c r="BD130" s="34"/>
      <c r="BE130" s="34"/>
      <c r="BF130" s="34"/>
      <c r="BG130" s="34"/>
    </row>
    <row r="131" spans="1:59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  <c r="BA131" s="34"/>
      <c r="BB131" s="34"/>
      <c r="BC131" s="34"/>
      <c r="BD131" s="34"/>
      <c r="BE131" s="34"/>
      <c r="BF131" s="34"/>
      <c r="BG131" s="34"/>
    </row>
    <row r="132" spans="1:59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  <c r="BA132" s="34"/>
      <c r="BB132" s="34"/>
      <c r="BC132" s="34"/>
      <c r="BD132" s="34"/>
      <c r="BE132" s="34"/>
      <c r="BF132" s="34"/>
      <c r="BG132" s="34"/>
    </row>
    <row r="133" spans="1:59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  <c r="BA133" s="34"/>
      <c r="BB133" s="34"/>
      <c r="BC133" s="34"/>
      <c r="BD133" s="34"/>
      <c r="BE133" s="34"/>
      <c r="BF133" s="34"/>
      <c r="BG133" s="34"/>
    </row>
    <row r="134" spans="1:59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  <c r="BA134" s="34"/>
      <c r="BB134" s="34"/>
      <c r="BC134" s="34"/>
      <c r="BD134" s="34"/>
      <c r="BE134" s="34"/>
      <c r="BF134" s="34"/>
      <c r="BG134" s="34"/>
    </row>
    <row r="135" spans="1:59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  <c r="BA135" s="34"/>
      <c r="BB135" s="34"/>
      <c r="BC135" s="34"/>
      <c r="BD135" s="34"/>
      <c r="BE135" s="34"/>
      <c r="BF135" s="34"/>
      <c r="BG135" s="34"/>
    </row>
    <row r="136" spans="1:59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  <c r="BA136" s="34"/>
      <c r="BB136" s="34"/>
      <c r="BC136" s="34"/>
      <c r="BD136" s="34"/>
      <c r="BE136" s="34"/>
      <c r="BF136" s="34"/>
      <c r="BG136" s="34"/>
    </row>
    <row r="137" spans="1:59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  <c r="BA137" s="34"/>
      <c r="BB137" s="34"/>
      <c r="BC137" s="34"/>
      <c r="BD137" s="34"/>
      <c r="BE137" s="34"/>
      <c r="BF137" s="34"/>
      <c r="BG137" s="34"/>
    </row>
    <row r="138" spans="1:59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  <c r="BA138" s="34"/>
      <c r="BB138" s="34"/>
      <c r="BC138" s="34"/>
      <c r="BD138" s="34"/>
      <c r="BE138" s="34"/>
      <c r="BF138" s="34"/>
      <c r="BG138" s="34"/>
    </row>
    <row r="139" spans="1:59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  <c r="BA139" s="34"/>
      <c r="BB139" s="34"/>
      <c r="BC139" s="34"/>
      <c r="BD139" s="34"/>
      <c r="BE139" s="34"/>
      <c r="BF139" s="34"/>
      <c r="BG139" s="34"/>
    </row>
    <row r="140" spans="1:59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  <c r="BA140" s="34"/>
      <c r="BB140" s="34"/>
      <c r="BC140" s="34"/>
      <c r="BD140" s="34"/>
      <c r="BE140" s="34"/>
      <c r="BF140" s="34"/>
      <c r="BG140" s="34"/>
    </row>
    <row r="141" spans="1:59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  <c r="BA141" s="34"/>
      <c r="BB141" s="34"/>
      <c r="BC141" s="34"/>
      <c r="BD141" s="34"/>
      <c r="BE141" s="34"/>
      <c r="BF141" s="34"/>
      <c r="BG141" s="34"/>
    </row>
    <row r="142" spans="1:59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  <c r="BA142" s="34"/>
      <c r="BB142" s="34"/>
      <c r="BC142" s="34"/>
      <c r="BD142" s="34"/>
      <c r="BE142" s="34"/>
      <c r="BF142" s="34"/>
      <c r="BG142" s="34"/>
    </row>
    <row r="143" spans="1:59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  <c r="BA143" s="34"/>
      <c r="BB143" s="34"/>
      <c r="BC143" s="34"/>
      <c r="BD143" s="34"/>
      <c r="BE143" s="34"/>
      <c r="BF143" s="34"/>
      <c r="BG143" s="34"/>
    </row>
    <row r="144" spans="1:59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  <c r="BA144" s="34"/>
      <c r="BB144" s="34"/>
      <c r="BC144" s="34"/>
      <c r="BD144" s="34"/>
      <c r="BE144" s="34"/>
      <c r="BF144" s="34"/>
      <c r="BG144" s="34"/>
    </row>
    <row r="145" spans="1:59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  <c r="BA145" s="34"/>
      <c r="BB145" s="34"/>
      <c r="BC145" s="34"/>
      <c r="BD145" s="34"/>
      <c r="BE145" s="34"/>
      <c r="BF145" s="34"/>
      <c r="BG145" s="34"/>
    </row>
    <row r="146" spans="1:59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  <c r="BA146" s="34"/>
      <c r="BB146" s="34"/>
      <c r="BC146" s="34"/>
      <c r="BD146" s="34"/>
      <c r="BE146" s="34"/>
      <c r="BF146" s="34"/>
      <c r="BG146" s="34"/>
    </row>
    <row r="147" spans="1:59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  <c r="BA147" s="34"/>
      <c r="BB147" s="34"/>
      <c r="BC147" s="34"/>
      <c r="BD147" s="34"/>
      <c r="BE147" s="34"/>
      <c r="BF147" s="34"/>
      <c r="BG147" s="34"/>
    </row>
    <row r="148" spans="1:59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  <c r="BA148" s="34"/>
      <c r="BB148" s="34"/>
      <c r="BC148" s="34"/>
      <c r="BD148" s="34"/>
      <c r="BE148" s="34"/>
      <c r="BF148" s="34"/>
      <c r="BG148" s="34"/>
    </row>
    <row r="149" spans="1:59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  <c r="BA149" s="34"/>
      <c r="BB149" s="34"/>
      <c r="BC149" s="34"/>
      <c r="BD149" s="34"/>
      <c r="BE149" s="34"/>
      <c r="BF149" s="34"/>
      <c r="BG149" s="34"/>
    </row>
    <row r="150" spans="1:59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  <c r="BA150" s="34"/>
      <c r="BB150" s="34"/>
      <c r="BC150" s="34"/>
      <c r="BD150" s="34"/>
      <c r="BE150" s="34"/>
      <c r="BF150" s="34"/>
      <c r="BG150" s="34"/>
    </row>
    <row r="151" spans="1:59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  <c r="BA151" s="34"/>
      <c r="BB151" s="34"/>
      <c r="BC151" s="34"/>
      <c r="BD151" s="34"/>
      <c r="BE151" s="34"/>
      <c r="BF151" s="34"/>
      <c r="BG151" s="34"/>
    </row>
    <row r="152" spans="1:59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  <c r="BA152" s="34"/>
      <c r="BB152" s="34"/>
      <c r="BC152" s="34"/>
      <c r="BD152" s="34"/>
      <c r="BE152" s="34"/>
      <c r="BF152" s="34"/>
      <c r="BG152" s="34"/>
    </row>
    <row r="153" spans="1:59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  <c r="BA153" s="34"/>
      <c r="BB153" s="34"/>
      <c r="BC153" s="34"/>
      <c r="BD153" s="34"/>
      <c r="BE153" s="34"/>
      <c r="BF153" s="34"/>
      <c r="BG153" s="34"/>
    </row>
    <row r="154" spans="1:59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  <c r="BA154" s="34"/>
      <c r="BB154" s="34"/>
      <c r="BC154" s="34"/>
      <c r="BD154" s="34"/>
      <c r="BE154" s="34"/>
      <c r="BF154" s="34"/>
      <c r="BG154" s="34"/>
    </row>
    <row r="155" spans="1:59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  <c r="BA155" s="34"/>
      <c r="BB155" s="34"/>
      <c r="BC155" s="34"/>
      <c r="BD155" s="34"/>
      <c r="BE155" s="34"/>
      <c r="BF155" s="34"/>
      <c r="BG155" s="34"/>
    </row>
    <row r="156" spans="1:59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  <c r="BA156" s="34"/>
      <c r="BB156" s="34"/>
      <c r="BC156" s="34"/>
      <c r="BD156" s="34"/>
      <c r="BE156" s="34"/>
      <c r="BF156" s="34"/>
      <c r="BG156" s="34"/>
    </row>
    <row r="157" spans="1:59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  <c r="BA157" s="34"/>
      <c r="BB157" s="34"/>
      <c r="BC157" s="34"/>
      <c r="BD157" s="34"/>
      <c r="BE157" s="34"/>
      <c r="BF157" s="34"/>
      <c r="BG157" s="34"/>
    </row>
    <row r="158" spans="1:59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  <c r="BA158" s="34"/>
      <c r="BB158" s="34"/>
      <c r="BC158" s="34"/>
      <c r="BD158" s="34"/>
      <c r="BE158" s="34"/>
      <c r="BF158" s="34"/>
      <c r="BG158" s="34"/>
    </row>
    <row r="159" spans="1:59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  <c r="BA159" s="34"/>
      <c r="BB159" s="34"/>
      <c r="BC159" s="34"/>
      <c r="BD159" s="34"/>
      <c r="BE159" s="34"/>
      <c r="BF159" s="34"/>
      <c r="BG159" s="34"/>
    </row>
    <row r="160" spans="1:59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  <c r="BA160" s="34"/>
      <c r="BB160" s="34"/>
      <c r="BC160" s="34"/>
      <c r="BD160" s="34"/>
      <c r="BE160" s="34"/>
      <c r="BF160" s="34"/>
      <c r="BG160" s="34"/>
    </row>
    <row r="161" spans="1:59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  <c r="BA161" s="34"/>
      <c r="BB161" s="34"/>
      <c r="BC161" s="34"/>
      <c r="BD161" s="34"/>
      <c r="BE161" s="34"/>
      <c r="BF161" s="34"/>
      <c r="BG161" s="34"/>
    </row>
    <row r="162" spans="1:59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  <c r="BA162" s="34"/>
      <c r="BB162" s="34"/>
      <c r="BC162" s="34"/>
      <c r="BD162" s="34"/>
      <c r="BE162" s="34"/>
      <c r="BF162" s="34"/>
      <c r="BG162" s="34"/>
    </row>
    <row r="163" spans="1:59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  <c r="BA163" s="34"/>
      <c r="BB163" s="34"/>
      <c r="BC163" s="34"/>
      <c r="BD163" s="34"/>
      <c r="BE163" s="34"/>
      <c r="BF163" s="34"/>
      <c r="BG163" s="34"/>
    </row>
    <row r="164" spans="1:59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  <c r="BA164" s="34"/>
      <c r="BB164" s="34"/>
      <c r="BC164" s="34"/>
      <c r="BD164" s="34"/>
      <c r="BE164" s="34"/>
      <c r="BF164" s="34"/>
      <c r="BG164" s="34"/>
    </row>
    <row r="165" spans="1:59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  <c r="BA165" s="34"/>
      <c r="BB165" s="34"/>
      <c r="BC165" s="34"/>
      <c r="BD165" s="34"/>
      <c r="BE165" s="34"/>
      <c r="BF165" s="34"/>
      <c r="BG165" s="34"/>
    </row>
    <row r="166" spans="1:59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  <c r="BA166" s="34"/>
      <c r="BB166" s="34"/>
      <c r="BC166" s="34"/>
      <c r="BD166" s="34"/>
      <c r="BE166" s="34"/>
      <c r="BF166" s="34"/>
      <c r="BG166" s="34"/>
    </row>
    <row r="167" spans="1:59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  <c r="BA167" s="34"/>
      <c r="BB167" s="34"/>
      <c r="BC167" s="34"/>
      <c r="BD167" s="34"/>
      <c r="BE167" s="34"/>
      <c r="BF167" s="34"/>
      <c r="BG167" s="34"/>
    </row>
    <row r="168" spans="1:59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  <c r="BA168" s="34"/>
      <c r="BB168" s="34"/>
      <c r="BC168" s="34"/>
      <c r="BD168" s="34"/>
      <c r="BE168" s="34"/>
      <c r="BF168" s="34"/>
      <c r="BG168" s="34"/>
    </row>
    <row r="169" spans="1:59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  <c r="BA169" s="34"/>
      <c r="BB169" s="34"/>
      <c r="BC169" s="34"/>
      <c r="BD169" s="34"/>
      <c r="BE169" s="34"/>
      <c r="BF169" s="34"/>
      <c r="BG169" s="34"/>
    </row>
    <row r="170" spans="1:59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  <c r="BA170" s="34"/>
      <c r="BB170" s="34"/>
      <c r="BC170" s="34"/>
      <c r="BD170" s="34"/>
      <c r="BE170" s="34"/>
      <c r="BF170" s="34"/>
      <c r="BG170" s="34"/>
    </row>
    <row r="171" spans="1:59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  <c r="BA171" s="34"/>
      <c r="BB171" s="34"/>
      <c r="BC171" s="34"/>
      <c r="BD171" s="34"/>
      <c r="BE171" s="34"/>
      <c r="BF171" s="34"/>
      <c r="BG171" s="34"/>
    </row>
    <row r="172" spans="1:59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  <c r="BA172" s="34"/>
      <c r="BB172" s="34"/>
      <c r="BC172" s="34"/>
      <c r="BD172" s="34"/>
      <c r="BE172" s="34"/>
      <c r="BF172" s="34"/>
      <c r="BG172" s="34"/>
    </row>
    <row r="173" spans="1:59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  <c r="BA173" s="34"/>
      <c r="BB173" s="34"/>
      <c r="BC173" s="34"/>
      <c r="BD173" s="34"/>
      <c r="BE173" s="34"/>
      <c r="BF173" s="34"/>
      <c r="BG173" s="34"/>
    </row>
    <row r="174" spans="1:59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  <c r="BA174" s="34"/>
      <c r="BB174" s="34"/>
      <c r="BC174" s="34"/>
      <c r="BD174" s="34"/>
      <c r="BE174" s="34"/>
      <c r="BF174" s="34"/>
      <c r="BG174" s="34"/>
    </row>
    <row r="175" spans="1:59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  <c r="BA175" s="34"/>
      <c r="BB175" s="34"/>
      <c r="BC175" s="34"/>
      <c r="BD175" s="34"/>
      <c r="BE175" s="34"/>
      <c r="BF175" s="34"/>
      <c r="BG175" s="34"/>
    </row>
    <row r="176" spans="1:59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  <c r="BA176" s="34"/>
      <c r="BB176" s="34"/>
      <c r="BC176" s="34"/>
      <c r="BD176" s="34"/>
      <c r="BE176" s="34"/>
      <c r="BF176" s="34"/>
      <c r="BG176" s="34"/>
    </row>
    <row r="177" spans="1:59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  <c r="BA177" s="34"/>
      <c r="BB177" s="34"/>
      <c r="BC177" s="34"/>
      <c r="BD177" s="34"/>
      <c r="BE177" s="34"/>
      <c r="BF177" s="34"/>
      <c r="BG177" s="34"/>
    </row>
    <row r="178" spans="1:59" s="21" customFormat="1" ht="15">
      <c r="A178" s="20"/>
      <c r="N178" s="45"/>
      <c r="V178" s="45"/>
      <c r="Z178" s="45"/>
      <c r="AD178" s="45"/>
      <c r="AE178" s="44"/>
      <c r="AF178" s="43"/>
      <c r="AG178" s="43"/>
      <c r="AH178" s="43"/>
      <c r="BA178" s="34"/>
      <c r="BB178" s="34"/>
      <c r="BC178" s="34"/>
      <c r="BD178" s="34"/>
      <c r="BE178" s="34"/>
      <c r="BF178" s="34"/>
      <c r="BG178" s="34"/>
    </row>
    <row r="179" spans="1:59" s="21" customFormat="1" ht="15">
      <c r="A179" s="20"/>
      <c r="N179" s="45"/>
      <c r="V179" s="45"/>
      <c r="Z179" s="45"/>
      <c r="AD179" s="45"/>
      <c r="AE179" s="44"/>
      <c r="AF179" s="43"/>
      <c r="AG179" s="43"/>
      <c r="AH179" s="43"/>
      <c r="BA179" s="34"/>
      <c r="BB179" s="34"/>
      <c r="BC179" s="34"/>
      <c r="BD179" s="34"/>
      <c r="BE179" s="34"/>
      <c r="BF179" s="34"/>
      <c r="BG179" s="34"/>
    </row>
    <row r="180" spans="1:59" s="21" customFormat="1" ht="15">
      <c r="A180" s="20"/>
      <c r="N180" s="45"/>
      <c r="V180" s="45"/>
      <c r="Z180" s="45"/>
      <c r="AD180" s="45"/>
      <c r="AE180" s="44"/>
      <c r="AF180" s="43"/>
      <c r="AG180" s="43"/>
      <c r="AH180" s="43"/>
      <c r="BA180" s="34"/>
      <c r="BB180" s="34"/>
      <c r="BC180" s="34"/>
      <c r="BD180" s="34"/>
      <c r="BE180" s="34"/>
      <c r="BF180" s="34"/>
      <c r="BG180" s="34"/>
    </row>
    <row r="181" spans="1:59" s="21" customFormat="1" ht="15">
      <c r="A181" s="20"/>
      <c r="N181" s="45"/>
      <c r="V181" s="45"/>
      <c r="Z181" s="45"/>
      <c r="AD181" s="45"/>
      <c r="AE181" s="44"/>
      <c r="AF181" s="43"/>
      <c r="AG181" s="43"/>
      <c r="AH181" s="43"/>
      <c r="BA181" s="34"/>
      <c r="BB181" s="34"/>
      <c r="BC181" s="34"/>
      <c r="BD181" s="34"/>
      <c r="BE181" s="34"/>
      <c r="BF181" s="34"/>
      <c r="BG181" s="34"/>
    </row>
    <row r="182" spans="1:59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  <c r="BA182" s="34"/>
      <c r="BB182" s="34"/>
      <c r="BC182" s="34"/>
      <c r="BD182" s="34"/>
      <c r="BE182" s="34"/>
      <c r="BF182" s="34"/>
      <c r="BG182" s="34"/>
    </row>
    <row r="183" spans="1:59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  <c r="BA183" s="34"/>
      <c r="BB183" s="34"/>
      <c r="BC183" s="34"/>
      <c r="BD183" s="34"/>
      <c r="BE183" s="34"/>
      <c r="BF183" s="34"/>
      <c r="BG183" s="34"/>
    </row>
    <row r="184" spans="1:59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  <c r="BA184" s="34"/>
      <c r="BB184" s="34"/>
      <c r="BC184" s="34"/>
      <c r="BD184" s="34"/>
      <c r="BE184" s="34"/>
      <c r="BF184" s="34"/>
      <c r="BG184" s="34"/>
    </row>
    <row r="185" spans="1:59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  <c r="BA185" s="34"/>
      <c r="BB185" s="34"/>
      <c r="BC185" s="34"/>
      <c r="BD185" s="34"/>
      <c r="BE185" s="34"/>
      <c r="BF185" s="34"/>
      <c r="BG185" s="34"/>
    </row>
    <row r="186" spans="1:59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  <c r="BA186" s="34"/>
      <c r="BB186" s="34"/>
      <c r="BC186" s="34"/>
      <c r="BD186" s="34"/>
      <c r="BE186" s="34"/>
      <c r="BF186" s="34"/>
      <c r="BG186" s="34"/>
    </row>
    <row r="187" spans="1:59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  <c r="BA187" s="34"/>
      <c r="BB187" s="34"/>
      <c r="BC187" s="34"/>
      <c r="BD187" s="34"/>
      <c r="BE187" s="34"/>
      <c r="BF187" s="34"/>
      <c r="BG187" s="34"/>
    </row>
    <row r="188" spans="1:59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  <c r="BA188" s="34"/>
      <c r="BB188" s="34"/>
      <c r="BC188" s="34"/>
      <c r="BD188" s="34"/>
      <c r="BE188" s="34"/>
      <c r="BF188" s="34"/>
      <c r="BG188" s="34"/>
    </row>
    <row r="189" spans="1:59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  <c r="BA189" s="34"/>
      <c r="BB189" s="34"/>
      <c r="BC189" s="34"/>
      <c r="BD189" s="34"/>
      <c r="BE189" s="34"/>
      <c r="BF189" s="34"/>
      <c r="BG189" s="34"/>
    </row>
    <row r="190" spans="1:59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  <c r="BA190" s="34"/>
      <c r="BB190" s="34"/>
      <c r="BC190" s="34"/>
      <c r="BD190" s="34"/>
      <c r="BE190" s="34"/>
      <c r="BF190" s="34"/>
      <c r="BG190" s="34"/>
    </row>
    <row r="191" spans="1:59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  <c r="BA191" s="34"/>
      <c r="BB191" s="34"/>
      <c r="BC191" s="34"/>
      <c r="BD191" s="34"/>
      <c r="BE191" s="34"/>
      <c r="BF191" s="34"/>
      <c r="BG191" s="34"/>
    </row>
    <row r="192" spans="1:59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  <c r="BA192" s="34"/>
      <c r="BB192" s="34"/>
      <c r="BC192" s="34"/>
      <c r="BD192" s="34"/>
      <c r="BE192" s="34"/>
      <c r="BF192" s="34"/>
      <c r="BG192" s="34"/>
    </row>
    <row r="193" spans="1:59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  <c r="BA193" s="34"/>
      <c r="BB193" s="34"/>
      <c r="BC193" s="34"/>
      <c r="BD193" s="34"/>
      <c r="BE193" s="34"/>
      <c r="BF193" s="34"/>
      <c r="BG193" s="34"/>
    </row>
    <row r="194" spans="1:59" s="21" customFormat="1" ht="15">
      <c r="A194" s="20"/>
      <c r="N194" s="45"/>
      <c r="V194" s="45"/>
      <c r="Z194" s="45"/>
      <c r="AD194" s="45"/>
      <c r="AE194" s="46"/>
      <c r="AF194" s="45"/>
      <c r="AG194" s="45"/>
      <c r="AH194" s="45"/>
      <c r="AI194" s="47"/>
      <c r="BA194" s="34"/>
      <c r="BB194" s="34"/>
      <c r="BC194" s="34"/>
      <c r="BD194" s="34"/>
      <c r="BE194" s="34"/>
      <c r="BF194" s="34"/>
      <c r="BG194" s="34"/>
    </row>
    <row r="195" spans="1:59" s="21" customFormat="1" ht="15">
      <c r="A195" s="20"/>
      <c r="N195" s="45"/>
      <c r="V195" s="45"/>
      <c r="Z195" s="45"/>
      <c r="AD195" s="45"/>
      <c r="AE195" s="46"/>
      <c r="AF195" s="45"/>
      <c r="AG195" s="45"/>
      <c r="AH195" s="45"/>
      <c r="AI195" s="47"/>
      <c r="BA195" s="34"/>
      <c r="BB195" s="34"/>
      <c r="BC195" s="34"/>
      <c r="BD195" s="34"/>
      <c r="BE195" s="34"/>
      <c r="BF195" s="34"/>
      <c r="BG195" s="34"/>
    </row>
    <row r="196" spans="1:59" s="21" customFormat="1" ht="15">
      <c r="A196" s="48"/>
      <c r="N196" s="45"/>
      <c r="V196" s="45"/>
      <c r="Z196" s="45"/>
      <c r="AD196" s="45"/>
      <c r="AE196" s="46"/>
      <c r="AF196" s="45"/>
      <c r="AG196" s="45"/>
      <c r="AH196" s="45"/>
      <c r="AI196" s="47"/>
      <c r="BA196" s="34"/>
      <c r="BB196" s="34"/>
      <c r="BC196" s="34"/>
      <c r="BD196" s="34"/>
      <c r="BE196" s="34"/>
      <c r="BF196" s="34"/>
      <c r="BG196" s="34"/>
    </row>
    <row r="197" spans="1:59" ht="15">
      <c r="AV197" s="21"/>
      <c r="AW197" s="21"/>
      <c r="AX197" s="21"/>
      <c r="AY197" s="21"/>
    </row>
    <row r="198" spans="1:59" ht="15">
      <c r="AV198" s="21"/>
      <c r="AW198" s="21"/>
      <c r="AX198" s="21"/>
      <c r="AY198" s="21"/>
    </row>
    <row r="199" spans="1:59" ht="15">
      <c r="AV199" s="21"/>
      <c r="AW199" s="21"/>
      <c r="AX199" s="21"/>
      <c r="AY199" s="21"/>
    </row>
    <row r="200" spans="1:59" ht="15">
      <c r="AV200" s="21"/>
      <c r="AW200" s="21"/>
      <c r="AX200" s="21"/>
      <c r="AY200" s="21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P200"/>
  <sheetViews>
    <sheetView showGridLines="0" topLeftCell="A4" zoomScale="85" workbookViewId="0">
      <pane xSplit="3" ySplit="1" topLeftCell="AG5" activePane="bottomRight" state="frozen"/>
      <selection activeCell="A4" sqref="A4"/>
      <selection pane="topRight" activeCell="D4" sqref="D4"/>
      <selection pane="bottomLeft" activeCell="A5" sqref="A5"/>
      <selection pane="bottomRight" activeCell="AJ4" sqref="AJ1:AP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7" width="6.25" style="47" bestFit="1" customWidth="1"/>
    <col min="28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35" width="11" style="47"/>
    <col min="36" max="38" width="4.125" style="47" bestFit="1" customWidth="1"/>
    <col min="39" max="40" width="5" style="47" bestFit="1" customWidth="1"/>
    <col min="41" max="42" width="7.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262.5">
      <c r="A4" s="14"/>
      <c r="D4" s="15" t="s">
        <v>469</v>
      </c>
      <c r="E4" s="15" t="s">
        <v>503</v>
      </c>
      <c r="F4" s="15" t="s">
        <v>519</v>
      </c>
      <c r="G4" s="15" t="s">
        <v>547</v>
      </c>
      <c r="H4" s="15" t="s">
        <v>557</v>
      </c>
      <c r="M4" s="16"/>
      <c r="N4" s="15" t="s">
        <v>470</v>
      </c>
      <c r="O4" s="15" t="s">
        <v>471</v>
      </c>
      <c r="P4" s="15" t="s">
        <v>518</v>
      </c>
      <c r="Q4" s="15" t="s">
        <v>543</v>
      </c>
      <c r="R4" s="15" t="s">
        <v>577</v>
      </c>
      <c r="U4" s="16"/>
      <c r="V4" s="15" t="s">
        <v>535</v>
      </c>
      <c r="Y4" s="16"/>
      <c r="Z4" s="15" t="s">
        <v>475</v>
      </c>
      <c r="AA4" s="15" t="s">
        <v>496</v>
      </c>
      <c r="AB4" s="15" t="s">
        <v>523</v>
      </c>
      <c r="AC4" s="16"/>
      <c r="AD4" s="17" t="s">
        <v>2</v>
      </c>
      <c r="AE4" s="18">
        <v>0.8</v>
      </c>
      <c r="AF4" s="16" t="s">
        <v>591</v>
      </c>
      <c r="AG4" s="16" t="s">
        <v>4</v>
      </c>
      <c r="AH4" s="19" t="s">
        <v>5</v>
      </c>
      <c r="AJ4" s="15" t="s">
        <v>600</v>
      </c>
      <c r="AK4" s="15" t="s">
        <v>601</v>
      </c>
      <c r="AL4" s="15" t="s">
        <v>602</v>
      </c>
      <c r="AM4" s="15" t="s">
        <v>603</v>
      </c>
      <c r="AN4" s="15" t="s">
        <v>604</v>
      </c>
      <c r="AO4" s="15" t="s">
        <v>592</v>
      </c>
      <c r="AP4" s="15" t="s">
        <v>593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151"/>
      <c r="O6" s="152"/>
      <c r="P6" s="152"/>
      <c r="Q6" s="152"/>
      <c r="R6" s="152"/>
      <c r="S6" s="152"/>
      <c r="T6" s="153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 t="s">
        <v>605</v>
      </c>
      <c r="AK6" s="34"/>
      <c r="AL6" s="34"/>
      <c r="AM6" s="34"/>
      <c r="AN6" s="34"/>
      <c r="AO6" s="34"/>
    </row>
    <row r="7" spans="1:42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9.5</v>
      </c>
      <c r="F7" s="34">
        <v>7</v>
      </c>
      <c r="G7" s="34">
        <v>6.5</v>
      </c>
      <c r="H7" s="34">
        <v>9.5</v>
      </c>
      <c r="I7" s="34"/>
      <c r="J7" s="34"/>
      <c r="K7" s="34"/>
      <c r="L7" s="34"/>
      <c r="M7" s="35">
        <f>TRUNC(AVERAGE(D7:L7),2)</f>
        <v>8.5</v>
      </c>
      <c r="N7" s="34">
        <v>9</v>
      </c>
      <c r="O7" s="34">
        <v>9</v>
      </c>
      <c r="P7" s="34">
        <v>8.8000000000000007</v>
      </c>
      <c r="Q7" s="34">
        <v>10</v>
      </c>
      <c r="R7" s="34"/>
      <c r="S7" s="34"/>
      <c r="T7" s="34"/>
      <c r="U7" s="35">
        <f>TRUNC(AVERAGE(N7:T7),2)</f>
        <v>9.1999999999999993</v>
      </c>
      <c r="V7" s="34">
        <v>9.1999999999999993</v>
      </c>
      <c r="W7" s="34"/>
      <c r="X7" s="34"/>
      <c r="Y7" s="35">
        <f t="shared" ref="Y7:Y39" si="0">TRUNC(AVERAGE(V7:X7),2)</f>
        <v>9.1999999999999993</v>
      </c>
      <c r="Z7" s="34">
        <v>8</v>
      </c>
      <c r="AA7" s="34">
        <v>8.5</v>
      </c>
      <c r="AB7" s="34">
        <v>8.4</v>
      </c>
      <c r="AC7" s="35">
        <f t="shared" ref="AC7:AC39" si="1">TRUNC(AVERAGE(Z7:AB7),2)</f>
        <v>8.3000000000000007</v>
      </c>
      <c r="AD7" s="36">
        <f>TRUNC(AVERAGE(M7,U7,Y7,AC7),2)</f>
        <v>8.8000000000000007</v>
      </c>
      <c r="AE7" s="34">
        <f>TRUNC((AD7*0.8),2)</f>
        <v>7.04</v>
      </c>
      <c r="AF7" s="37"/>
      <c r="AG7" s="37">
        <f>TRUNC((AF7*0.2),2)</f>
        <v>0</v>
      </c>
      <c r="AH7" s="38">
        <f>TRUNC((AE7+AG7),1)</f>
        <v>7</v>
      </c>
      <c r="AJ7" s="34">
        <v>5</v>
      </c>
      <c r="AK7" s="34">
        <v>4.8</v>
      </c>
      <c r="AL7" s="34">
        <v>7</v>
      </c>
      <c r="AM7" s="34">
        <v>8</v>
      </c>
      <c r="AN7" s="34">
        <v>10</v>
      </c>
      <c r="AO7" s="34">
        <f>SUM(AJ7:AN7)</f>
        <v>34.799999999999997</v>
      </c>
      <c r="AP7" s="21">
        <f>AO7*0.2</f>
        <v>6.96</v>
      </c>
    </row>
    <row r="8" spans="1:42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10</v>
      </c>
      <c r="F8" s="34">
        <v>8.5</v>
      </c>
      <c r="G8" s="34">
        <v>8</v>
      </c>
      <c r="H8" s="34">
        <v>9</v>
      </c>
      <c r="I8" s="34"/>
      <c r="J8" s="34"/>
      <c r="K8" s="34"/>
      <c r="L8" s="34"/>
      <c r="M8" s="35">
        <f t="shared" ref="M8:M39" si="2">TRUNC(AVERAGE(D8:L8),2)</f>
        <v>9.1</v>
      </c>
      <c r="N8" s="34">
        <v>9</v>
      </c>
      <c r="O8" s="34">
        <v>9</v>
      </c>
      <c r="P8" s="34">
        <v>7.6</v>
      </c>
      <c r="Q8" s="34">
        <v>10</v>
      </c>
      <c r="R8" s="34"/>
      <c r="S8" s="34"/>
      <c r="T8" s="34"/>
      <c r="U8" s="35">
        <f t="shared" ref="U8:U39" si="3">TRUNC(AVERAGE(N8:T8),2)</f>
        <v>8.9</v>
      </c>
      <c r="V8" s="34">
        <v>9.1999999999999993</v>
      </c>
      <c r="W8" s="34"/>
      <c r="X8" s="34"/>
      <c r="Y8" s="35">
        <f t="shared" si="0"/>
        <v>9.1999999999999993</v>
      </c>
      <c r="Z8" s="34">
        <v>8</v>
      </c>
      <c r="AA8" s="34">
        <v>9</v>
      </c>
      <c r="AB8" s="34">
        <v>8.8000000000000007</v>
      </c>
      <c r="AC8" s="35">
        <f t="shared" si="1"/>
        <v>8.6</v>
      </c>
      <c r="AD8" s="36">
        <f t="shared" ref="AD8:AD39" si="4">TRUNC(AVERAGE(M8,U8,Y8,AC8),2)</f>
        <v>8.9499999999999993</v>
      </c>
      <c r="AE8" s="34">
        <f t="shared" ref="AE8:AE39" si="5">TRUNC((AD8*0.8),2)</f>
        <v>7.16</v>
      </c>
      <c r="AF8" s="37"/>
      <c r="AG8" s="37">
        <f t="shared" ref="AG8:AG39" si="6">TRUNC((AF8*0.2),2)</f>
        <v>0</v>
      </c>
      <c r="AH8" s="38">
        <f t="shared" ref="AH8:AH39" si="7">TRUNC((AE8+AG8),1)</f>
        <v>7.1</v>
      </c>
      <c r="AJ8" s="34">
        <v>1</v>
      </c>
      <c r="AK8" s="34">
        <v>3</v>
      </c>
      <c r="AL8" s="34">
        <v>6</v>
      </c>
      <c r="AM8" s="34">
        <v>8</v>
      </c>
      <c r="AN8" s="34">
        <v>14</v>
      </c>
      <c r="AO8" s="34">
        <f t="shared" ref="AO8:AO33" si="8">SUM(AJ8:AN8)</f>
        <v>32</v>
      </c>
      <c r="AP8" s="21">
        <f t="shared" ref="AP8:AP31" si="9">AO8*0.2</f>
        <v>6.4</v>
      </c>
    </row>
    <row r="9" spans="1:42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>
        <v>9.5</v>
      </c>
      <c r="F9" s="34">
        <v>9.4</v>
      </c>
      <c r="G9" s="34">
        <v>6.5</v>
      </c>
      <c r="H9" s="34">
        <v>7.5</v>
      </c>
      <c r="I9" s="34"/>
      <c r="J9" s="34"/>
      <c r="K9" s="34"/>
      <c r="L9" s="34"/>
      <c r="M9" s="35">
        <f t="shared" si="2"/>
        <v>8.58</v>
      </c>
      <c r="N9" s="34">
        <v>9.5</v>
      </c>
      <c r="O9" s="34">
        <v>9</v>
      </c>
      <c r="P9" s="34">
        <v>8.8000000000000007</v>
      </c>
      <c r="Q9" s="34">
        <v>9.5</v>
      </c>
      <c r="R9" s="34"/>
      <c r="S9" s="34"/>
      <c r="T9" s="34"/>
      <c r="U9" s="35">
        <f t="shared" si="3"/>
        <v>9.1999999999999993</v>
      </c>
      <c r="V9" s="34">
        <v>9.4</v>
      </c>
      <c r="W9" s="34"/>
      <c r="X9" s="34"/>
      <c r="Y9" s="35">
        <f t="shared" si="0"/>
        <v>9.4</v>
      </c>
      <c r="Z9" s="34">
        <v>8</v>
      </c>
      <c r="AA9" s="34">
        <v>8.5</v>
      </c>
      <c r="AB9" s="34">
        <v>7</v>
      </c>
      <c r="AC9" s="35">
        <f t="shared" si="1"/>
        <v>7.83</v>
      </c>
      <c r="AD9" s="36">
        <f t="shared" si="4"/>
        <v>8.75</v>
      </c>
      <c r="AE9" s="34">
        <f t="shared" si="5"/>
        <v>7</v>
      </c>
      <c r="AF9" s="37"/>
      <c r="AG9" s="37">
        <f t="shared" si="6"/>
        <v>0</v>
      </c>
      <c r="AH9" s="38">
        <f t="shared" si="7"/>
        <v>7</v>
      </c>
      <c r="AJ9" s="34">
        <v>5</v>
      </c>
      <c r="AK9" s="34">
        <v>4.5</v>
      </c>
      <c r="AL9" s="34">
        <v>7</v>
      </c>
      <c r="AM9" s="34">
        <v>8</v>
      </c>
      <c r="AN9" s="34">
        <v>14</v>
      </c>
      <c r="AO9" s="34">
        <f t="shared" si="8"/>
        <v>38.5</v>
      </c>
      <c r="AP9" s="21">
        <f t="shared" si="9"/>
        <v>7.7</v>
      </c>
    </row>
    <row r="10" spans="1:42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10</v>
      </c>
      <c r="F10" s="34">
        <v>9</v>
      </c>
      <c r="G10" s="34">
        <v>7</v>
      </c>
      <c r="H10" s="34">
        <v>8</v>
      </c>
      <c r="I10" s="34"/>
      <c r="J10" s="34"/>
      <c r="K10" s="34"/>
      <c r="L10" s="34"/>
      <c r="M10" s="35">
        <f t="shared" si="2"/>
        <v>8.8000000000000007</v>
      </c>
      <c r="N10" s="34">
        <v>9.5</v>
      </c>
      <c r="O10" s="34">
        <v>10</v>
      </c>
      <c r="P10" s="34">
        <v>8.4</v>
      </c>
      <c r="Q10" s="34">
        <v>10</v>
      </c>
      <c r="R10" s="34"/>
      <c r="S10" s="34"/>
      <c r="T10" s="34"/>
      <c r="U10" s="35">
        <f t="shared" si="3"/>
        <v>9.4700000000000006</v>
      </c>
      <c r="V10" s="34">
        <v>9.1999999999999993</v>
      </c>
      <c r="W10" s="34"/>
      <c r="X10" s="34"/>
      <c r="Y10" s="35">
        <f t="shared" si="0"/>
        <v>9.1999999999999993</v>
      </c>
      <c r="Z10" s="34" t="s">
        <v>419</v>
      </c>
      <c r="AA10" s="34" t="s">
        <v>419</v>
      </c>
      <c r="AB10" s="34">
        <v>7.8</v>
      </c>
      <c r="AC10" s="35">
        <f t="shared" si="1"/>
        <v>7.8</v>
      </c>
      <c r="AD10" s="36">
        <f t="shared" si="4"/>
        <v>8.81</v>
      </c>
      <c r="AE10" s="34">
        <f t="shared" si="5"/>
        <v>7.04</v>
      </c>
      <c r="AF10" s="37"/>
      <c r="AG10" s="37">
        <f t="shared" si="6"/>
        <v>0</v>
      </c>
      <c r="AH10" s="38">
        <f t="shared" si="7"/>
        <v>7</v>
      </c>
      <c r="AJ10" s="34">
        <v>4</v>
      </c>
      <c r="AK10" s="34">
        <v>5</v>
      </c>
      <c r="AL10" s="34">
        <v>9</v>
      </c>
      <c r="AM10" s="34">
        <v>8</v>
      </c>
      <c r="AN10" s="34">
        <v>14</v>
      </c>
      <c r="AO10" s="34">
        <f t="shared" si="8"/>
        <v>40</v>
      </c>
      <c r="AP10" s="21">
        <f t="shared" si="9"/>
        <v>8</v>
      </c>
    </row>
    <row r="11" spans="1:42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>
        <v>10</v>
      </c>
      <c r="F11" s="34">
        <v>8.8000000000000007</v>
      </c>
      <c r="G11" s="34">
        <v>7</v>
      </c>
      <c r="H11" s="34">
        <v>7.5</v>
      </c>
      <c r="I11" s="34"/>
      <c r="J11" s="34"/>
      <c r="K11" s="34"/>
      <c r="L11" s="34"/>
      <c r="M11" s="35">
        <f t="shared" si="2"/>
        <v>8.66</v>
      </c>
      <c r="N11" s="34">
        <v>9.5</v>
      </c>
      <c r="O11" s="34">
        <v>8.5</v>
      </c>
      <c r="P11" s="34">
        <v>9.6</v>
      </c>
      <c r="Q11" s="34">
        <v>5</v>
      </c>
      <c r="R11" s="34"/>
      <c r="S11" s="34"/>
      <c r="T11" s="34"/>
      <c r="U11" s="35">
        <f t="shared" si="3"/>
        <v>8.15</v>
      </c>
      <c r="V11" s="34">
        <v>8.4</v>
      </c>
      <c r="W11" s="34"/>
      <c r="X11" s="34"/>
      <c r="Y11" s="35">
        <f t="shared" si="0"/>
        <v>8.4</v>
      </c>
      <c r="Z11" s="34">
        <v>8</v>
      </c>
      <c r="AA11" s="34">
        <v>9.5</v>
      </c>
      <c r="AB11" s="34">
        <v>8.6999999999999993</v>
      </c>
      <c r="AC11" s="35">
        <f t="shared" si="1"/>
        <v>8.73</v>
      </c>
      <c r="AD11" s="36">
        <f t="shared" si="4"/>
        <v>8.48</v>
      </c>
      <c r="AE11" s="34">
        <f t="shared" si="5"/>
        <v>6.78</v>
      </c>
      <c r="AF11" s="37"/>
      <c r="AG11" s="37">
        <f t="shared" si="6"/>
        <v>0</v>
      </c>
      <c r="AH11" s="38">
        <f t="shared" si="7"/>
        <v>6.7</v>
      </c>
      <c r="AJ11" s="34">
        <v>3</v>
      </c>
      <c r="AK11" s="34">
        <v>4.5</v>
      </c>
      <c r="AL11" s="34">
        <v>7</v>
      </c>
      <c r="AM11" s="34">
        <v>9</v>
      </c>
      <c r="AN11" s="34">
        <v>14</v>
      </c>
      <c r="AO11" s="34">
        <f t="shared" si="8"/>
        <v>37.5</v>
      </c>
      <c r="AP11" s="21">
        <f t="shared" si="9"/>
        <v>7.5</v>
      </c>
    </row>
    <row r="12" spans="1:42" s="21" customFormat="1" ht="18" customHeight="1">
      <c r="A12" s="33">
        <v>6</v>
      </c>
      <c r="B12" s="55" t="s">
        <v>393</v>
      </c>
      <c r="C12" s="56" t="s">
        <v>394</v>
      </c>
      <c r="D12" s="34">
        <v>8</v>
      </c>
      <c r="E12" s="34">
        <v>10</v>
      </c>
      <c r="F12" s="34">
        <v>9.6</v>
      </c>
      <c r="G12" s="34">
        <v>8</v>
      </c>
      <c r="H12" s="34">
        <v>10</v>
      </c>
      <c r="I12" s="34"/>
      <c r="J12" s="34"/>
      <c r="K12" s="34"/>
      <c r="L12" s="34"/>
      <c r="M12" s="35">
        <f t="shared" si="2"/>
        <v>9.1199999999999992</v>
      </c>
      <c r="N12" s="34">
        <v>9.5</v>
      </c>
      <c r="O12" s="34">
        <v>9</v>
      </c>
      <c r="P12" s="34">
        <v>8.6</v>
      </c>
      <c r="Q12" s="34">
        <v>10</v>
      </c>
      <c r="R12" s="34"/>
      <c r="S12" s="34"/>
      <c r="T12" s="34"/>
      <c r="U12" s="35">
        <f t="shared" si="3"/>
        <v>9.27</v>
      </c>
      <c r="V12" s="34">
        <v>8.4</v>
      </c>
      <c r="W12" s="34"/>
      <c r="X12" s="34"/>
      <c r="Y12" s="35">
        <f t="shared" si="0"/>
        <v>8.4</v>
      </c>
      <c r="Z12" s="34">
        <v>10</v>
      </c>
      <c r="AA12" s="34">
        <v>9.9</v>
      </c>
      <c r="AB12" s="34">
        <v>7</v>
      </c>
      <c r="AC12" s="35">
        <f t="shared" si="1"/>
        <v>8.9600000000000009</v>
      </c>
      <c r="AD12" s="36">
        <f t="shared" si="4"/>
        <v>8.93</v>
      </c>
      <c r="AE12" s="34">
        <f t="shared" si="5"/>
        <v>7.14</v>
      </c>
      <c r="AF12" s="37"/>
      <c r="AG12" s="37">
        <f t="shared" si="6"/>
        <v>0</v>
      </c>
      <c r="AH12" s="38">
        <f t="shared" si="7"/>
        <v>7.1</v>
      </c>
      <c r="AJ12" s="34"/>
      <c r="AK12" s="34"/>
      <c r="AL12" s="34"/>
      <c r="AM12" s="34"/>
      <c r="AN12" s="34"/>
      <c r="AO12" s="34">
        <f t="shared" si="8"/>
        <v>0</v>
      </c>
      <c r="AP12" s="21">
        <f t="shared" si="9"/>
        <v>0</v>
      </c>
    </row>
    <row r="13" spans="1:42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>
        <v>10</v>
      </c>
      <c r="F13" s="34">
        <v>0</v>
      </c>
      <c r="G13" s="34">
        <v>7.5</v>
      </c>
      <c r="H13" s="34"/>
      <c r="I13" s="34"/>
      <c r="J13" s="34"/>
      <c r="K13" s="34"/>
      <c r="L13" s="34"/>
      <c r="M13" s="35">
        <f t="shared" si="2"/>
        <v>6.75</v>
      </c>
      <c r="N13" s="34">
        <v>8.5</v>
      </c>
      <c r="O13" s="34">
        <v>9</v>
      </c>
      <c r="P13" s="34">
        <v>9.1999999999999993</v>
      </c>
      <c r="Q13" s="34">
        <v>8</v>
      </c>
      <c r="R13" s="34"/>
      <c r="S13" s="34"/>
      <c r="T13" s="34"/>
      <c r="U13" s="35">
        <f t="shared" si="3"/>
        <v>8.67</v>
      </c>
      <c r="V13" s="34">
        <v>9.1999999999999993</v>
      </c>
      <c r="W13" s="34"/>
      <c r="X13" s="34"/>
      <c r="Y13" s="35">
        <f t="shared" si="0"/>
        <v>9.1999999999999993</v>
      </c>
      <c r="Z13" s="34">
        <v>10</v>
      </c>
      <c r="AA13" s="34">
        <v>9.8000000000000007</v>
      </c>
      <c r="AB13" s="34">
        <v>8.8000000000000007</v>
      </c>
      <c r="AC13" s="35">
        <f t="shared" si="1"/>
        <v>9.5299999999999994</v>
      </c>
      <c r="AD13" s="36">
        <f t="shared" si="4"/>
        <v>8.5299999999999994</v>
      </c>
      <c r="AE13" s="34">
        <f t="shared" si="5"/>
        <v>6.82</v>
      </c>
      <c r="AF13" s="37"/>
      <c r="AG13" s="37">
        <f t="shared" si="6"/>
        <v>0</v>
      </c>
      <c r="AH13" s="38">
        <f t="shared" si="7"/>
        <v>6.8</v>
      </c>
      <c r="AJ13" s="34">
        <v>5</v>
      </c>
      <c r="AK13" s="34">
        <v>5</v>
      </c>
      <c r="AL13" s="34">
        <v>8</v>
      </c>
      <c r="AM13" s="34">
        <v>8</v>
      </c>
      <c r="AN13" s="34">
        <v>16</v>
      </c>
      <c r="AO13" s="34">
        <f t="shared" si="8"/>
        <v>42</v>
      </c>
      <c r="AP13" s="21">
        <f t="shared" si="9"/>
        <v>8.4</v>
      </c>
    </row>
    <row r="14" spans="1:42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10</v>
      </c>
      <c r="F14" s="34">
        <v>10</v>
      </c>
      <c r="G14" s="34">
        <v>7.5</v>
      </c>
      <c r="H14" s="34">
        <v>8</v>
      </c>
      <c r="I14" s="34"/>
      <c r="J14" s="34"/>
      <c r="K14" s="34"/>
      <c r="L14" s="34"/>
      <c r="M14" s="35">
        <f t="shared" si="2"/>
        <v>9.1</v>
      </c>
      <c r="N14" s="34">
        <v>9.5</v>
      </c>
      <c r="O14" s="34">
        <v>9</v>
      </c>
      <c r="P14" s="34">
        <v>9.1999999999999993</v>
      </c>
      <c r="Q14" s="34">
        <v>10</v>
      </c>
      <c r="R14" s="34"/>
      <c r="S14" s="34"/>
      <c r="T14" s="34"/>
      <c r="U14" s="35">
        <f t="shared" si="3"/>
        <v>9.42</v>
      </c>
      <c r="V14" s="34">
        <v>8.4</v>
      </c>
      <c r="W14" s="34"/>
      <c r="X14" s="34"/>
      <c r="Y14" s="35">
        <f t="shared" si="0"/>
        <v>8.4</v>
      </c>
      <c r="Z14" s="34" t="s">
        <v>419</v>
      </c>
      <c r="AA14" s="34">
        <v>9</v>
      </c>
      <c r="AB14" s="34">
        <v>7.8</v>
      </c>
      <c r="AC14" s="35">
        <f t="shared" si="1"/>
        <v>8.4</v>
      </c>
      <c r="AD14" s="36">
        <f t="shared" si="4"/>
        <v>8.83</v>
      </c>
      <c r="AE14" s="34">
        <f t="shared" si="5"/>
        <v>7.06</v>
      </c>
      <c r="AF14" s="37"/>
      <c r="AG14" s="37">
        <f t="shared" si="6"/>
        <v>0</v>
      </c>
      <c r="AH14" s="38">
        <f t="shared" si="7"/>
        <v>7</v>
      </c>
      <c r="AJ14" s="34">
        <v>5</v>
      </c>
      <c r="AK14" s="34">
        <v>5</v>
      </c>
      <c r="AL14" s="34">
        <v>5</v>
      </c>
      <c r="AM14" s="34">
        <v>7</v>
      </c>
      <c r="AN14" s="34">
        <v>14</v>
      </c>
      <c r="AO14" s="34">
        <f t="shared" si="8"/>
        <v>36</v>
      </c>
      <c r="AP14" s="21">
        <f t="shared" si="9"/>
        <v>7.2</v>
      </c>
    </row>
    <row r="15" spans="1:42" s="21" customFormat="1" ht="18" customHeight="1">
      <c r="A15" s="33">
        <v>9</v>
      </c>
      <c r="B15" s="69" t="s">
        <v>399</v>
      </c>
      <c r="C15" s="50" t="s">
        <v>400</v>
      </c>
      <c r="D15" s="34">
        <v>10</v>
      </c>
      <c r="E15" s="34">
        <v>10</v>
      </c>
      <c r="F15" s="34">
        <v>9.8000000000000007</v>
      </c>
      <c r="G15" s="34">
        <v>7.5</v>
      </c>
      <c r="H15" s="34">
        <v>9.5</v>
      </c>
      <c r="I15" s="34"/>
      <c r="J15" s="34"/>
      <c r="K15" s="34"/>
      <c r="L15" s="34"/>
      <c r="M15" s="35">
        <f t="shared" si="2"/>
        <v>9.36</v>
      </c>
      <c r="N15" s="34">
        <v>9</v>
      </c>
      <c r="O15" s="34">
        <v>8</v>
      </c>
      <c r="P15" s="34">
        <v>8.6</v>
      </c>
      <c r="Q15" s="34">
        <v>10</v>
      </c>
      <c r="R15" s="34"/>
      <c r="S15" s="34"/>
      <c r="T15" s="34"/>
      <c r="U15" s="35">
        <f t="shared" si="3"/>
        <v>8.9</v>
      </c>
      <c r="V15" s="34">
        <v>9.4</v>
      </c>
      <c r="W15" s="34"/>
      <c r="X15" s="34"/>
      <c r="Y15" s="35">
        <f t="shared" si="0"/>
        <v>9.4</v>
      </c>
      <c r="Z15" s="34">
        <v>8</v>
      </c>
      <c r="AA15" s="34">
        <v>8</v>
      </c>
      <c r="AB15" s="34">
        <v>7.6</v>
      </c>
      <c r="AC15" s="35">
        <f t="shared" si="1"/>
        <v>7.86</v>
      </c>
      <c r="AD15" s="36">
        <f t="shared" si="4"/>
        <v>8.8800000000000008</v>
      </c>
      <c r="AE15" s="34">
        <f t="shared" si="5"/>
        <v>7.1</v>
      </c>
      <c r="AF15" s="37"/>
      <c r="AG15" s="37">
        <f t="shared" si="6"/>
        <v>0</v>
      </c>
      <c r="AH15" s="38">
        <f t="shared" si="7"/>
        <v>7.1</v>
      </c>
      <c r="AJ15" s="34">
        <v>2</v>
      </c>
      <c r="AK15" s="34">
        <v>2.5</v>
      </c>
      <c r="AL15" s="34">
        <v>6</v>
      </c>
      <c r="AM15" s="34">
        <v>8</v>
      </c>
      <c r="AN15" s="34">
        <v>10</v>
      </c>
      <c r="AO15" s="34">
        <f t="shared" si="8"/>
        <v>28.5</v>
      </c>
      <c r="AP15" s="21">
        <f t="shared" si="9"/>
        <v>5.7</v>
      </c>
    </row>
    <row r="16" spans="1:42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>
        <v>9.5</v>
      </c>
      <c r="F16" s="34">
        <v>9.4</v>
      </c>
      <c r="G16" s="34">
        <v>5.5</v>
      </c>
      <c r="H16" s="34">
        <v>7.5</v>
      </c>
      <c r="I16" s="34"/>
      <c r="J16" s="34"/>
      <c r="K16" s="34"/>
      <c r="L16" s="34"/>
      <c r="M16" s="35">
        <f t="shared" si="2"/>
        <v>8.2799999999999994</v>
      </c>
      <c r="N16" s="34">
        <v>9</v>
      </c>
      <c r="O16" s="34">
        <v>8</v>
      </c>
      <c r="P16" s="34">
        <v>8.1999999999999993</v>
      </c>
      <c r="Q16" s="34">
        <v>4</v>
      </c>
      <c r="R16" s="34"/>
      <c r="S16" s="34"/>
      <c r="T16" s="34"/>
      <c r="U16" s="35">
        <f t="shared" si="3"/>
        <v>7.3</v>
      </c>
      <c r="V16" s="34">
        <v>8.4</v>
      </c>
      <c r="W16" s="34"/>
      <c r="X16" s="34"/>
      <c r="Y16" s="35">
        <f t="shared" si="0"/>
        <v>8.4</v>
      </c>
      <c r="Z16" s="34">
        <v>8</v>
      </c>
      <c r="AA16" s="34">
        <v>7.5</v>
      </c>
      <c r="AB16" s="34">
        <v>7.8</v>
      </c>
      <c r="AC16" s="35">
        <f t="shared" si="1"/>
        <v>7.76</v>
      </c>
      <c r="AD16" s="36">
        <f t="shared" si="4"/>
        <v>7.93</v>
      </c>
      <c r="AE16" s="34">
        <f t="shared" si="5"/>
        <v>6.34</v>
      </c>
      <c r="AF16" s="37"/>
      <c r="AG16" s="37">
        <f t="shared" si="6"/>
        <v>0</v>
      </c>
      <c r="AH16" s="38">
        <f t="shared" si="7"/>
        <v>6.3</v>
      </c>
      <c r="AJ16" s="34">
        <v>3</v>
      </c>
      <c r="AK16" s="34">
        <v>5</v>
      </c>
      <c r="AL16" s="34">
        <v>7</v>
      </c>
      <c r="AM16" s="34">
        <v>6</v>
      </c>
      <c r="AN16" s="34">
        <v>12</v>
      </c>
      <c r="AO16" s="34">
        <f t="shared" si="8"/>
        <v>33</v>
      </c>
      <c r="AP16" s="21">
        <f t="shared" si="9"/>
        <v>6.6000000000000005</v>
      </c>
    </row>
    <row r="17" spans="1:42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>
        <v>10</v>
      </c>
      <c r="F17" s="34">
        <v>8.4</v>
      </c>
      <c r="G17" s="34">
        <v>6.5</v>
      </c>
      <c r="H17" s="34">
        <v>10</v>
      </c>
      <c r="I17" s="34"/>
      <c r="J17" s="34"/>
      <c r="K17" s="34"/>
      <c r="L17" s="34"/>
      <c r="M17" s="35">
        <f t="shared" si="2"/>
        <v>8.94</v>
      </c>
      <c r="N17" s="34">
        <v>9</v>
      </c>
      <c r="O17" s="34">
        <v>9</v>
      </c>
      <c r="P17" s="34">
        <v>9</v>
      </c>
      <c r="Q17" s="34">
        <v>10</v>
      </c>
      <c r="R17" s="34"/>
      <c r="S17" s="34"/>
      <c r="T17" s="34"/>
      <c r="U17" s="35">
        <f t="shared" si="3"/>
        <v>9.25</v>
      </c>
      <c r="V17" s="34">
        <v>8.4</v>
      </c>
      <c r="W17" s="34"/>
      <c r="X17" s="34"/>
      <c r="Y17" s="35">
        <f t="shared" si="0"/>
        <v>8.4</v>
      </c>
      <c r="Z17" s="34">
        <v>10</v>
      </c>
      <c r="AA17" s="34">
        <v>8</v>
      </c>
      <c r="AB17" s="34">
        <v>8.4</v>
      </c>
      <c r="AC17" s="35">
        <f t="shared" si="1"/>
        <v>8.8000000000000007</v>
      </c>
      <c r="AD17" s="36">
        <f t="shared" si="4"/>
        <v>8.84</v>
      </c>
      <c r="AE17" s="34">
        <f t="shared" si="5"/>
        <v>7.07</v>
      </c>
      <c r="AF17" s="37"/>
      <c r="AG17" s="37">
        <f t="shared" si="6"/>
        <v>0</v>
      </c>
      <c r="AH17" s="38">
        <f t="shared" si="7"/>
        <v>7</v>
      </c>
      <c r="AJ17" s="34">
        <v>5</v>
      </c>
      <c r="AK17" s="34">
        <v>4.8</v>
      </c>
      <c r="AL17" s="34">
        <v>7</v>
      </c>
      <c r="AM17" s="34">
        <v>8</v>
      </c>
      <c r="AN17" s="34">
        <v>14</v>
      </c>
      <c r="AO17" s="34">
        <f t="shared" si="8"/>
        <v>38.799999999999997</v>
      </c>
      <c r="AP17" s="21">
        <f t="shared" si="9"/>
        <v>7.76</v>
      </c>
    </row>
    <row r="18" spans="1:42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>
        <v>9.6</v>
      </c>
      <c r="G18" s="34">
        <v>7.5</v>
      </c>
      <c r="H18" s="34">
        <v>9.5</v>
      </c>
      <c r="I18" s="34"/>
      <c r="J18" s="34"/>
      <c r="K18" s="34"/>
      <c r="L18" s="34"/>
      <c r="M18" s="35">
        <f t="shared" si="2"/>
        <v>9.32</v>
      </c>
      <c r="N18" s="34">
        <v>9</v>
      </c>
      <c r="O18" s="34">
        <v>8.8000000000000007</v>
      </c>
      <c r="P18" s="34">
        <v>8.1999999999999993</v>
      </c>
      <c r="Q18" s="34">
        <v>10</v>
      </c>
      <c r="R18" s="34"/>
      <c r="S18" s="34"/>
      <c r="T18" s="34"/>
      <c r="U18" s="35">
        <f t="shared" si="3"/>
        <v>9</v>
      </c>
      <c r="V18" s="34" t="s">
        <v>419</v>
      </c>
      <c r="W18" s="34"/>
      <c r="X18" s="34"/>
      <c r="Y18" s="35" t="e">
        <f t="shared" si="0"/>
        <v>#DIV/0!</v>
      </c>
      <c r="Z18" s="34">
        <v>2</v>
      </c>
      <c r="AA18" s="34">
        <v>9</v>
      </c>
      <c r="AB18" s="34" t="s">
        <v>419</v>
      </c>
      <c r="AC18" s="35">
        <f t="shared" si="1"/>
        <v>5.5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  <c r="AJ18" s="34">
        <v>4</v>
      </c>
      <c r="AK18" s="34">
        <v>5</v>
      </c>
      <c r="AL18" s="34">
        <v>7</v>
      </c>
      <c r="AM18" s="34">
        <v>10</v>
      </c>
      <c r="AN18" s="34">
        <v>8</v>
      </c>
      <c r="AO18" s="34">
        <f t="shared" si="8"/>
        <v>34</v>
      </c>
      <c r="AP18" s="21">
        <f t="shared" si="9"/>
        <v>6.8000000000000007</v>
      </c>
    </row>
    <row r="19" spans="1:42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10</v>
      </c>
      <c r="F19" s="34">
        <v>8.6</v>
      </c>
      <c r="G19" s="34">
        <v>7</v>
      </c>
      <c r="H19" s="34">
        <v>8</v>
      </c>
      <c r="I19" s="34"/>
      <c r="J19" s="34"/>
      <c r="K19" s="34"/>
      <c r="L19" s="34"/>
      <c r="M19" s="35">
        <f t="shared" si="2"/>
        <v>8.7200000000000006</v>
      </c>
      <c r="N19" s="34">
        <v>9</v>
      </c>
      <c r="O19" s="34">
        <v>9</v>
      </c>
      <c r="P19" s="34">
        <v>6</v>
      </c>
      <c r="Q19" s="34">
        <v>10</v>
      </c>
      <c r="R19" s="34"/>
      <c r="S19" s="34"/>
      <c r="T19" s="34"/>
      <c r="U19" s="35">
        <f t="shared" si="3"/>
        <v>8.5</v>
      </c>
      <c r="V19" s="34">
        <v>9.4</v>
      </c>
      <c r="W19" s="34"/>
      <c r="X19" s="34"/>
      <c r="Y19" s="35">
        <f t="shared" si="0"/>
        <v>9.4</v>
      </c>
      <c r="Z19" s="34">
        <v>6</v>
      </c>
      <c r="AA19" s="34">
        <v>7.5</v>
      </c>
      <c r="AB19" s="34">
        <v>9.1999999999999993</v>
      </c>
      <c r="AC19" s="35">
        <f t="shared" si="1"/>
        <v>7.56</v>
      </c>
      <c r="AD19" s="36">
        <f t="shared" si="4"/>
        <v>8.5399999999999991</v>
      </c>
      <c r="AE19" s="34">
        <f t="shared" si="5"/>
        <v>6.83</v>
      </c>
      <c r="AF19" s="37"/>
      <c r="AG19" s="37">
        <f t="shared" si="6"/>
        <v>0</v>
      </c>
      <c r="AH19" s="38">
        <f t="shared" si="7"/>
        <v>6.8</v>
      </c>
      <c r="AJ19" s="34">
        <v>5</v>
      </c>
      <c r="AK19" s="34">
        <v>5</v>
      </c>
      <c r="AL19" s="34">
        <v>7</v>
      </c>
      <c r="AM19" s="34">
        <v>7</v>
      </c>
      <c r="AN19" s="34">
        <v>14</v>
      </c>
      <c r="AO19" s="34">
        <f t="shared" si="8"/>
        <v>38</v>
      </c>
      <c r="AP19" s="21">
        <f t="shared" si="9"/>
        <v>7.6000000000000005</v>
      </c>
    </row>
    <row r="20" spans="1:42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10</v>
      </c>
      <c r="F20" s="34">
        <v>8.8000000000000007</v>
      </c>
      <c r="G20" s="34">
        <v>5.5</v>
      </c>
      <c r="H20" s="34">
        <v>8.5</v>
      </c>
      <c r="I20" s="34"/>
      <c r="J20" s="34"/>
      <c r="K20" s="34"/>
      <c r="L20" s="34"/>
      <c r="M20" s="35">
        <f t="shared" si="2"/>
        <v>8.56</v>
      </c>
      <c r="N20" s="34">
        <v>9.5</v>
      </c>
      <c r="O20" s="34" t="s">
        <v>419</v>
      </c>
      <c r="P20" s="34">
        <v>7.8</v>
      </c>
      <c r="Q20" s="34">
        <v>10</v>
      </c>
      <c r="R20" s="34"/>
      <c r="S20" s="34"/>
      <c r="T20" s="34"/>
      <c r="U20" s="35">
        <f t="shared" si="3"/>
        <v>9.1</v>
      </c>
      <c r="V20" s="34">
        <v>8.4</v>
      </c>
      <c r="W20" s="34"/>
      <c r="X20" s="34"/>
      <c r="Y20" s="35">
        <f t="shared" si="0"/>
        <v>8.4</v>
      </c>
      <c r="Z20" s="34">
        <v>8</v>
      </c>
      <c r="AA20" s="34">
        <v>8.5</v>
      </c>
      <c r="AB20" s="34">
        <v>8.1999999999999993</v>
      </c>
      <c r="AC20" s="35">
        <f t="shared" si="1"/>
        <v>8.23</v>
      </c>
      <c r="AD20" s="36">
        <f t="shared" si="4"/>
        <v>8.57</v>
      </c>
      <c r="AE20" s="34">
        <f t="shared" si="5"/>
        <v>6.85</v>
      </c>
      <c r="AF20" s="37"/>
      <c r="AG20" s="37">
        <f t="shared" si="6"/>
        <v>0</v>
      </c>
      <c r="AH20" s="38">
        <f t="shared" si="7"/>
        <v>6.8</v>
      </c>
      <c r="AJ20" s="34">
        <v>5</v>
      </c>
      <c r="AK20" s="34">
        <v>5</v>
      </c>
      <c r="AL20" s="34">
        <v>8</v>
      </c>
      <c r="AM20" s="34">
        <v>6</v>
      </c>
      <c r="AN20" s="34">
        <v>14</v>
      </c>
      <c r="AO20" s="34">
        <f t="shared" si="8"/>
        <v>38</v>
      </c>
      <c r="AP20" s="21">
        <f t="shared" si="9"/>
        <v>7.6000000000000005</v>
      </c>
    </row>
    <row r="21" spans="1:42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10</v>
      </c>
      <c r="F21" s="34">
        <v>0</v>
      </c>
      <c r="G21" s="34">
        <v>6</v>
      </c>
      <c r="H21" s="34">
        <v>8.5</v>
      </c>
      <c r="I21" s="34"/>
      <c r="J21" s="34"/>
      <c r="K21" s="34"/>
      <c r="L21" s="34"/>
      <c r="M21" s="35">
        <f t="shared" si="2"/>
        <v>6.9</v>
      </c>
      <c r="N21" s="34">
        <v>7</v>
      </c>
      <c r="O21" s="34">
        <v>6.5</v>
      </c>
      <c r="P21" s="34">
        <v>0</v>
      </c>
      <c r="Q21" s="34">
        <v>3</v>
      </c>
      <c r="R21" s="34"/>
      <c r="S21" s="34"/>
      <c r="T21" s="34"/>
      <c r="U21" s="35">
        <f t="shared" si="3"/>
        <v>4.12</v>
      </c>
      <c r="V21" s="34">
        <v>8.4</v>
      </c>
      <c r="W21" s="34"/>
      <c r="X21" s="34"/>
      <c r="Y21" s="35">
        <f t="shared" si="0"/>
        <v>8.4</v>
      </c>
      <c r="Z21" s="34">
        <v>10</v>
      </c>
      <c r="AA21" s="34">
        <v>9</v>
      </c>
      <c r="AB21" s="34">
        <v>8.1999999999999993</v>
      </c>
      <c r="AC21" s="35">
        <f t="shared" si="1"/>
        <v>9.06</v>
      </c>
      <c r="AD21" s="36">
        <f t="shared" si="4"/>
        <v>7.12</v>
      </c>
      <c r="AE21" s="34">
        <f t="shared" si="5"/>
        <v>5.69</v>
      </c>
      <c r="AF21" s="37"/>
      <c r="AG21" s="37">
        <f t="shared" si="6"/>
        <v>0</v>
      </c>
      <c r="AH21" s="38">
        <f t="shared" si="7"/>
        <v>5.6</v>
      </c>
      <c r="AJ21" s="34">
        <v>3</v>
      </c>
      <c r="AK21" s="34">
        <v>4.5</v>
      </c>
      <c r="AL21" s="34">
        <v>7</v>
      </c>
      <c r="AM21" s="34">
        <v>9</v>
      </c>
      <c r="AN21" s="34">
        <v>14</v>
      </c>
      <c r="AO21" s="34">
        <f t="shared" si="8"/>
        <v>37.5</v>
      </c>
      <c r="AP21" s="21">
        <f t="shared" si="9"/>
        <v>7.5</v>
      </c>
    </row>
    <row r="22" spans="1:42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10</v>
      </c>
      <c r="F22" s="34" t="s">
        <v>419</v>
      </c>
      <c r="G22" s="34">
        <v>7.5</v>
      </c>
      <c r="H22" s="34">
        <v>8</v>
      </c>
      <c r="I22" s="34"/>
      <c r="J22" s="34"/>
      <c r="K22" s="34"/>
      <c r="L22" s="34"/>
      <c r="M22" s="35">
        <f t="shared" si="2"/>
        <v>8.8699999999999992</v>
      </c>
      <c r="N22" s="34">
        <v>9</v>
      </c>
      <c r="O22" s="34">
        <v>7.5</v>
      </c>
      <c r="P22" s="34">
        <v>0</v>
      </c>
      <c r="Q22" s="34">
        <v>10</v>
      </c>
      <c r="R22" s="34"/>
      <c r="S22" s="34"/>
      <c r="T22" s="34"/>
      <c r="U22" s="35">
        <f t="shared" si="3"/>
        <v>6.62</v>
      </c>
      <c r="V22" s="34" t="s">
        <v>419</v>
      </c>
      <c r="W22" s="34"/>
      <c r="X22" s="34"/>
      <c r="Y22" s="35" t="e">
        <f t="shared" si="0"/>
        <v>#DIV/0!</v>
      </c>
      <c r="Z22" s="34">
        <v>6</v>
      </c>
      <c r="AA22" s="34">
        <v>9</v>
      </c>
      <c r="AB22" s="34" t="s">
        <v>419</v>
      </c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  <c r="AJ22" s="34">
        <v>4</v>
      </c>
      <c r="AK22" s="34">
        <v>5</v>
      </c>
      <c r="AL22" s="34">
        <v>7</v>
      </c>
      <c r="AM22" s="34">
        <v>9</v>
      </c>
      <c r="AN22" s="34">
        <v>12</v>
      </c>
      <c r="AO22" s="34">
        <f t="shared" si="8"/>
        <v>37</v>
      </c>
      <c r="AP22" s="21">
        <f t="shared" si="9"/>
        <v>7.4</v>
      </c>
    </row>
    <row r="23" spans="1:42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>
        <v>10</v>
      </c>
      <c r="F23" s="34">
        <v>9.1999999999999993</v>
      </c>
      <c r="G23" s="34">
        <v>6.5</v>
      </c>
      <c r="H23" s="34">
        <v>8.5</v>
      </c>
      <c r="I23" s="34"/>
      <c r="J23" s="34"/>
      <c r="K23" s="34"/>
      <c r="L23" s="34"/>
      <c r="M23" s="35">
        <f t="shared" si="2"/>
        <v>8.64</v>
      </c>
      <c r="N23" s="34">
        <v>8</v>
      </c>
      <c r="O23" s="34" t="s">
        <v>419</v>
      </c>
      <c r="P23" s="34">
        <v>0</v>
      </c>
      <c r="Q23" s="34">
        <v>8</v>
      </c>
      <c r="R23" s="34"/>
      <c r="S23" s="34"/>
      <c r="T23" s="34"/>
      <c r="U23" s="35">
        <f t="shared" si="3"/>
        <v>5.33</v>
      </c>
      <c r="V23" s="34">
        <v>8.4</v>
      </c>
      <c r="W23" s="34"/>
      <c r="X23" s="34"/>
      <c r="Y23" s="35">
        <f t="shared" si="0"/>
        <v>8.4</v>
      </c>
      <c r="Z23" s="34">
        <v>10</v>
      </c>
      <c r="AA23" s="34">
        <v>9</v>
      </c>
      <c r="AB23" s="34">
        <v>3.5</v>
      </c>
      <c r="AC23" s="35">
        <f t="shared" si="1"/>
        <v>7.5</v>
      </c>
      <c r="AD23" s="36">
        <f t="shared" si="4"/>
        <v>7.46</v>
      </c>
      <c r="AE23" s="34">
        <f t="shared" si="5"/>
        <v>5.96</v>
      </c>
      <c r="AF23" s="37"/>
      <c r="AG23" s="37">
        <f t="shared" si="6"/>
        <v>0</v>
      </c>
      <c r="AH23" s="38">
        <f t="shared" si="7"/>
        <v>5.9</v>
      </c>
      <c r="AJ23" s="34">
        <v>3</v>
      </c>
      <c r="AK23" s="34">
        <v>3.5</v>
      </c>
      <c r="AL23" s="34">
        <v>6</v>
      </c>
      <c r="AM23" s="34">
        <v>9</v>
      </c>
      <c r="AN23" s="34">
        <v>16</v>
      </c>
      <c r="AO23" s="34">
        <f t="shared" si="8"/>
        <v>37.5</v>
      </c>
      <c r="AP23" s="21">
        <f t="shared" si="9"/>
        <v>7.5</v>
      </c>
    </row>
    <row r="24" spans="1:42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 t="s">
        <v>419</v>
      </c>
      <c r="F24" s="34" t="s">
        <v>522</v>
      </c>
      <c r="G24" s="34">
        <v>6.5</v>
      </c>
      <c r="H24" s="34">
        <v>9</v>
      </c>
      <c r="I24" s="34"/>
      <c r="J24" s="34"/>
      <c r="K24" s="34"/>
      <c r="L24" s="34"/>
      <c r="M24" s="35">
        <f t="shared" si="2"/>
        <v>8.5</v>
      </c>
      <c r="N24" s="34">
        <v>9</v>
      </c>
      <c r="O24" s="34">
        <v>8</v>
      </c>
      <c r="P24" s="34">
        <v>0</v>
      </c>
      <c r="Q24" s="34">
        <v>9.5</v>
      </c>
      <c r="R24" s="34"/>
      <c r="S24" s="34"/>
      <c r="T24" s="34"/>
      <c r="U24" s="35">
        <f t="shared" si="3"/>
        <v>6.62</v>
      </c>
      <c r="V24" s="34">
        <v>9.4</v>
      </c>
      <c r="W24" s="34"/>
      <c r="X24" s="34"/>
      <c r="Y24" s="35">
        <f t="shared" si="0"/>
        <v>9.4</v>
      </c>
      <c r="Z24" s="34">
        <v>10</v>
      </c>
      <c r="AA24" s="34" t="s">
        <v>419</v>
      </c>
      <c r="AB24" s="34">
        <v>8</v>
      </c>
      <c r="AC24" s="35">
        <f t="shared" si="1"/>
        <v>9</v>
      </c>
      <c r="AD24" s="36">
        <f t="shared" si="4"/>
        <v>8.3800000000000008</v>
      </c>
      <c r="AE24" s="34">
        <f t="shared" si="5"/>
        <v>6.7</v>
      </c>
      <c r="AF24" s="37"/>
      <c r="AG24" s="37">
        <f t="shared" si="6"/>
        <v>0</v>
      </c>
      <c r="AH24" s="38">
        <f t="shared" si="7"/>
        <v>6.7</v>
      </c>
      <c r="AJ24" s="34">
        <v>4</v>
      </c>
      <c r="AK24" s="34">
        <v>5</v>
      </c>
      <c r="AL24" s="34">
        <v>7</v>
      </c>
      <c r="AM24" s="34">
        <v>6</v>
      </c>
      <c r="AN24" s="34">
        <v>14</v>
      </c>
      <c r="AO24" s="34">
        <f t="shared" si="8"/>
        <v>36</v>
      </c>
      <c r="AP24" s="21">
        <f t="shared" si="9"/>
        <v>7.2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  <c r="AJ25" s="34"/>
      <c r="AK25" s="34"/>
      <c r="AL25" s="34"/>
      <c r="AM25" s="34"/>
      <c r="AN25" s="34"/>
      <c r="AO25" s="34">
        <f t="shared" si="8"/>
        <v>0</v>
      </c>
      <c r="AP25" s="21">
        <f t="shared" si="9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  <c r="AJ26" s="34"/>
      <c r="AK26" s="34"/>
      <c r="AL26" s="34"/>
      <c r="AM26" s="34"/>
      <c r="AN26" s="34"/>
      <c r="AO26" s="34">
        <f t="shared" si="8"/>
        <v>0</v>
      </c>
      <c r="AP26" s="21">
        <f t="shared" si="9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  <c r="AJ27" s="34"/>
      <c r="AK27" s="34"/>
      <c r="AL27" s="34"/>
      <c r="AM27" s="34"/>
      <c r="AN27" s="34"/>
      <c r="AO27" s="34">
        <f t="shared" si="8"/>
        <v>0</v>
      </c>
      <c r="AP27" s="21">
        <f t="shared" si="9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  <c r="AJ28" s="34"/>
      <c r="AK28" s="34"/>
      <c r="AL28" s="34"/>
      <c r="AM28" s="34"/>
      <c r="AN28" s="34"/>
      <c r="AO28" s="34">
        <f t="shared" si="8"/>
        <v>0</v>
      </c>
      <c r="AP28" s="21">
        <f t="shared" si="9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  <c r="AJ29" s="34"/>
      <c r="AK29" s="34"/>
      <c r="AL29" s="34"/>
      <c r="AM29" s="34"/>
      <c r="AN29" s="34"/>
      <c r="AO29" s="34">
        <f t="shared" si="8"/>
        <v>0</v>
      </c>
      <c r="AP29" s="21">
        <f t="shared" si="9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  <c r="AJ30" s="34"/>
      <c r="AK30" s="34"/>
      <c r="AL30" s="34"/>
      <c r="AM30" s="34"/>
      <c r="AN30" s="34"/>
      <c r="AO30" s="34">
        <f t="shared" si="8"/>
        <v>0</v>
      </c>
      <c r="AP30" s="21">
        <f t="shared" si="9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  <c r="AJ31" s="34"/>
      <c r="AK31" s="34"/>
      <c r="AL31" s="34"/>
      <c r="AM31" s="34"/>
      <c r="AN31" s="34"/>
      <c r="AO31" s="34">
        <f t="shared" si="8"/>
        <v>0</v>
      </c>
      <c r="AP31" s="21">
        <f t="shared" si="9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  <c r="AJ32" s="34"/>
      <c r="AK32" s="34"/>
      <c r="AL32" s="34"/>
      <c r="AM32" s="34"/>
      <c r="AN32" s="34"/>
      <c r="AO32" s="34">
        <f t="shared" si="8"/>
        <v>0</v>
      </c>
    </row>
    <row r="33" spans="1:41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  <c r="AJ33" s="34"/>
      <c r="AK33" s="34"/>
      <c r="AL33" s="34"/>
      <c r="AM33" s="34"/>
      <c r="AN33" s="34"/>
      <c r="AO33" s="34">
        <f t="shared" si="8"/>
        <v>0</v>
      </c>
    </row>
    <row r="34" spans="1:41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  <c r="AJ34" s="34"/>
      <c r="AK34" s="34"/>
      <c r="AL34" s="34"/>
      <c r="AM34" s="34"/>
      <c r="AN34" s="34"/>
      <c r="AO34" s="34"/>
    </row>
    <row r="35" spans="1:41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  <c r="AJ35" s="34"/>
      <c r="AK35" s="34"/>
      <c r="AL35" s="34"/>
      <c r="AM35" s="34"/>
      <c r="AN35" s="34"/>
      <c r="AO35" s="34"/>
    </row>
    <row r="36" spans="1:41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  <c r="AJ36" s="34"/>
      <c r="AK36" s="34"/>
      <c r="AL36" s="34"/>
      <c r="AM36" s="34"/>
      <c r="AN36" s="34"/>
      <c r="AO36" s="34"/>
    </row>
    <row r="37" spans="1:41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  <c r="AJ37" s="34"/>
      <c r="AK37" s="34"/>
      <c r="AL37" s="34"/>
      <c r="AM37" s="34"/>
      <c r="AN37" s="34"/>
      <c r="AO37" s="34"/>
    </row>
    <row r="38" spans="1:41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  <c r="AJ38" s="34"/>
      <c r="AK38" s="34"/>
      <c r="AL38" s="34"/>
      <c r="AM38" s="34"/>
      <c r="AN38" s="34"/>
      <c r="AO38" s="34"/>
    </row>
    <row r="39" spans="1:41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  <c r="AJ39" s="34"/>
      <c r="AK39" s="34"/>
      <c r="AL39" s="34"/>
      <c r="AM39" s="34"/>
      <c r="AN39" s="34"/>
      <c r="AO39" s="34"/>
    </row>
    <row r="40" spans="1:41" s="21" customFormat="1" ht="15">
      <c r="A40" s="20"/>
      <c r="M40" s="43"/>
      <c r="U40" s="43"/>
      <c r="Y40" s="43"/>
      <c r="AC40" s="43"/>
      <c r="AD40" s="44"/>
      <c r="AE40" s="43"/>
      <c r="AF40" s="43"/>
      <c r="AG40" s="43"/>
      <c r="AJ40" s="34"/>
      <c r="AK40" s="34"/>
      <c r="AL40" s="34"/>
      <c r="AM40" s="34"/>
      <c r="AN40" s="34"/>
      <c r="AO40" s="34"/>
    </row>
    <row r="41" spans="1:41" s="21" customFormat="1" ht="15">
      <c r="A41" s="20"/>
      <c r="M41" s="43"/>
      <c r="U41" s="43"/>
      <c r="Y41" s="43"/>
      <c r="AC41" s="43"/>
      <c r="AD41" s="44"/>
      <c r="AE41" s="43"/>
      <c r="AF41" s="43"/>
      <c r="AG41" s="43"/>
      <c r="AJ41" s="34"/>
      <c r="AK41" s="34"/>
      <c r="AL41" s="34"/>
      <c r="AM41" s="34"/>
      <c r="AN41" s="34"/>
      <c r="AO41" s="34"/>
    </row>
    <row r="42" spans="1:41" s="21" customFormat="1" ht="15">
      <c r="A42" s="20"/>
      <c r="M42" s="43"/>
      <c r="U42" s="43"/>
      <c r="Y42" s="43"/>
      <c r="AC42" s="43"/>
      <c r="AD42" s="44"/>
      <c r="AE42" s="43"/>
      <c r="AF42" s="43"/>
      <c r="AG42" s="43"/>
      <c r="AJ42" s="34"/>
      <c r="AK42" s="34"/>
      <c r="AL42" s="34"/>
      <c r="AM42" s="34"/>
      <c r="AN42" s="34"/>
      <c r="AO42" s="34"/>
    </row>
    <row r="43" spans="1:41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1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1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1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1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1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U5" activePane="bottomRight" state="frozen"/>
      <selection activeCell="A4" sqref="A4"/>
      <selection pane="topRight" activeCell="D4" sqref="D4"/>
      <selection pane="bottomLeft" activeCell="A5" sqref="A5"/>
      <selection pane="bottomRight" activeCell="AJ4" sqref="AJ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478</v>
      </c>
      <c r="M4" s="16"/>
      <c r="N4" s="15" t="s">
        <v>479</v>
      </c>
      <c r="U4" s="16"/>
      <c r="V4" s="15" t="s">
        <v>595</v>
      </c>
      <c r="Y4" s="16"/>
      <c r="Z4" s="15" t="s">
        <v>486</v>
      </c>
      <c r="AC4" s="16"/>
      <c r="AD4" s="17" t="s">
        <v>2</v>
      </c>
      <c r="AE4" s="18">
        <v>0.8</v>
      </c>
      <c r="AF4" s="16" t="s">
        <v>591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151"/>
      <c r="O6" s="152"/>
      <c r="P6" s="152"/>
      <c r="Q6" s="152"/>
      <c r="R6" s="152"/>
      <c r="S6" s="152"/>
      <c r="T6" s="153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8.9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</v>
      </c>
      <c r="O7" s="34"/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74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8.6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8.6</v>
      </c>
      <c r="N8" s="34">
        <v>9.1</v>
      </c>
      <c r="O8" s="34"/>
      <c r="P8" s="34"/>
      <c r="Q8" s="34"/>
      <c r="R8" s="34"/>
      <c r="S8" s="34"/>
      <c r="T8" s="34"/>
      <c r="U8" s="35">
        <f t="shared" ref="U8:U39" si="3">TRUNC(AVERAGE(N8:T8),2)</f>
        <v>9.1</v>
      </c>
      <c r="V8" s="34"/>
      <c r="W8" s="34"/>
      <c r="X8" s="34"/>
      <c r="Y8" s="35" t="e">
        <f t="shared" si="0"/>
        <v>#DIV/0!</v>
      </c>
      <c r="Z8" s="34">
        <v>9.6</v>
      </c>
      <c r="AA8" s="34"/>
      <c r="AB8" s="34"/>
      <c r="AC8" s="35">
        <f t="shared" si="1"/>
        <v>9.6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8.9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>
        <v>0</v>
      </c>
      <c r="AA9" s="34"/>
      <c r="AB9" s="34"/>
      <c r="AC9" s="35">
        <f t="shared" si="1"/>
        <v>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8.3000000000000007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8.3000000000000007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>
        <v>0</v>
      </c>
      <c r="AA10" s="34"/>
      <c r="AB10" s="34"/>
      <c r="AC10" s="35">
        <f t="shared" si="1"/>
        <v>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6.8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6.8</v>
      </c>
      <c r="N11" s="34">
        <v>9.8000000000000007</v>
      </c>
      <c r="O11" s="34"/>
      <c r="P11" s="34"/>
      <c r="Q11" s="34"/>
      <c r="R11" s="34"/>
      <c r="S11" s="34"/>
      <c r="T11" s="34"/>
      <c r="U11" s="35">
        <f t="shared" si="3"/>
        <v>9.8000000000000007</v>
      </c>
      <c r="V11" s="34"/>
      <c r="W11" s="34"/>
      <c r="X11" s="34"/>
      <c r="Y11" s="35" t="e">
        <f t="shared" si="0"/>
        <v>#DIV/0!</v>
      </c>
      <c r="Z11" s="34">
        <v>9.4</v>
      </c>
      <c r="AA11" s="34"/>
      <c r="AB11" s="34"/>
      <c r="AC11" s="35">
        <f t="shared" si="1"/>
        <v>9.4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5" t="s">
        <v>393</v>
      </c>
      <c r="C12" s="56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74">
        <v>7.8</v>
      </c>
      <c r="AA12" s="34"/>
      <c r="AB12" s="34"/>
      <c r="AC12" s="35">
        <f t="shared" si="1"/>
        <v>7.8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8.1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8.1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8.6</v>
      </c>
      <c r="O14" s="34"/>
      <c r="P14" s="34"/>
      <c r="Q14" s="34"/>
      <c r="R14" s="34"/>
      <c r="S14" s="34"/>
      <c r="T14" s="34"/>
      <c r="U14" s="35">
        <f t="shared" si="3"/>
        <v>8.6</v>
      </c>
      <c r="V14" s="34"/>
      <c r="W14" s="34"/>
      <c r="X14" s="34"/>
      <c r="Y14" s="35" t="e">
        <f t="shared" si="0"/>
        <v>#DIV/0!</v>
      </c>
      <c r="Z14" s="34">
        <v>10</v>
      </c>
      <c r="AA14" s="34"/>
      <c r="AB14" s="34"/>
      <c r="AC14" s="35">
        <f t="shared" si="1"/>
        <v>10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69" t="s">
        <v>399</v>
      </c>
      <c r="C15" s="50" t="s">
        <v>400</v>
      </c>
      <c r="D15" s="34">
        <v>8.8000000000000007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8.8000000000000007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>
        <v>8.5</v>
      </c>
      <c r="AA15" s="34"/>
      <c r="AB15" s="34"/>
      <c r="AC15" s="35">
        <f t="shared" si="1"/>
        <v>8.5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0</v>
      </c>
      <c r="N16" s="34">
        <v>0</v>
      </c>
      <c r="O16" s="34"/>
      <c r="P16" s="34"/>
      <c r="Q16" s="34"/>
      <c r="R16" s="34"/>
      <c r="S16" s="34"/>
      <c r="T16" s="34"/>
      <c r="U16" s="35">
        <f t="shared" si="3"/>
        <v>0</v>
      </c>
      <c r="V16" s="34"/>
      <c r="W16" s="34"/>
      <c r="X16" s="34"/>
      <c r="Y16" s="35" t="e">
        <f t="shared" si="0"/>
        <v>#DIV/0!</v>
      </c>
      <c r="Z16" s="34">
        <v>0</v>
      </c>
      <c r="AA16" s="34"/>
      <c r="AB16" s="34"/>
      <c r="AC16" s="35">
        <f t="shared" si="1"/>
        <v>0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9.4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9.8000000000000007</v>
      </c>
      <c r="O17" s="34"/>
      <c r="P17" s="34"/>
      <c r="Q17" s="34"/>
      <c r="R17" s="34"/>
      <c r="S17" s="34"/>
      <c r="T17" s="34"/>
      <c r="U17" s="35">
        <f t="shared" si="3"/>
        <v>9.8000000000000007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>
        <v>9.1999999999999993</v>
      </c>
      <c r="AA18" s="34"/>
      <c r="AB18" s="34"/>
      <c r="AC18" s="35">
        <f t="shared" si="1"/>
        <v>9.1999999999999993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9.8000000000000007</v>
      </c>
      <c r="O19" s="34"/>
      <c r="P19" s="34"/>
      <c r="Q19" s="34"/>
      <c r="R19" s="34"/>
      <c r="S19" s="34"/>
      <c r="T19" s="34"/>
      <c r="U19" s="35">
        <f t="shared" si="3"/>
        <v>9.8000000000000007</v>
      </c>
      <c r="V19" s="34"/>
      <c r="W19" s="34"/>
      <c r="X19" s="34"/>
      <c r="Y19" s="35" t="e">
        <f t="shared" si="0"/>
        <v>#DIV/0!</v>
      </c>
      <c r="Z19" s="34">
        <v>0</v>
      </c>
      <c r="AA19" s="34"/>
      <c r="AB19" s="34"/>
      <c r="AC19" s="35">
        <f t="shared" si="1"/>
        <v>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9.1999999999999993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9.1999999999999993</v>
      </c>
      <c r="N20" s="34">
        <v>8.9</v>
      </c>
      <c r="O20" s="34"/>
      <c r="P20" s="34"/>
      <c r="Q20" s="34"/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>
        <v>9.4</v>
      </c>
      <c r="AA20" s="34"/>
      <c r="AB20" s="34"/>
      <c r="AC20" s="35">
        <f t="shared" si="1"/>
        <v>9.4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8.8000000000000007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8.8000000000000007</v>
      </c>
      <c r="N21" s="34">
        <v>9.1</v>
      </c>
      <c r="O21" s="34"/>
      <c r="P21" s="34"/>
      <c r="Q21" s="34"/>
      <c r="R21" s="34"/>
      <c r="S21" s="34"/>
      <c r="T21" s="34"/>
      <c r="U21" s="35">
        <f t="shared" si="3"/>
        <v>9.1</v>
      </c>
      <c r="V21" s="34"/>
      <c r="W21" s="34"/>
      <c r="X21" s="34"/>
      <c r="Y21" s="35" t="e">
        <f t="shared" si="0"/>
        <v>#DIV/0!</v>
      </c>
      <c r="Z21" s="34">
        <v>9.4</v>
      </c>
      <c r="AA21" s="34"/>
      <c r="AB21" s="34"/>
      <c r="AC21" s="35">
        <f t="shared" si="1"/>
        <v>9.4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8.4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8.4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74">
        <v>7.5</v>
      </c>
      <c r="AA22" s="34"/>
      <c r="AB22" s="34"/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8.6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8.6</v>
      </c>
      <c r="N23" s="34">
        <v>8.8000000000000007</v>
      </c>
      <c r="O23" s="34"/>
      <c r="P23" s="34"/>
      <c r="Q23" s="34"/>
      <c r="R23" s="34"/>
      <c r="S23" s="34"/>
      <c r="T23" s="34"/>
      <c r="U23" s="35">
        <f t="shared" si="3"/>
        <v>8.8000000000000007</v>
      </c>
      <c r="V23" s="34"/>
      <c r="W23" s="34"/>
      <c r="X23" s="34"/>
      <c r="Y23" s="35" t="e">
        <f t="shared" si="0"/>
        <v>#DIV/0!</v>
      </c>
      <c r="Z23" s="34">
        <v>0</v>
      </c>
      <c r="AA23" s="34"/>
      <c r="AB23" s="34"/>
      <c r="AC23" s="35">
        <f t="shared" si="1"/>
        <v>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9.1999999999999993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9.1999999999999993</v>
      </c>
      <c r="N24" s="34">
        <v>8.9</v>
      </c>
      <c r="O24" s="34"/>
      <c r="P24" s="34"/>
      <c r="Q24" s="34"/>
      <c r="R24" s="34"/>
      <c r="S24" s="34"/>
      <c r="T24" s="34"/>
      <c r="U24" s="35">
        <f t="shared" si="3"/>
        <v>8.9</v>
      </c>
      <c r="V24" s="34"/>
      <c r="W24" s="34"/>
      <c r="X24" s="34"/>
      <c r="Y24" s="35" t="e">
        <f t="shared" si="0"/>
        <v>#DIV/0!</v>
      </c>
      <c r="Z24" s="34">
        <v>0</v>
      </c>
      <c r="AA24" s="34"/>
      <c r="AB24" s="34"/>
      <c r="AC24" s="35">
        <f t="shared" si="1"/>
        <v>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151"/>
      <c r="O6" s="152"/>
      <c r="P6" s="152"/>
      <c r="Q6" s="152"/>
      <c r="R6" s="152"/>
      <c r="S6" s="152"/>
      <c r="T6" s="153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Q7" activePane="bottomRight" state="frozen"/>
      <selection activeCell="B7" sqref="B7:D29"/>
      <selection pane="topRight" activeCell="B7" sqref="B7:D29"/>
      <selection pane="bottomLeft" activeCell="B7" sqref="B7:D29"/>
      <selection pane="bottomRight" activeCell="AF17" sqref="AF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9">
      <c r="A4" s="14"/>
      <c r="D4" s="15" t="s">
        <v>492</v>
      </c>
      <c r="E4" s="15" t="s">
        <v>510</v>
      </c>
      <c r="F4" s="15" t="s">
        <v>512</v>
      </c>
      <c r="M4" s="16"/>
      <c r="N4" s="15" t="s">
        <v>430</v>
      </c>
      <c r="O4" s="15" t="s">
        <v>462</v>
      </c>
      <c r="P4" s="15" t="s">
        <v>566</v>
      </c>
      <c r="U4" s="16"/>
      <c r="V4" s="15" t="s">
        <v>442</v>
      </c>
      <c r="W4" s="15" t="s">
        <v>443</v>
      </c>
      <c r="Y4" s="16"/>
      <c r="Z4" s="15" t="s">
        <v>507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151"/>
      <c r="O6" s="152"/>
      <c r="P6" s="152"/>
      <c r="Q6" s="152"/>
      <c r="R6" s="152"/>
      <c r="S6" s="152"/>
      <c r="T6" s="153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9.5</v>
      </c>
      <c r="AA7" s="34"/>
      <c r="AB7" s="34"/>
      <c r="AC7" s="35">
        <f t="shared" ref="AC7:AC39" si="1">TRUNC(AVERAGE(Z7:AB7),2)</f>
        <v>9.5</v>
      </c>
      <c r="AD7" s="36">
        <f>TRUNC(AVERAGE(M7,U7,Y7,AC7),2)</f>
        <v>9.85</v>
      </c>
      <c r="AE7" s="34">
        <f>TRUNC((AD7*0.8),2)</f>
        <v>7.88</v>
      </c>
      <c r="AF7" s="34">
        <f>AI7+AJ7</f>
        <v>10</v>
      </c>
      <c r="AG7" s="37">
        <f>TRUNC((AF7*0.2),2)</f>
        <v>2</v>
      </c>
      <c r="AH7" s="34">
        <f>TRUNC((AE7+AG7),2)</f>
        <v>9.8800000000000008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10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9.83</v>
      </c>
      <c r="N8" s="34">
        <v>10</v>
      </c>
      <c r="O8" s="34">
        <v>9.1999999999999993</v>
      </c>
      <c r="P8" s="34">
        <v>9.8000000000000007</v>
      </c>
      <c r="Q8" s="34"/>
      <c r="R8" s="34"/>
      <c r="S8" s="34"/>
      <c r="T8" s="34"/>
      <c r="U8" s="35">
        <f t="shared" ref="U8:U39" si="3">TRUNC(AVERAGE(N8:T8),2)</f>
        <v>9.66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9.07</v>
      </c>
      <c r="AE8" s="34">
        <f t="shared" ref="AE8:AE39" si="5">TRUNC((AD8*0.8),2)</f>
        <v>7.25</v>
      </c>
      <c r="AF8" s="34">
        <f t="shared" ref="AF8:AF29" si="6">AI8+AJ8</f>
        <v>10</v>
      </c>
      <c r="AG8" s="37">
        <f t="shared" ref="AG8:AG39" si="7">TRUNC((AF8*0.2),2)</f>
        <v>2</v>
      </c>
      <c r="AH8" s="34">
        <f t="shared" ref="AH8:AH39" si="8">TRUNC((AE8+AG8),2)</f>
        <v>9.25</v>
      </c>
      <c r="AI8" s="37">
        <v>9.5</v>
      </c>
      <c r="AJ8" s="34">
        <v>0.5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10</v>
      </c>
      <c r="F9" s="34">
        <v>0</v>
      </c>
      <c r="G9" s="34"/>
      <c r="H9" s="34"/>
      <c r="I9" s="34"/>
      <c r="J9" s="34"/>
      <c r="K9" s="34"/>
      <c r="L9" s="34"/>
      <c r="M9" s="35">
        <f t="shared" si="2"/>
        <v>6.66</v>
      </c>
      <c r="N9" s="34">
        <v>9.3000000000000007</v>
      </c>
      <c r="O9" s="34">
        <v>8.1999999999999993</v>
      </c>
      <c r="P9" s="34">
        <v>9.5</v>
      </c>
      <c r="Q9" s="34"/>
      <c r="R9" s="34"/>
      <c r="S9" s="34"/>
      <c r="T9" s="34"/>
      <c r="U9" s="35">
        <f t="shared" si="3"/>
        <v>9</v>
      </c>
      <c r="V9" s="34">
        <v>10</v>
      </c>
      <c r="W9" s="34">
        <v>10</v>
      </c>
      <c r="X9" s="34"/>
      <c r="Y9" s="35">
        <f t="shared" si="0"/>
        <v>10</v>
      </c>
      <c r="Z9" s="34">
        <v>7.5</v>
      </c>
      <c r="AA9" s="34"/>
      <c r="AB9" s="34"/>
      <c r="AC9" s="35">
        <f t="shared" si="1"/>
        <v>7.5</v>
      </c>
      <c r="AD9" s="36">
        <f t="shared" si="4"/>
        <v>8.2899999999999991</v>
      </c>
      <c r="AE9" s="34">
        <f t="shared" si="5"/>
        <v>6.63</v>
      </c>
      <c r="AF9" s="34">
        <f t="shared" si="6"/>
        <v>9</v>
      </c>
      <c r="AG9" s="37">
        <f t="shared" si="7"/>
        <v>1.8</v>
      </c>
      <c r="AH9" s="34">
        <f t="shared" si="8"/>
        <v>8.43</v>
      </c>
      <c r="AI9" s="37">
        <v>7</v>
      </c>
      <c r="AJ9" s="34">
        <v>2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9.5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9.83</v>
      </c>
      <c r="N10" s="34">
        <v>9.8000000000000007</v>
      </c>
      <c r="O10" s="34">
        <v>9.3000000000000007</v>
      </c>
      <c r="P10" s="34">
        <v>9</v>
      </c>
      <c r="Q10" s="34"/>
      <c r="R10" s="34"/>
      <c r="S10" s="34"/>
      <c r="T10" s="34"/>
      <c r="U10" s="35">
        <f t="shared" si="3"/>
        <v>9.36</v>
      </c>
      <c r="V10" s="34">
        <v>9.8000000000000007</v>
      </c>
      <c r="W10" s="34">
        <v>10</v>
      </c>
      <c r="X10" s="34"/>
      <c r="Y10" s="35">
        <f t="shared" si="0"/>
        <v>9.9</v>
      </c>
      <c r="Z10" s="34">
        <v>5.5</v>
      </c>
      <c r="AA10" s="34"/>
      <c r="AB10" s="34"/>
      <c r="AC10" s="35">
        <f t="shared" si="1"/>
        <v>5.5</v>
      </c>
      <c r="AD10" s="36">
        <f t="shared" si="4"/>
        <v>8.64</v>
      </c>
      <c r="AE10" s="34">
        <f t="shared" si="5"/>
        <v>6.91</v>
      </c>
      <c r="AF10" s="34">
        <f t="shared" si="6"/>
        <v>10</v>
      </c>
      <c r="AG10" s="37">
        <f t="shared" si="7"/>
        <v>2</v>
      </c>
      <c r="AH10" s="34">
        <f t="shared" si="8"/>
        <v>8.91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0</v>
      </c>
      <c r="F11" s="34">
        <v>10</v>
      </c>
      <c r="G11" s="34"/>
      <c r="H11" s="34"/>
      <c r="I11" s="34"/>
      <c r="J11" s="34"/>
      <c r="K11" s="34"/>
      <c r="L11" s="34"/>
      <c r="M11" s="35">
        <f t="shared" si="2"/>
        <v>6.66</v>
      </c>
      <c r="N11" s="34">
        <v>9.3000000000000007</v>
      </c>
      <c r="O11" s="34">
        <v>9.5</v>
      </c>
      <c r="P11" s="34">
        <v>5</v>
      </c>
      <c r="Q11" s="34"/>
      <c r="R11" s="34"/>
      <c r="S11" s="34"/>
      <c r="T11" s="34"/>
      <c r="U11" s="35">
        <f t="shared" si="3"/>
        <v>7.93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 t="s">
        <v>419</v>
      </c>
      <c r="AA11" s="34"/>
      <c r="AB11" s="34"/>
      <c r="AC11" s="35"/>
      <c r="AD11" s="36">
        <f t="shared" si="4"/>
        <v>8.1300000000000008</v>
      </c>
      <c r="AE11" s="34">
        <f t="shared" si="5"/>
        <v>6.5</v>
      </c>
      <c r="AF11" s="34">
        <f t="shared" si="6"/>
        <v>10</v>
      </c>
      <c r="AG11" s="37">
        <f t="shared" si="7"/>
        <v>2</v>
      </c>
      <c r="AH11" s="34">
        <f t="shared" si="8"/>
        <v>8.5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0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6.66</v>
      </c>
      <c r="N12" s="34">
        <v>9.8000000000000007</v>
      </c>
      <c r="O12" s="34">
        <v>8.1999999999999993</v>
      </c>
      <c r="P12" s="34" t="s">
        <v>419</v>
      </c>
      <c r="Q12" s="34"/>
      <c r="R12" s="34"/>
      <c r="S12" s="34"/>
      <c r="T12" s="34"/>
      <c r="U12" s="35">
        <f t="shared" si="3"/>
        <v>9</v>
      </c>
      <c r="V12" s="34" t="s">
        <v>419</v>
      </c>
      <c r="W12" s="34" t="s">
        <v>419</v>
      </c>
      <c r="X12" s="34"/>
      <c r="Y12" s="35"/>
      <c r="Z12" s="34">
        <v>0</v>
      </c>
      <c r="AA12" s="34"/>
      <c r="AB12" s="34"/>
      <c r="AC12" s="35">
        <f t="shared" si="1"/>
        <v>0</v>
      </c>
      <c r="AD12" s="36">
        <f t="shared" si="4"/>
        <v>5.22</v>
      </c>
      <c r="AE12" s="34">
        <f t="shared" si="5"/>
        <v>4.17</v>
      </c>
      <c r="AF12" s="34">
        <f t="shared" si="6"/>
        <v>8.5</v>
      </c>
      <c r="AG12" s="37">
        <f t="shared" si="7"/>
        <v>1.7</v>
      </c>
      <c r="AH12" s="34">
        <f t="shared" si="8"/>
        <v>5.87</v>
      </c>
      <c r="AI12" s="37">
        <v>8.5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9.5</v>
      </c>
      <c r="E13" s="34">
        <v>0</v>
      </c>
      <c r="F13" s="34">
        <v>0</v>
      </c>
      <c r="G13" s="34"/>
      <c r="H13" s="34"/>
      <c r="I13" s="34"/>
      <c r="J13" s="34"/>
      <c r="K13" s="34"/>
      <c r="L13" s="34"/>
      <c r="M13" s="35">
        <f t="shared" si="2"/>
        <v>3.16</v>
      </c>
      <c r="N13" s="34">
        <v>9.6</v>
      </c>
      <c r="O13" s="34">
        <v>9.4</v>
      </c>
      <c r="P13" s="34">
        <v>0</v>
      </c>
      <c r="Q13" s="34"/>
      <c r="R13" s="34"/>
      <c r="S13" s="34"/>
      <c r="T13" s="34"/>
      <c r="U13" s="35">
        <f t="shared" si="3"/>
        <v>6.33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1.5</v>
      </c>
      <c r="AA13" s="34"/>
      <c r="AB13" s="34"/>
      <c r="AC13" s="35">
        <f t="shared" si="1"/>
        <v>1.5</v>
      </c>
      <c r="AD13" s="36">
        <f t="shared" si="4"/>
        <v>5.22</v>
      </c>
      <c r="AE13" s="34">
        <f t="shared" si="5"/>
        <v>4.17</v>
      </c>
      <c r="AF13" s="34">
        <f t="shared" si="6"/>
        <v>8</v>
      </c>
      <c r="AG13" s="37">
        <f t="shared" si="7"/>
        <v>1.6</v>
      </c>
      <c r="AH13" s="34">
        <f t="shared" si="8"/>
        <v>5.77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0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6.5</v>
      </c>
      <c r="N14" s="34">
        <v>9.1</v>
      </c>
      <c r="O14" s="34">
        <v>8.1999999999999993</v>
      </c>
      <c r="P14" s="34">
        <v>0</v>
      </c>
      <c r="Q14" s="34"/>
      <c r="R14" s="34"/>
      <c r="S14" s="34"/>
      <c r="T14" s="34"/>
      <c r="U14" s="35">
        <f t="shared" si="3"/>
        <v>5.76</v>
      </c>
      <c r="V14" s="34">
        <v>10</v>
      </c>
      <c r="W14" s="34">
        <v>10</v>
      </c>
      <c r="X14" s="34"/>
      <c r="Y14" s="35">
        <f t="shared" si="0"/>
        <v>10</v>
      </c>
      <c r="Z14" s="34">
        <v>0</v>
      </c>
      <c r="AA14" s="34"/>
      <c r="AB14" s="34"/>
      <c r="AC14" s="35">
        <f t="shared" si="1"/>
        <v>0</v>
      </c>
      <c r="AD14" s="36">
        <f t="shared" si="4"/>
        <v>5.56</v>
      </c>
      <c r="AE14" s="34">
        <f t="shared" si="5"/>
        <v>4.4400000000000004</v>
      </c>
      <c r="AF14" s="34">
        <f t="shared" si="6"/>
        <v>7</v>
      </c>
      <c r="AG14" s="37">
        <f t="shared" si="7"/>
        <v>1.4</v>
      </c>
      <c r="AH14" s="34">
        <f t="shared" si="8"/>
        <v>5.84</v>
      </c>
      <c r="AI14" s="37">
        <v>5</v>
      </c>
      <c r="AJ14" s="34">
        <v>2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9.5</v>
      </c>
      <c r="E15" s="34">
        <v>0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6.5</v>
      </c>
      <c r="N15" s="34">
        <v>9.6</v>
      </c>
      <c r="O15" s="34">
        <v>10</v>
      </c>
      <c r="P15" s="34">
        <v>9.6</v>
      </c>
      <c r="Q15" s="34"/>
      <c r="R15" s="34"/>
      <c r="S15" s="34"/>
      <c r="T15" s="34"/>
      <c r="U15" s="35">
        <f t="shared" si="3"/>
        <v>9.73</v>
      </c>
      <c r="V15" s="34">
        <v>10</v>
      </c>
      <c r="W15" s="34">
        <v>10</v>
      </c>
      <c r="X15" s="34"/>
      <c r="Y15" s="35">
        <f t="shared" si="0"/>
        <v>10</v>
      </c>
      <c r="Z15" s="34">
        <v>10</v>
      </c>
      <c r="AA15" s="34"/>
      <c r="AB15" s="34"/>
      <c r="AC15" s="35">
        <f t="shared" si="1"/>
        <v>10</v>
      </c>
      <c r="AD15" s="36">
        <f t="shared" si="4"/>
        <v>9.0500000000000007</v>
      </c>
      <c r="AE15" s="34">
        <f t="shared" si="5"/>
        <v>7.24</v>
      </c>
      <c r="AF15" s="34">
        <f t="shared" si="6"/>
        <v>10</v>
      </c>
      <c r="AG15" s="37">
        <f t="shared" si="7"/>
        <v>2</v>
      </c>
      <c r="AH15" s="34">
        <f t="shared" si="8"/>
        <v>9.24</v>
      </c>
      <c r="AI15" s="37">
        <v>10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10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6.66</v>
      </c>
      <c r="N16" s="34">
        <v>9.5</v>
      </c>
      <c r="O16" s="34">
        <v>9.4</v>
      </c>
      <c r="P16" s="34">
        <v>9.6</v>
      </c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7.5</v>
      </c>
      <c r="AA16" s="34"/>
      <c r="AB16" s="34"/>
      <c r="AC16" s="35">
        <f t="shared" si="1"/>
        <v>7.5</v>
      </c>
      <c r="AD16" s="36">
        <f t="shared" si="4"/>
        <v>8.39</v>
      </c>
      <c r="AE16" s="34">
        <f t="shared" si="5"/>
        <v>6.71</v>
      </c>
      <c r="AF16" s="34">
        <f t="shared" si="6"/>
        <v>10</v>
      </c>
      <c r="AG16" s="37">
        <f t="shared" si="7"/>
        <v>2</v>
      </c>
      <c r="AH16" s="34">
        <f t="shared" si="8"/>
        <v>8.7100000000000009</v>
      </c>
      <c r="AI16" s="37">
        <v>9.5</v>
      </c>
      <c r="AJ16" s="34">
        <v>0.5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10</v>
      </c>
      <c r="F17" s="34" t="s">
        <v>513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8.3000000000000007</v>
      </c>
      <c r="O17" s="34">
        <v>1</v>
      </c>
      <c r="P17" s="34">
        <v>9.8000000000000007</v>
      </c>
      <c r="Q17" s="34"/>
      <c r="R17" s="34"/>
      <c r="S17" s="34"/>
      <c r="T17" s="34"/>
      <c r="U17" s="35">
        <f t="shared" si="3"/>
        <v>6.36</v>
      </c>
      <c r="V17" s="34">
        <v>10</v>
      </c>
      <c r="W17" s="34">
        <v>10</v>
      </c>
      <c r="X17" s="34"/>
      <c r="Y17" s="35">
        <f t="shared" si="0"/>
        <v>10</v>
      </c>
      <c r="Z17" s="34" t="s">
        <v>419</v>
      </c>
      <c r="AA17" s="34"/>
      <c r="AB17" s="34"/>
      <c r="AC17" s="35"/>
      <c r="AD17" s="36">
        <f t="shared" si="4"/>
        <v>8.7799999999999994</v>
      </c>
      <c r="AE17" s="34">
        <f t="shared" si="5"/>
        <v>7.02</v>
      </c>
      <c r="AF17" s="34">
        <f t="shared" si="6"/>
        <v>0</v>
      </c>
      <c r="AG17" s="37">
        <f t="shared" si="7"/>
        <v>0</v>
      </c>
      <c r="AH17" s="34">
        <f t="shared" si="8"/>
        <v>7.02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9.5</v>
      </c>
      <c r="F18" s="34">
        <v>9.5</v>
      </c>
      <c r="G18" s="34"/>
      <c r="H18" s="34"/>
      <c r="I18" s="34"/>
      <c r="J18" s="34"/>
      <c r="K18" s="34"/>
      <c r="L18" s="34"/>
      <c r="M18" s="35">
        <f t="shared" si="2"/>
        <v>9.66</v>
      </c>
      <c r="N18" s="34">
        <v>10</v>
      </c>
      <c r="O18" s="34">
        <v>8.1999999999999993</v>
      </c>
      <c r="P18" s="34">
        <v>9.3000000000000007</v>
      </c>
      <c r="Q18" s="34"/>
      <c r="R18" s="34"/>
      <c r="S18" s="34"/>
      <c r="T18" s="34"/>
      <c r="U18" s="35">
        <f t="shared" si="3"/>
        <v>9.16</v>
      </c>
      <c r="V18" s="34">
        <v>10</v>
      </c>
      <c r="W18" s="34">
        <v>10</v>
      </c>
      <c r="X18" s="34"/>
      <c r="Y18" s="35">
        <f t="shared" si="0"/>
        <v>10</v>
      </c>
      <c r="Z18" s="34">
        <v>3.5</v>
      </c>
      <c r="AA18" s="34"/>
      <c r="AB18" s="34"/>
      <c r="AC18" s="35">
        <f t="shared" si="1"/>
        <v>3.5</v>
      </c>
      <c r="AD18" s="36">
        <f t="shared" si="4"/>
        <v>8.08</v>
      </c>
      <c r="AE18" s="34">
        <f t="shared" si="5"/>
        <v>6.46</v>
      </c>
      <c r="AF18" s="34">
        <f t="shared" si="6"/>
        <v>10</v>
      </c>
      <c r="AG18" s="37">
        <f t="shared" si="7"/>
        <v>2</v>
      </c>
      <c r="AH18" s="34">
        <f t="shared" si="8"/>
        <v>8.4600000000000009</v>
      </c>
      <c r="AI18" s="37">
        <v>10</v>
      </c>
      <c r="AJ18" s="34">
        <v>0</v>
      </c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9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6.33</v>
      </c>
      <c r="N19" s="34">
        <v>10</v>
      </c>
      <c r="O19" s="34">
        <v>9.8000000000000007</v>
      </c>
      <c r="P19" s="34">
        <v>10</v>
      </c>
      <c r="Q19" s="34"/>
      <c r="R19" s="34"/>
      <c r="S19" s="34"/>
      <c r="T19" s="34"/>
      <c r="U19" s="35">
        <f t="shared" si="3"/>
        <v>9.93</v>
      </c>
      <c r="V19" s="34">
        <v>10</v>
      </c>
      <c r="W19" s="34">
        <v>10</v>
      </c>
      <c r="X19" s="34"/>
      <c r="Y19" s="35">
        <f t="shared" si="0"/>
        <v>10</v>
      </c>
      <c r="Z19" s="34">
        <v>9.5</v>
      </c>
      <c r="AA19" s="34"/>
      <c r="AB19" s="34"/>
      <c r="AC19" s="35">
        <f t="shared" si="1"/>
        <v>9.5</v>
      </c>
      <c r="AD19" s="36">
        <f t="shared" si="4"/>
        <v>8.94</v>
      </c>
      <c r="AE19" s="34">
        <f t="shared" si="5"/>
        <v>7.15</v>
      </c>
      <c r="AF19" s="34">
        <f t="shared" si="6"/>
        <v>10</v>
      </c>
      <c r="AG19" s="37">
        <f t="shared" si="7"/>
        <v>2</v>
      </c>
      <c r="AH19" s="34">
        <f t="shared" si="8"/>
        <v>9.15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10</v>
      </c>
      <c r="F20" s="34">
        <v>0</v>
      </c>
      <c r="G20" s="34"/>
      <c r="H20" s="34"/>
      <c r="I20" s="34"/>
      <c r="J20" s="34"/>
      <c r="K20" s="34"/>
      <c r="L20" s="34"/>
      <c r="M20" s="35">
        <f t="shared" si="2"/>
        <v>6.66</v>
      </c>
      <c r="N20" s="34" t="s">
        <v>419</v>
      </c>
      <c r="O20" s="34">
        <v>9.1</v>
      </c>
      <c r="P20" s="34">
        <v>9.6</v>
      </c>
      <c r="Q20" s="34"/>
      <c r="R20" s="34"/>
      <c r="S20" s="34"/>
      <c r="T20" s="34"/>
      <c r="U20" s="35">
        <f t="shared" si="3"/>
        <v>9.35</v>
      </c>
      <c r="V20" s="34">
        <v>9.8000000000000007</v>
      </c>
      <c r="W20" s="34">
        <v>10</v>
      </c>
      <c r="X20" s="34"/>
      <c r="Y20" s="35">
        <f t="shared" si="0"/>
        <v>9.9</v>
      </c>
      <c r="Z20" s="34">
        <v>9.5</v>
      </c>
      <c r="AA20" s="34"/>
      <c r="AB20" s="34"/>
      <c r="AC20" s="35">
        <f t="shared" si="1"/>
        <v>9.5</v>
      </c>
      <c r="AD20" s="36">
        <f t="shared" si="4"/>
        <v>8.85</v>
      </c>
      <c r="AE20" s="34">
        <f t="shared" si="5"/>
        <v>7.08</v>
      </c>
      <c r="AF20" s="34">
        <f t="shared" si="6"/>
        <v>10</v>
      </c>
      <c r="AG20" s="37">
        <f t="shared" si="7"/>
        <v>2</v>
      </c>
      <c r="AH20" s="34">
        <f t="shared" si="8"/>
        <v>9.08</v>
      </c>
      <c r="AI20" s="37">
        <v>8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9.66</v>
      </c>
      <c r="N21" s="34">
        <v>10</v>
      </c>
      <c r="O21" s="34">
        <v>10</v>
      </c>
      <c r="P21" s="34">
        <v>9.8000000000000007</v>
      </c>
      <c r="Q21" s="34"/>
      <c r="R21" s="34"/>
      <c r="S21" s="34"/>
      <c r="T21" s="34"/>
      <c r="U21" s="35">
        <f t="shared" si="3"/>
        <v>9.93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9.5</v>
      </c>
      <c r="AA21" s="34"/>
      <c r="AB21" s="34"/>
      <c r="AC21" s="35">
        <f t="shared" si="1"/>
        <v>9.5</v>
      </c>
      <c r="AD21" s="36">
        <f t="shared" si="4"/>
        <v>9.7200000000000006</v>
      </c>
      <c r="AE21" s="34">
        <f t="shared" si="5"/>
        <v>7.77</v>
      </c>
      <c r="AF21" s="34">
        <f t="shared" si="6"/>
        <v>10</v>
      </c>
      <c r="AG21" s="37">
        <f t="shared" si="7"/>
        <v>2</v>
      </c>
      <c r="AH21" s="34">
        <f t="shared" si="8"/>
        <v>9.77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9.5</v>
      </c>
      <c r="E22" s="34">
        <v>0</v>
      </c>
      <c r="F22" s="34">
        <v>7</v>
      </c>
      <c r="G22" s="34"/>
      <c r="H22" s="34"/>
      <c r="I22" s="34"/>
      <c r="J22" s="34"/>
      <c r="K22" s="34"/>
      <c r="L22" s="34"/>
      <c r="M22" s="35">
        <f t="shared" si="2"/>
        <v>5.5</v>
      </c>
      <c r="N22" s="34">
        <v>9.6</v>
      </c>
      <c r="O22" s="34">
        <v>8.4</v>
      </c>
      <c r="P22" s="34">
        <v>9.6</v>
      </c>
      <c r="Q22" s="34"/>
      <c r="R22" s="34"/>
      <c r="S22" s="34"/>
      <c r="T22" s="34"/>
      <c r="U22" s="35">
        <f t="shared" si="3"/>
        <v>9.1999999999999993</v>
      </c>
      <c r="V22" s="34" t="s">
        <v>419</v>
      </c>
      <c r="W22" s="34" t="s">
        <v>419</v>
      </c>
      <c r="X22" s="34"/>
      <c r="Y22" s="35"/>
      <c r="Z22" s="34">
        <v>8.5</v>
      </c>
      <c r="AA22" s="34"/>
      <c r="AB22" s="34"/>
      <c r="AC22" s="35">
        <f t="shared" si="1"/>
        <v>8.5</v>
      </c>
      <c r="AD22" s="36">
        <f t="shared" si="4"/>
        <v>7.73</v>
      </c>
      <c r="AE22" s="34">
        <f t="shared" si="5"/>
        <v>6.18</v>
      </c>
      <c r="AF22" s="34">
        <f t="shared" si="6"/>
        <v>9</v>
      </c>
      <c r="AG22" s="37">
        <f t="shared" si="7"/>
        <v>1.8</v>
      </c>
      <c r="AH22" s="34">
        <f t="shared" si="8"/>
        <v>7.98</v>
      </c>
      <c r="AI22" s="37">
        <v>7</v>
      </c>
      <c r="AJ22" s="34">
        <v>2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0</v>
      </c>
      <c r="F23" s="34">
        <v>10</v>
      </c>
      <c r="G23" s="34"/>
      <c r="H23" s="34"/>
      <c r="I23" s="34"/>
      <c r="J23" s="34"/>
      <c r="K23" s="34"/>
      <c r="L23" s="34"/>
      <c r="M23" s="35">
        <f t="shared" si="2"/>
        <v>6.66</v>
      </c>
      <c r="N23" s="34">
        <v>8.4</v>
      </c>
      <c r="O23" s="34">
        <v>10</v>
      </c>
      <c r="P23" s="34">
        <v>10</v>
      </c>
      <c r="Q23" s="34"/>
      <c r="R23" s="34"/>
      <c r="S23" s="34"/>
      <c r="T23" s="34"/>
      <c r="U23" s="35">
        <f t="shared" si="3"/>
        <v>9.4600000000000009</v>
      </c>
      <c r="V23" s="34">
        <v>10</v>
      </c>
      <c r="W23" s="34">
        <v>10</v>
      </c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9.0299999999999994</v>
      </c>
      <c r="AE23" s="34">
        <f t="shared" si="5"/>
        <v>7.22</v>
      </c>
      <c r="AF23" s="34">
        <f t="shared" si="6"/>
        <v>10</v>
      </c>
      <c r="AG23" s="37">
        <f t="shared" si="7"/>
        <v>2</v>
      </c>
      <c r="AH23" s="34">
        <f t="shared" si="8"/>
        <v>9.2200000000000006</v>
      </c>
      <c r="AI23" s="37">
        <v>9</v>
      </c>
      <c r="AJ23" s="34">
        <v>1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8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9.33</v>
      </c>
      <c r="N24" s="34">
        <v>10</v>
      </c>
      <c r="O24" s="34">
        <v>10</v>
      </c>
      <c r="P24" s="34">
        <v>9.1999999999999993</v>
      </c>
      <c r="Q24" s="34"/>
      <c r="R24" s="34"/>
      <c r="S24" s="34"/>
      <c r="T24" s="34"/>
      <c r="U24" s="35">
        <f t="shared" si="3"/>
        <v>9.73</v>
      </c>
      <c r="V24" s="34">
        <v>10</v>
      </c>
      <c r="W24" s="34">
        <v>10</v>
      </c>
      <c r="X24" s="34"/>
      <c r="Y24" s="35">
        <f t="shared" si="0"/>
        <v>10</v>
      </c>
      <c r="Z24" s="34">
        <v>9.5</v>
      </c>
      <c r="AA24" s="34"/>
      <c r="AB24" s="34"/>
      <c r="AC24" s="35">
        <f t="shared" si="1"/>
        <v>9.5</v>
      </c>
      <c r="AD24" s="36">
        <f t="shared" si="4"/>
        <v>9.64</v>
      </c>
      <c r="AE24" s="34">
        <f t="shared" si="5"/>
        <v>7.71</v>
      </c>
      <c r="AF24" s="34">
        <f t="shared" si="6"/>
        <v>10</v>
      </c>
      <c r="AG24" s="37">
        <f t="shared" si="7"/>
        <v>2</v>
      </c>
      <c r="AH24" s="34">
        <f t="shared" si="8"/>
        <v>9.7100000000000009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0</v>
      </c>
      <c r="E25" s="34">
        <v>8</v>
      </c>
      <c r="F25" s="34">
        <v>10</v>
      </c>
      <c r="G25" s="34"/>
      <c r="H25" s="34"/>
      <c r="I25" s="34"/>
      <c r="J25" s="34"/>
      <c r="K25" s="34"/>
      <c r="L25" s="34"/>
      <c r="M25" s="35">
        <f t="shared" si="2"/>
        <v>6</v>
      </c>
      <c r="N25" s="34">
        <v>5</v>
      </c>
      <c r="O25" s="34">
        <v>10</v>
      </c>
      <c r="P25" s="34">
        <v>9.8000000000000007</v>
      </c>
      <c r="Q25" s="34"/>
      <c r="R25" s="34"/>
      <c r="S25" s="34"/>
      <c r="T25" s="34"/>
      <c r="U25" s="35">
        <f t="shared" si="3"/>
        <v>8.26</v>
      </c>
      <c r="V25" s="34">
        <v>10</v>
      </c>
      <c r="W25" s="34">
        <v>10</v>
      </c>
      <c r="X25" s="34"/>
      <c r="Y25" s="35">
        <f t="shared" si="0"/>
        <v>10</v>
      </c>
      <c r="Z25" s="34">
        <v>9.5</v>
      </c>
      <c r="AA25" s="34"/>
      <c r="AB25" s="34"/>
      <c r="AC25" s="35">
        <f t="shared" si="1"/>
        <v>9.5</v>
      </c>
      <c r="AD25" s="36">
        <f t="shared" si="4"/>
        <v>8.44</v>
      </c>
      <c r="AE25" s="34">
        <f t="shared" si="5"/>
        <v>6.75</v>
      </c>
      <c r="AF25" s="34">
        <f t="shared" si="6"/>
        <v>6</v>
      </c>
      <c r="AG25" s="37">
        <f t="shared" si="7"/>
        <v>1.2</v>
      </c>
      <c r="AH25" s="34">
        <f t="shared" si="8"/>
        <v>7.95</v>
      </c>
      <c r="AI25" s="37">
        <v>6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</v>
      </c>
      <c r="O26" s="34">
        <v>9.1999999999999993</v>
      </c>
      <c r="P26" s="34">
        <v>9.8000000000000007</v>
      </c>
      <c r="Q26" s="34"/>
      <c r="R26" s="34"/>
      <c r="S26" s="34"/>
      <c r="T26" s="34"/>
      <c r="U26" s="35">
        <f t="shared" si="3"/>
        <v>9.33</v>
      </c>
      <c r="V26" s="34">
        <v>10</v>
      </c>
      <c r="W26" s="34">
        <v>10</v>
      </c>
      <c r="X26" s="34"/>
      <c r="Y26" s="35">
        <f t="shared" si="0"/>
        <v>10</v>
      </c>
      <c r="Z26" s="34">
        <v>8</v>
      </c>
      <c r="AA26" s="34"/>
      <c r="AB26" s="34"/>
      <c r="AC26" s="35">
        <f t="shared" si="1"/>
        <v>8</v>
      </c>
      <c r="AD26" s="36">
        <f t="shared" si="4"/>
        <v>9.33</v>
      </c>
      <c r="AE26" s="34">
        <f t="shared" si="5"/>
        <v>7.46</v>
      </c>
      <c r="AF26" s="34">
        <f t="shared" si="6"/>
        <v>10</v>
      </c>
      <c r="AG26" s="37">
        <f t="shared" si="7"/>
        <v>2</v>
      </c>
      <c r="AH26" s="34">
        <f t="shared" si="8"/>
        <v>9.4600000000000009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>
        <v>10</v>
      </c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9.9</v>
      </c>
      <c r="O27" s="34">
        <v>9.4</v>
      </c>
      <c r="P27" s="34">
        <v>9.6</v>
      </c>
      <c r="Q27" s="34"/>
      <c r="R27" s="34"/>
      <c r="S27" s="34"/>
      <c r="T27" s="34"/>
      <c r="U27" s="35">
        <f t="shared" si="3"/>
        <v>9.6300000000000008</v>
      </c>
      <c r="V27" s="34">
        <v>9.8000000000000007</v>
      </c>
      <c r="W27" s="34">
        <v>10</v>
      </c>
      <c r="X27" s="34"/>
      <c r="Y27" s="35">
        <f t="shared" si="0"/>
        <v>9.9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9.75</v>
      </c>
      <c r="AE27" s="34">
        <f t="shared" si="5"/>
        <v>7.8</v>
      </c>
      <c r="AF27" s="34">
        <f t="shared" si="6"/>
        <v>10</v>
      </c>
      <c r="AG27" s="37">
        <f t="shared" si="7"/>
        <v>2</v>
      </c>
      <c r="AH27" s="34">
        <f t="shared" si="8"/>
        <v>9.8000000000000007</v>
      </c>
      <c r="AI27" s="37">
        <v>10</v>
      </c>
      <c r="AJ27" s="34">
        <v>0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>
        <v>0</v>
      </c>
      <c r="E28" s="34">
        <v>9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6.33</v>
      </c>
      <c r="N28" s="34">
        <v>10</v>
      </c>
      <c r="O28" s="34">
        <v>9.1999999999999993</v>
      </c>
      <c r="P28" s="34">
        <v>10</v>
      </c>
      <c r="Q28" s="34"/>
      <c r="R28" s="34"/>
      <c r="S28" s="34"/>
      <c r="T28" s="34"/>
      <c r="U28" s="35">
        <f t="shared" si="3"/>
        <v>9.73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>
        <v>10</v>
      </c>
      <c r="AA28" s="34"/>
      <c r="AB28" s="34"/>
      <c r="AC28" s="35">
        <f t="shared" si="1"/>
        <v>10</v>
      </c>
      <c r="AD28" s="36">
        <f t="shared" si="4"/>
        <v>8.9600000000000009</v>
      </c>
      <c r="AE28" s="34">
        <f t="shared" si="5"/>
        <v>7.16</v>
      </c>
      <c r="AF28" s="34">
        <f t="shared" si="6"/>
        <v>9</v>
      </c>
      <c r="AG28" s="37">
        <f t="shared" si="7"/>
        <v>1.8</v>
      </c>
      <c r="AH28" s="34">
        <f t="shared" si="8"/>
        <v>8.9600000000000009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9.8000000000000007</v>
      </c>
      <c r="F29" s="34">
        <v>8.5</v>
      </c>
      <c r="G29" s="34"/>
      <c r="H29" s="34"/>
      <c r="I29" s="34"/>
      <c r="J29" s="34"/>
      <c r="K29" s="34"/>
      <c r="L29" s="34"/>
      <c r="M29" s="35">
        <f t="shared" si="2"/>
        <v>9.43</v>
      </c>
      <c r="N29" s="34">
        <v>9.5</v>
      </c>
      <c r="O29" s="34">
        <v>9</v>
      </c>
      <c r="P29" s="34">
        <v>9.1999999999999993</v>
      </c>
      <c r="Q29" s="34"/>
      <c r="R29" s="34"/>
      <c r="S29" s="34"/>
      <c r="T29" s="34"/>
      <c r="U29" s="35">
        <f t="shared" si="3"/>
        <v>9.23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>
        <v>9</v>
      </c>
      <c r="AA29" s="34"/>
      <c r="AB29" s="34"/>
      <c r="AC29" s="35">
        <f t="shared" si="1"/>
        <v>9</v>
      </c>
      <c r="AD29" s="36">
        <f t="shared" si="4"/>
        <v>9.36</v>
      </c>
      <c r="AE29" s="34">
        <f t="shared" si="5"/>
        <v>7.48</v>
      </c>
      <c r="AF29" s="34">
        <f t="shared" si="6"/>
        <v>10</v>
      </c>
      <c r="AG29" s="37">
        <f t="shared" si="7"/>
        <v>2</v>
      </c>
      <c r="AH29" s="34">
        <f t="shared" si="8"/>
        <v>9.48</v>
      </c>
      <c r="AI29" s="37">
        <v>10</v>
      </c>
      <c r="AJ29" s="34">
        <v>0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4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4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4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4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4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4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opLeftCell="A4" zoomScale="85" workbookViewId="0">
      <pane xSplit="3" ySplit="1" topLeftCell="AG5" activePane="bottomRight" state="frozen"/>
      <selection activeCell="C24" sqref="C24"/>
      <selection pane="topRight" activeCell="C24" sqref="C24"/>
      <selection pane="bottomLeft" activeCell="C24" sqref="C24"/>
      <selection pane="bottomRight" activeCell="AL7" sqref="AL7"/>
    </sheetView>
  </sheetViews>
  <sheetFormatPr baseColWidth="10" defaultRowHeight="12"/>
  <cols>
    <col min="1" max="1" width="3" style="142" bestFit="1" customWidth="1"/>
    <col min="2" max="2" width="9.75" style="141" customWidth="1"/>
    <col min="3" max="3" width="18.75" style="141" bestFit="1" customWidth="1"/>
    <col min="4" max="12" width="5.125" style="141" customWidth="1"/>
    <col min="13" max="13" width="7.5" style="139" bestFit="1" customWidth="1"/>
    <col min="14" max="20" width="5.125" style="141" customWidth="1"/>
    <col min="21" max="21" width="5" style="139" bestFit="1" customWidth="1"/>
    <col min="22" max="24" width="5.125" style="141" customWidth="1"/>
    <col min="25" max="25" width="5" style="139" bestFit="1" customWidth="1"/>
    <col min="26" max="26" width="5" style="141" bestFit="1" customWidth="1"/>
    <col min="27" max="28" width="4.875" style="141" customWidth="1"/>
    <col min="29" max="29" width="5" style="139" bestFit="1" customWidth="1"/>
    <col min="30" max="30" width="4.875" style="140" customWidth="1"/>
    <col min="31" max="31" width="4.375" style="139" customWidth="1"/>
    <col min="32" max="32" width="5" style="139" bestFit="1" customWidth="1"/>
    <col min="33" max="33" width="3.75" style="139" bestFit="1" customWidth="1"/>
    <col min="34" max="34" width="7.5" style="141" bestFit="1" customWidth="1"/>
    <col min="35" max="16384" width="11" style="141"/>
  </cols>
  <sheetData>
    <row r="1" spans="1:36" s="98" customFormat="1" ht="26.25" hidden="1" customHeight="1">
      <c r="A1" s="97"/>
      <c r="B1" s="98" t="e">
        <f>+#REF!</f>
        <v>#REF!</v>
      </c>
      <c r="M1" s="99"/>
      <c r="U1" s="99"/>
      <c r="Y1" s="99"/>
      <c r="AC1" s="99"/>
      <c r="AD1" s="100"/>
      <c r="AE1" s="99"/>
      <c r="AF1" s="99"/>
      <c r="AG1" s="99"/>
    </row>
    <row r="2" spans="1:36" s="102" customFormat="1" ht="18.75" hidden="1" customHeight="1">
      <c r="A2" s="101"/>
      <c r="B2" s="102" t="s">
        <v>0</v>
      </c>
      <c r="M2" s="103"/>
      <c r="U2" s="103"/>
      <c r="Y2" s="103"/>
      <c r="AC2" s="103"/>
      <c r="AD2" s="104"/>
      <c r="AE2" s="103"/>
      <c r="AF2" s="103"/>
      <c r="AG2" s="103"/>
    </row>
    <row r="3" spans="1:36" s="102" customFormat="1" ht="17.25" hidden="1" customHeight="1">
      <c r="A3" s="101"/>
      <c r="B3" s="102" t="s">
        <v>1</v>
      </c>
      <c r="M3" s="103"/>
      <c r="U3" s="103"/>
      <c r="Y3" s="103"/>
      <c r="AC3" s="103"/>
      <c r="AD3" s="104"/>
      <c r="AE3" s="103"/>
      <c r="AF3" s="103"/>
      <c r="AG3" s="103"/>
    </row>
    <row r="4" spans="1:36" s="106" customFormat="1" ht="147.75">
      <c r="A4" s="105"/>
      <c r="D4" s="106" t="s">
        <v>463</v>
      </c>
      <c r="E4" s="106" t="s">
        <v>460</v>
      </c>
      <c r="F4" s="106" t="s">
        <v>572</v>
      </c>
      <c r="G4" s="106" t="s">
        <v>573</v>
      </c>
      <c r="M4" s="107"/>
      <c r="N4" s="106" t="s">
        <v>453</v>
      </c>
      <c r="O4" s="106" t="s">
        <v>579</v>
      </c>
      <c r="U4" s="107"/>
      <c r="V4" s="106" t="s">
        <v>526</v>
      </c>
      <c r="W4" s="106" t="s">
        <v>560</v>
      </c>
      <c r="Y4" s="107"/>
      <c r="Z4" s="106" t="s">
        <v>554</v>
      </c>
      <c r="AC4" s="107"/>
      <c r="AD4" s="108" t="s">
        <v>2</v>
      </c>
      <c r="AE4" s="109">
        <v>0.8</v>
      </c>
      <c r="AF4" s="107" t="s">
        <v>3</v>
      </c>
      <c r="AG4" s="107" t="s">
        <v>4</v>
      </c>
      <c r="AH4" s="110" t="s">
        <v>5</v>
      </c>
      <c r="AI4" s="106" t="s">
        <v>598</v>
      </c>
      <c r="AJ4" s="106" t="s">
        <v>597</v>
      </c>
    </row>
    <row r="5" spans="1:36" s="112" customFormat="1" ht="19.5" customHeight="1">
      <c r="A5" s="111"/>
      <c r="M5" s="107"/>
      <c r="U5" s="107"/>
      <c r="Y5" s="107"/>
      <c r="AC5" s="107"/>
      <c r="AD5" s="108"/>
      <c r="AE5" s="109"/>
      <c r="AF5" s="107"/>
      <c r="AG5" s="107"/>
      <c r="AH5" s="110"/>
    </row>
    <row r="6" spans="1:36" s="112" customFormat="1" ht="15" customHeight="1">
      <c r="A6" s="113" t="s">
        <v>6</v>
      </c>
      <c r="B6" s="114" t="s">
        <v>7</v>
      </c>
      <c r="C6" s="115" t="s">
        <v>8</v>
      </c>
      <c r="D6" s="116"/>
      <c r="E6" s="116"/>
      <c r="F6" s="116"/>
      <c r="G6" s="117"/>
      <c r="H6" s="117"/>
      <c r="I6" s="117"/>
      <c r="J6" s="117"/>
      <c r="K6" s="117"/>
      <c r="L6" s="118"/>
      <c r="M6" s="119" t="s">
        <v>9</v>
      </c>
      <c r="N6" s="154"/>
      <c r="O6" s="155"/>
      <c r="P6" s="155"/>
      <c r="Q6" s="155"/>
      <c r="R6" s="155"/>
      <c r="S6" s="155"/>
      <c r="T6" s="156"/>
      <c r="U6" s="119" t="s">
        <v>10</v>
      </c>
      <c r="V6" s="120"/>
      <c r="W6" s="121"/>
      <c r="X6" s="122"/>
      <c r="Y6" s="119" t="s">
        <v>11</v>
      </c>
      <c r="Z6" s="120"/>
      <c r="AA6" s="121"/>
      <c r="AB6" s="122"/>
      <c r="AC6" s="119" t="s">
        <v>12</v>
      </c>
      <c r="AD6" s="123"/>
      <c r="AE6" s="119"/>
      <c r="AF6" s="119"/>
      <c r="AG6" s="119"/>
      <c r="AH6" s="114"/>
    </row>
    <row r="7" spans="1:36" s="112" customFormat="1" ht="18" customHeight="1">
      <c r="A7" s="124">
        <v>1</v>
      </c>
      <c r="B7" s="144" t="s">
        <v>58</v>
      </c>
      <c r="C7" s="126" t="s">
        <v>59</v>
      </c>
      <c r="D7" s="127">
        <v>9.9</v>
      </c>
      <c r="E7" s="127">
        <v>10</v>
      </c>
      <c r="F7" s="127">
        <v>10</v>
      </c>
      <c r="G7" s="127">
        <v>9.3000000000000007</v>
      </c>
      <c r="H7" s="127"/>
      <c r="I7" s="127"/>
      <c r="J7" s="127"/>
      <c r="K7" s="127"/>
      <c r="L7" s="127"/>
      <c r="M7" s="128">
        <f>TRUNC(AVERAGE(D7:L7),2)</f>
        <v>9.8000000000000007</v>
      </c>
      <c r="N7" s="127">
        <v>10</v>
      </c>
      <c r="O7" s="127">
        <v>10</v>
      </c>
      <c r="P7" s="127"/>
      <c r="Q7" s="127"/>
      <c r="R7" s="127"/>
      <c r="S7" s="127"/>
      <c r="T7" s="127"/>
      <c r="U7" s="128">
        <f>TRUNC(AVERAGE(N7:T7),2)</f>
        <v>10</v>
      </c>
      <c r="V7" s="127">
        <v>9.5</v>
      </c>
      <c r="W7" s="127">
        <f>2+0.5+4+0.75+1+0.75</f>
        <v>9</v>
      </c>
      <c r="X7" s="127"/>
      <c r="Y7" s="128">
        <f t="shared" ref="Y7:Y39" si="0">TRUNC(AVERAGE(V7:X7),2)</f>
        <v>9.25</v>
      </c>
      <c r="Z7" s="127">
        <v>10</v>
      </c>
      <c r="AA7" s="127"/>
      <c r="AB7" s="127"/>
      <c r="AC7" s="128">
        <f t="shared" ref="AC7:AC39" si="1">TRUNC(AVERAGE(Z7:AB7),2)</f>
        <v>10</v>
      </c>
      <c r="AD7" s="130">
        <f>TRUNC(AVERAGE(M7,U7,Y7,AC7),2)</f>
        <v>9.76</v>
      </c>
      <c r="AE7" s="127">
        <f>TRUNC((AD7*0.8),2)</f>
        <v>7.8</v>
      </c>
      <c r="AF7" s="127">
        <f>AI7+AJ7</f>
        <v>9</v>
      </c>
      <c r="AG7" s="131">
        <f>TRUNC((AF7*0.2),2)</f>
        <v>1.8</v>
      </c>
      <c r="AH7" s="127">
        <f>TRUNC((AE7+AG7),2)</f>
        <v>9.6</v>
      </c>
      <c r="AI7" s="131">
        <v>7</v>
      </c>
      <c r="AJ7" s="127">
        <v>2</v>
      </c>
    </row>
    <row r="8" spans="1:36" s="112" customFormat="1" ht="18" customHeight="1">
      <c r="A8" s="124">
        <v>2</v>
      </c>
      <c r="B8" s="134" t="s">
        <v>60</v>
      </c>
      <c r="C8" s="126" t="s">
        <v>61</v>
      </c>
      <c r="D8" s="127">
        <v>10</v>
      </c>
      <c r="E8" s="127">
        <v>10</v>
      </c>
      <c r="F8" s="127">
        <v>10</v>
      </c>
      <c r="G8" s="127">
        <v>8</v>
      </c>
      <c r="H8" s="127"/>
      <c r="I8" s="127"/>
      <c r="J8" s="127"/>
      <c r="K8" s="127"/>
      <c r="L8" s="127"/>
      <c r="M8" s="128">
        <f t="shared" ref="M8:M39" si="2">TRUNC(AVERAGE(D8:L8),2)</f>
        <v>9.5</v>
      </c>
      <c r="N8" s="127">
        <v>9.5</v>
      </c>
      <c r="O8" s="127" t="s">
        <v>419</v>
      </c>
      <c r="P8" s="127"/>
      <c r="Q8" s="127"/>
      <c r="R8" s="127"/>
      <c r="S8" s="127"/>
      <c r="T8" s="127"/>
      <c r="U8" s="128">
        <f t="shared" ref="U8:U39" si="3">TRUNC(AVERAGE(N8:T8),2)</f>
        <v>9.5</v>
      </c>
      <c r="V8" s="127">
        <v>10</v>
      </c>
      <c r="W8" s="127">
        <v>5.5</v>
      </c>
      <c r="X8" s="127"/>
      <c r="Y8" s="128">
        <f t="shared" si="0"/>
        <v>7.75</v>
      </c>
      <c r="Z8" s="127" t="s">
        <v>419</v>
      </c>
      <c r="AA8" s="127"/>
      <c r="AB8" s="127"/>
      <c r="AC8" s="128"/>
      <c r="AD8" s="130">
        <f t="shared" ref="AD8:AD39" si="4">TRUNC(AVERAGE(M8,U8,Y8,AC8),2)</f>
        <v>8.91</v>
      </c>
      <c r="AE8" s="127">
        <f t="shared" ref="AE8:AE39" si="5">TRUNC((AD8*0.8),2)</f>
        <v>7.12</v>
      </c>
      <c r="AF8" s="127">
        <f t="shared" ref="AF8:AF35" si="6">AI8+AJ8</f>
        <v>10</v>
      </c>
      <c r="AG8" s="131">
        <f t="shared" ref="AG8:AG39" si="7">TRUNC((AF8*0.2),2)</f>
        <v>2</v>
      </c>
      <c r="AH8" s="127">
        <f t="shared" ref="AH8:AH39" si="8">TRUNC((AE8+AG8),2)</f>
        <v>9.1199999999999992</v>
      </c>
      <c r="AI8" s="131">
        <v>8</v>
      </c>
      <c r="AJ8" s="127">
        <v>2</v>
      </c>
    </row>
    <row r="9" spans="1:36" s="112" customFormat="1" ht="18" customHeight="1">
      <c r="A9" s="124">
        <v>3</v>
      </c>
      <c r="B9" s="134" t="s">
        <v>62</v>
      </c>
      <c r="C9" s="126" t="s">
        <v>63</v>
      </c>
      <c r="D9" s="127">
        <v>9.5</v>
      </c>
      <c r="E9" s="127">
        <v>10</v>
      </c>
      <c r="F9" s="127">
        <v>9.5</v>
      </c>
      <c r="G9" s="127">
        <v>7.4</v>
      </c>
      <c r="H9" s="127"/>
      <c r="I9" s="127"/>
      <c r="J9" s="127"/>
      <c r="K9" s="127"/>
      <c r="L9" s="127"/>
      <c r="M9" s="128">
        <f t="shared" si="2"/>
        <v>9.1</v>
      </c>
      <c r="N9" s="127">
        <v>9</v>
      </c>
      <c r="O9" s="127">
        <v>9.5</v>
      </c>
      <c r="P9" s="127"/>
      <c r="Q9" s="127"/>
      <c r="R9" s="127"/>
      <c r="S9" s="127"/>
      <c r="T9" s="127"/>
      <c r="U9" s="128">
        <f t="shared" si="3"/>
        <v>9.25</v>
      </c>
      <c r="V9" s="127">
        <v>10</v>
      </c>
      <c r="W9" s="127">
        <f>2+0.5+1+0.75+0.5+0.75+1+0.75</f>
        <v>7.25</v>
      </c>
      <c r="X9" s="127"/>
      <c r="Y9" s="128">
        <f t="shared" si="0"/>
        <v>8.6199999999999992</v>
      </c>
      <c r="Z9" s="127">
        <v>6</v>
      </c>
      <c r="AA9" s="127"/>
      <c r="AB9" s="127"/>
      <c r="AC9" s="128">
        <f t="shared" si="1"/>
        <v>6</v>
      </c>
      <c r="AD9" s="130">
        <f t="shared" si="4"/>
        <v>8.24</v>
      </c>
      <c r="AE9" s="127">
        <f t="shared" si="5"/>
        <v>6.59</v>
      </c>
      <c r="AF9" s="127">
        <f t="shared" si="6"/>
        <v>10</v>
      </c>
      <c r="AG9" s="131">
        <f t="shared" si="7"/>
        <v>2</v>
      </c>
      <c r="AH9" s="127">
        <f t="shared" si="8"/>
        <v>8.59</v>
      </c>
      <c r="AI9" s="131">
        <v>8</v>
      </c>
      <c r="AJ9" s="127">
        <v>2</v>
      </c>
    </row>
    <row r="10" spans="1:36" s="112" customFormat="1" ht="18" customHeight="1">
      <c r="A10" s="124">
        <v>4</v>
      </c>
      <c r="B10" s="125" t="s">
        <v>64</v>
      </c>
      <c r="C10" s="126" t="s">
        <v>65</v>
      </c>
      <c r="D10" s="127">
        <v>9.8000000000000007</v>
      </c>
      <c r="E10" s="127">
        <v>10</v>
      </c>
      <c r="F10" s="127">
        <v>10</v>
      </c>
      <c r="G10" s="127">
        <v>8.6</v>
      </c>
      <c r="H10" s="127"/>
      <c r="I10" s="127"/>
      <c r="J10" s="127"/>
      <c r="K10" s="127"/>
      <c r="L10" s="127"/>
      <c r="M10" s="128">
        <f t="shared" si="2"/>
        <v>9.6</v>
      </c>
      <c r="N10" s="127">
        <v>9</v>
      </c>
      <c r="O10" s="127">
        <v>10</v>
      </c>
      <c r="P10" s="127"/>
      <c r="Q10" s="127"/>
      <c r="R10" s="127"/>
      <c r="S10" s="127"/>
      <c r="T10" s="127"/>
      <c r="U10" s="128">
        <f t="shared" si="3"/>
        <v>9.5</v>
      </c>
      <c r="V10" s="127">
        <v>9.5</v>
      </c>
      <c r="W10" s="127">
        <v>5.5</v>
      </c>
      <c r="X10" s="127"/>
      <c r="Y10" s="128">
        <f t="shared" si="0"/>
        <v>7.5</v>
      </c>
      <c r="Z10" s="127">
        <v>8</v>
      </c>
      <c r="AA10" s="127"/>
      <c r="AB10" s="127"/>
      <c r="AC10" s="128">
        <f t="shared" si="1"/>
        <v>8</v>
      </c>
      <c r="AD10" s="130">
        <f t="shared" si="4"/>
        <v>8.65</v>
      </c>
      <c r="AE10" s="127">
        <f t="shared" si="5"/>
        <v>6.92</v>
      </c>
      <c r="AF10" s="127">
        <f t="shared" si="6"/>
        <v>10</v>
      </c>
      <c r="AG10" s="131">
        <f t="shared" si="7"/>
        <v>2</v>
      </c>
      <c r="AH10" s="127">
        <f t="shared" si="8"/>
        <v>8.92</v>
      </c>
      <c r="AI10" s="131">
        <v>8</v>
      </c>
      <c r="AJ10" s="127">
        <v>2</v>
      </c>
    </row>
    <row r="11" spans="1:36" s="112" customFormat="1" ht="18" customHeight="1">
      <c r="A11" s="124">
        <v>5</v>
      </c>
      <c r="B11" s="125" t="s">
        <v>66</v>
      </c>
      <c r="C11" s="126" t="s">
        <v>67</v>
      </c>
      <c r="D11" s="127">
        <v>10</v>
      </c>
      <c r="E11" s="127">
        <v>10</v>
      </c>
      <c r="F11" s="127">
        <v>9</v>
      </c>
      <c r="G11" s="127">
        <v>10</v>
      </c>
      <c r="H11" s="127"/>
      <c r="I11" s="127"/>
      <c r="J11" s="127"/>
      <c r="K11" s="127"/>
      <c r="L11" s="127"/>
      <c r="M11" s="128">
        <f t="shared" si="2"/>
        <v>9.75</v>
      </c>
      <c r="N11" s="127">
        <v>9.5</v>
      </c>
      <c r="O11" s="127">
        <v>10</v>
      </c>
      <c r="P11" s="127"/>
      <c r="Q11" s="127"/>
      <c r="R11" s="127"/>
      <c r="S11" s="127"/>
      <c r="T11" s="127"/>
      <c r="U11" s="128">
        <f t="shared" si="3"/>
        <v>9.75</v>
      </c>
      <c r="V11" s="127">
        <v>9.5</v>
      </c>
      <c r="W11" s="127">
        <f>2+0.5+0.75+0.5+2</f>
        <v>5.75</v>
      </c>
      <c r="X11" s="127"/>
      <c r="Y11" s="128">
        <f t="shared" si="0"/>
        <v>7.62</v>
      </c>
      <c r="Z11" s="127">
        <v>8</v>
      </c>
      <c r="AA11" s="127"/>
      <c r="AB11" s="127"/>
      <c r="AC11" s="128">
        <f t="shared" si="1"/>
        <v>8</v>
      </c>
      <c r="AD11" s="130">
        <f t="shared" si="4"/>
        <v>8.7799999999999994</v>
      </c>
      <c r="AE11" s="127">
        <f t="shared" si="5"/>
        <v>7.02</v>
      </c>
      <c r="AF11" s="127">
        <f t="shared" si="6"/>
        <v>10</v>
      </c>
      <c r="AG11" s="131">
        <f t="shared" si="7"/>
        <v>2</v>
      </c>
      <c r="AH11" s="127">
        <f t="shared" si="8"/>
        <v>9.02</v>
      </c>
      <c r="AI11" s="131">
        <v>10</v>
      </c>
      <c r="AJ11" s="127">
        <v>0</v>
      </c>
    </row>
    <row r="12" spans="1:36" s="112" customFormat="1" ht="18" customHeight="1">
      <c r="A12" s="124">
        <v>6</v>
      </c>
      <c r="B12" s="133" t="s">
        <v>68</v>
      </c>
      <c r="C12" s="133" t="s">
        <v>69</v>
      </c>
      <c r="D12" s="127">
        <v>9.5</v>
      </c>
      <c r="E12" s="127">
        <v>10</v>
      </c>
      <c r="F12" s="127">
        <v>9</v>
      </c>
      <c r="G12" s="127">
        <v>8.6</v>
      </c>
      <c r="H12" s="127"/>
      <c r="I12" s="127"/>
      <c r="J12" s="127"/>
      <c r="K12" s="127"/>
      <c r="L12" s="127"/>
      <c r="M12" s="128">
        <f t="shared" si="2"/>
        <v>9.27</v>
      </c>
      <c r="N12" s="127">
        <v>9</v>
      </c>
      <c r="O12" s="127">
        <v>9.5</v>
      </c>
      <c r="P12" s="127"/>
      <c r="Q12" s="127"/>
      <c r="R12" s="127"/>
      <c r="S12" s="127"/>
      <c r="T12" s="127"/>
      <c r="U12" s="128">
        <f t="shared" si="3"/>
        <v>9.25</v>
      </c>
      <c r="V12" s="127">
        <v>10</v>
      </c>
      <c r="W12" s="127">
        <f>2+0.25+0.25+1+0.75+0.75+0.75</f>
        <v>5.75</v>
      </c>
      <c r="X12" s="127"/>
      <c r="Y12" s="128">
        <f t="shared" si="0"/>
        <v>7.87</v>
      </c>
      <c r="Z12" s="127">
        <v>7</v>
      </c>
      <c r="AA12" s="127"/>
      <c r="AB12" s="127"/>
      <c r="AC12" s="128">
        <f t="shared" si="1"/>
        <v>7</v>
      </c>
      <c r="AD12" s="130">
        <f t="shared" si="4"/>
        <v>8.34</v>
      </c>
      <c r="AE12" s="127">
        <f t="shared" si="5"/>
        <v>6.67</v>
      </c>
      <c r="AF12" s="127">
        <f t="shared" si="6"/>
        <v>10</v>
      </c>
      <c r="AG12" s="131">
        <f t="shared" si="7"/>
        <v>2</v>
      </c>
      <c r="AH12" s="127">
        <f t="shared" si="8"/>
        <v>8.67</v>
      </c>
      <c r="AI12" s="131">
        <v>9</v>
      </c>
      <c r="AJ12" s="127">
        <v>1</v>
      </c>
    </row>
    <row r="13" spans="1:36" s="112" customFormat="1" ht="18" customHeight="1">
      <c r="A13" s="124">
        <v>7</v>
      </c>
      <c r="B13" s="134" t="s">
        <v>70</v>
      </c>
      <c r="C13" s="126" t="s">
        <v>71</v>
      </c>
      <c r="D13" s="127">
        <v>10</v>
      </c>
      <c r="E13" s="127">
        <v>10</v>
      </c>
      <c r="F13" s="127">
        <v>10</v>
      </c>
      <c r="G13" s="127">
        <v>8</v>
      </c>
      <c r="H13" s="127"/>
      <c r="I13" s="127"/>
      <c r="J13" s="127"/>
      <c r="K13" s="127"/>
      <c r="L13" s="127"/>
      <c r="M13" s="128">
        <f t="shared" si="2"/>
        <v>9.5</v>
      </c>
      <c r="N13" s="127">
        <v>8</v>
      </c>
      <c r="O13" s="127">
        <v>8</v>
      </c>
      <c r="P13" s="127"/>
      <c r="Q13" s="127"/>
      <c r="R13" s="127"/>
      <c r="S13" s="127"/>
      <c r="T13" s="127"/>
      <c r="U13" s="128">
        <f t="shared" si="3"/>
        <v>8</v>
      </c>
      <c r="V13" s="127">
        <v>10</v>
      </c>
      <c r="W13" s="127">
        <f>2+0.5+1+0.75+0.5+0.75+1+0.75</f>
        <v>7.25</v>
      </c>
      <c r="X13" s="127"/>
      <c r="Y13" s="128">
        <f t="shared" si="0"/>
        <v>8.6199999999999992</v>
      </c>
      <c r="Z13" s="127">
        <v>9</v>
      </c>
      <c r="AA13" s="127"/>
      <c r="AB13" s="127"/>
      <c r="AC13" s="128">
        <f t="shared" si="1"/>
        <v>9</v>
      </c>
      <c r="AD13" s="130">
        <f t="shared" si="4"/>
        <v>8.7799999999999994</v>
      </c>
      <c r="AE13" s="127">
        <f t="shared" si="5"/>
        <v>7.02</v>
      </c>
      <c r="AF13" s="127">
        <f t="shared" si="6"/>
        <v>10</v>
      </c>
      <c r="AG13" s="131">
        <f t="shared" si="7"/>
        <v>2</v>
      </c>
      <c r="AH13" s="127">
        <f t="shared" si="8"/>
        <v>9.02</v>
      </c>
      <c r="AI13" s="131">
        <v>9</v>
      </c>
      <c r="AJ13" s="127">
        <v>1</v>
      </c>
    </row>
    <row r="14" spans="1:36" s="112" customFormat="1" ht="18" customHeight="1">
      <c r="A14" s="124">
        <v>8</v>
      </c>
      <c r="B14" s="144" t="s">
        <v>72</v>
      </c>
      <c r="C14" s="126" t="s">
        <v>73</v>
      </c>
      <c r="D14" s="127">
        <v>9.8000000000000007</v>
      </c>
      <c r="E14" s="127">
        <v>9</v>
      </c>
      <c r="F14" s="127">
        <v>10</v>
      </c>
      <c r="G14" s="127">
        <v>10</v>
      </c>
      <c r="H14" s="127"/>
      <c r="I14" s="127"/>
      <c r="J14" s="127"/>
      <c r="K14" s="127"/>
      <c r="L14" s="127"/>
      <c r="M14" s="128">
        <f t="shared" si="2"/>
        <v>9.6999999999999993</v>
      </c>
      <c r="N14" s="127">
        <v>9.5</v>
      </c>
      <c r="O14" s="127">
        <v>9.8000000000000007</v>
      </c>
      <c r="P14" s="127"/>
      <c r="Q14" s="127"/>
      <c r="R14" s="127"/>
      <c r="S14" s="127"/>
      <c r="T14" s="127"/>
      <c r="U14" s="128">
        <f t="shared" si="3"/>
        <v>9.65</v>
      </c>
      <c r="V14" s="127">
        <v>10</v>
      </c>
      <c r="W14" s="127">
        <f>2+0.25+0.25+1+0.75+0.75+0.75</f>
        <v>5.75</v>
      </c>
      <c r="X14" s="127"/>
      <c r="Y14" s="128">
        <f t="shared" si="0"/>
        <v>7.87</v>
      </c>
      <c r="Z14" s="127">
        <v>9</v>
      </c>
      <c r="AA14" s="127"/>
      <c r="AB14" s="127"/>
      <c r="AC14" s="128">
        <f t="shared" si="1"/>
        <v>9</v>
      </c>
      <c r="AD14" s="130">
        <f t="shared" si="4"/>
        <v>9.0500000000000007</v>
      </c>
      <c r="AE14" s="127">
        <f t="shared" si="5"/>
        <v>7.24</v>
      </c>
      <c r="AF14" s="127">
        <f t="shared" si="6"/>
        <v>10</v>
      </c>
      <c r="AG14" s="131">
        <f t="shared" si="7"/>
        <v>2</v>
      </c>
      <c r="AH14" s="127">
        <f t="shared" si="8"/>
        <v>9.24</v>
      </c>
      <c r="AI14" s="131">
        <v>10</v>
      </c>
      <c r="AJ14" s="127">
        <v>0</v>
      </c>
    </row>
    <row r="15" spans="1:36" s="112" customFormat="1" ht="18" customHeight="1">
      <c r="A15" s="124">
        <v>9</v>
      </c>
      <c r="B15" s="134" t="s">
        <v>74</v>
      </c>
      <c r="C15" s="126" t="s">
        <v>75</v>
      </c>
      <c r="D15" s="127">
        <v>1</v>
      </c>
      <c r="E15" s="127">
        <v>9</v>
      </c>
      <c r="F15" s="127">
        <v>7</v>
      </c>
      <c r="G15" s="127">
        <v>0</v>
      </c>
      <c r="H15" s="127"/>
      <c r="I15" s="127"/>
      <c r="J15" s="127"/>
      <c r="K15" s="127"/>
      <c r="L15" s="127"/>
      <c r="M15" s="128">
        <f t="shared" si="2"/>
        <v>4.25</v>
      </c>
      <c r="N15" s="127">
        <v>9</v>
      </c>
      <c r="O15" s="127" t="s">
        <v>419</v>
      </c>
      <c r="P15" s="127"/>
      <c r="Q15" s="127"/>
      <c r="R15" s="127"/>
      <c r="S15" s="127"/>
      <c r="T15" s="127"/>
      <c r="U15" s="128">
        <f t="shared" si="3"/>
        <v>9</v>
      </c>
      <c r="V15" s="127" t="s">
        <v>419</v>
      </c>
      <c r="W15" s="127">
        <f>2+0.25+0.25+1+0.75+0.75+0.75</f>
        <v>5.75</v>
      </c>
      <c r="X15" s="127"/>
      <c r="Y15" s="128">
        <f t="shared" si="0"/>
        <v>5.75</v>
      </c>
      <c r="Z15" s="127" t="s">
        <v>419</v>
      </c>
      <c r="AA15" s="127"/>
      <c r="AB15" s="127"/>
      <c r="AC15" s="128"/>
      <c r="AD15" s="130">
        <f t="shared" si="4"/>
        <v>6.33</v>
      </c>
      <c r="AE15" s="127">
        <f t="shared" si="5"/>
        <v>5.0599999999999996</v>
      </c>
      <c r="AF15" s="127">
        <f t="shared" si="6"/>
        <v>8</v>
      </c>
      <c r="AG15" s="131">
        <f t="shared" si="7"/>
        <v>1.6</v>
      </c>
      <c r="AH15" s="127">
        <f t="shared" si="8"/>
        <v>6.66</v>
      </c>
      <c r="AI15" s="131">
        <v>6</v>
      </c>
      <c r="AJ15" s="127">
        <v>2</v>
      </c>
    </row>
    <row r="16" spans="1:36" s="112" customFormat="1" ht="18" customHeight="1">
      <c r="A16" s="124">
        <v>10</v>
      </c>
      <c r="B16" s="125" t="s">
        <v>76</v>
      </c>
      <c r="C16" s="126" t="s">
        <v>77</v>
      </c>
      <c r="D16" s="127">
        <v>1</v>
      </c>
      <c r="E16" s="127">
        <v>9</v>
      </c>
      <c r="F16" s="127">
        <v>9</v>
      </c>
      <c r="G16" s="127">
        <v>9</v>
      </c>
      <c r="H16" s="127"/>
      <c r="I16" s="127"/>
      <c r="J16" s="127"/>
      <c r="K16" s="127"/>
      <c r="L16" s="127"/>
      <c r="M16" s="128">
        <f t="shared" si="2"/>
        <v>7</v>
      </c>
      <c r="N16" s="127">
        <v>8.5</v>
      </c>
      <c r="O16" s="127">
        <v>10</v>
      </c>
      <c r="P16" s="127"/>
      <c r="Q16" s="127"/>
      <c r="R16" s="127"/>
      <c r="S16" s="127"/>
      <c r="T16" s="127"/>
      <c r="U16" s="128">
        <f t="shared" si="3"/>
        <v>9.25</v>
      </c>
      <c r="V16" s="127">
        <v>9.5</v>
      </c>
      <c r="W16" s="127">
        <f>2+0.5+0.75+0.5+2</f>
        <v>5.75</v>
      </c>
      <c r="X16" s="127"/>
      <c r="Y16" s="128">
        <f t="shared" si="0"/>
        <v>7.62</v>
      </c>
      <c r="Z16" s="127">
        <v>2</v>
      </c>
      <c r="AA16" s="127"/>
      <c r="AB16" s="127"/>
      <c r="AC16" s="128">
        <f t="shared" si="1"/>
        <v>2</v>
      </c>
      <c r="AD16" s="130">
        <f t="shared" si="4"/>
        <v>6.46</v>
      </c>
      <c r="AE16" s="127">
        <f t="shared" si="5"/>
        <v>5.16</v>
      </c>
      <c r="AF16" s="127">
        <f t="shared" si="6"/>
        <v>8</v>
      </c>
      <c r="AG16" s="131">
        <f t="shared" si="7"/>
        <v>1.6</v>
      </c>
      <c r="AH16" s="127">
        <f t="shared" si="8"/>
        <v>6.76</v>
      </c>
      <c r="AI16" s="131">
        <v>8</v>
      </c>
      <c r="AJ16" s="127">
        <v>0</v>
      </c>
    </row>
    <row r="17" spans="1:36" s="112" customFormat="1" ht="18" customHeight="1">
      <c r="A17" s="124">
        <v>11</v>
      </c>
      <c r="B17" s="126" t="s">
        <v>78</v>
      </c>
      <c r="C17" s="126" t="s">
        <v>79</v>
      </c>
      <c r="D17" s="127">
        <v>10</v>
      </c>
      <c r="E17" s="127">
        <v>9</v>
      </c>
      <c r="F17" s="127">
        <v>10</v>
      </c>
      <c r="G17" s="127">
        <v>9.1999999999999993</v>
      </c>
      <c r="H17" s="127"/>
      <c r="I17" s="127"/>
      <c r="J17" s="127"/>
      <c r="K17" s="127"/>
      <c r="L17" s="127"/>
      <c r="M17" s="128">
        <f t="shared" si="2"/>
        <v>9.5500000000000007</v>
      </c>
      <c r="N17" s="127">
        <v>10</v>
      </c>
      <c r="O17" s="127">
        <v>9.8000000000000007</v>
      </c>
      <c r="P17" s="127"/>
      <c r="Q17" s="127"/>
      <c r="R17" s="127"/>
      <c r="S17" s="127"/>
      <c r="T17" s="127"/>
      <c r="U17" s="128">
        <f t="shared" si="3"/>
        <v>9.9</v>
      </c>
      <c r="V17" s="127">
        <v>10</v>
      </c>
      <c r="W17" s="127">
        <f>2+0.5+4+0.75+1+0.75</f>
        <v>9</v>
      </c>
      <c r="X17" s="127"/>
      <c r="Y17" s="128">
        <f t="shared" si="0"/>
        <v>9.5</v>
      </c>
      <c r="Z17" s="127">
        <v>10</v>
      </c>
      <c r="AA17" s="127"/>
      <c r="AB17" s="127"/>
      <c r="AC17" s="128">
        <f t="shared" si="1"/>
        <v>10</v>
      </c>
      <c r="AD17" s="130">
        <f t="shared" si="4"/>
        <v>9.73</v>
      </c>
      <c r="AE17" s="127">
        <f t="shared" si="5"/>
        <v>7.78</v>
      </c>
      <c r="AF17" s="127">
        <f t="shared" si="6"/>
        <v>10</v>
      </c>
      <c r="AG17" s="131">
        <f t="shared" si="7"/>
        <v>2</v>
      </c>
      <c r="AH17" s="127">
        <f t="shared" si="8"/>
        <v>9.7799999999999994</v>
      </c>
      <c r="AI17" s="131">
        <v>10</v>
      </c>
      <c r="AJ17" s="127">
        <v>0</v>
      </c>
    </row>
    <row r="18" spans="1:36" s="112" customFormat="1" ht="18" customHeight="1">
      <c r="A18" s="124">
        <v>12</v>
      </c>
      <c r="B18" s="144" t="s">
        <v>80</v>
      </c>
      <c r="C18" s="126" t="s">
        <v>81</v>
      </c>
      <c r="D18" s="127">
        <v>9.5</v>
      </c>
      <c r="E18" s="127">
        <v>10</v>
      </c>
      <c r="F18" s="127">
        <v>10</v>
      </c>
      <c r="G18" s="127">
        <v>8</v>
      </c>
      <c r="H18" s="127"/>
      <c r="I18" s="127"/>
      <c r="J18" s="127"/>
      <c r="K18" s="127"/>
      <c r="L18" s="127"/>
      <c r="M18" s="128">
        <f t="shared" si="2"/>
        <v>9.3699999999999992</v>
      </c>
      <c r="N18" s="127">
        <v>9</v>
      </c>
      <c r="O18" s="127">
        <v>10</v>
      </c>
      <c r="P18" s="127"/>
      <c r="Q18" s="127"/>
      <c r="R18" s="127"/>
      <c r="S18" s="127"/>
      <c r="T18" s="127"/>
      <c r="U18" s="128">
        <f t="shared" si="3"/>
        <v>9.5</v>
      </c>
      <c r="V18" s="127">
        <v>10</v>
      </c>
      <c r="W18" s="127">
        <f>2+0.5+4+0.75+1+0.75</f>
        <v>9</v>
      </c>
      <c r="X18" s="127"/>
      <c r="Y18" s="128">
        <f t="shared" si="0"/>
        <v>9.5</v>
      </c>
      <c r="Z18" s="127">
        <v>6</v>
      </c>
      <c r="AA18" s="127"/>
      <c r="AB18" s="127"/>
      <c r="AC18" s="128">
        <f t="shared" si="1"/>
        <v>6</v>
      </c>
      <c r="AD18" s="130">
        <f t="shared" si="4"/>
        <v>8.59</v>
      </c>
      <c r="AE18" s="127">
        <f t="shared" si="5"/>
        <v>6.87</v>
      </c>
      <c r="AF18" s="127">
        <f t="shared" si="6"/>
        <v>9</v>
      </c>
      <c r="AG18" s="131">
        <f t="shared" si="7"/>
        <v>1.8</v>
      </c>
      <c r="AH18" s="127">
        <f t="shared" si="8"/>
        <v>8.67</v>
      </c>
      <c r="AI18" s="131">
        <v>9</v>
      </c>
      <c r="AJ18" s="127">
        <v>0</v>
      </c>
    </row>
    <row r="19" spans="1:36" s="112" customFormat="1" ht="18" customHeight="1">
      <c r="A19" s="124">
        <v>13</v>
      </c>
      <c r="B19" s="144" t="s">
        <v>82</v>
      </c>
      <c r="C19" s="126" t="s">
        <v>83</v>
      </c>
      <c r="D19" s="127">
        <v>7</v>
      </c>
      <c r="E19" s="127">
        <v>10</v>
      </c>
      <c r="F19" s="127">
        <v>9</v>
      </c>
      <c r="G19" s="127">
        <v>8.4</v>
      </c>
      <c r="H19" s="127"/>
      <c r="I19" s="127"/>
      <c r="J19" s="127"/>
      <c r="K19" s="127"/>
      <c r="L19" s="127"/>
      <c r="M19" s="128">
        <f t="shared" si="2"/>
        <v>8.6</v>
      </c>
      <c r="N19" s="127">
        <v>9</v>
      </c>
      <c r="O19" s="127">
        <v>8</v>
      </c>
      <c r="P19" s="127"/>
      <c r="Q19" s="127"/>
      <c r="R19" s="127"/>
      <c r="S19" s="127"/>
      <c r="T19" s="127"/>
      <c r="U19" s="128">
        <f t="shared" si="3"/>
        <v>8.5</v>
      </c>
      <c r="V19" s="127">
        <v>9.5</v>
      </c>
      <c r="W19" s="127">
        <f>2+0.5+0.75+0.5+2</f>
        <v>5.75</v>
      </c>
      <c r="X19" s="127"/>
      <c r="Y19" s="128">
        <f t="shared" si="0"/>
        <v>7.62</v>
      </c>
      <c r="Z19" s="127">
        <v>4</v>
      </c>
      <c r="AA19" s="127"/>
      <c r="AB19" s="127"/>
      <c r="AC19" s="128">
        <f t="shared" si="1"/>
        <v>4</v>
      </c>
      <c r="AD19" s="130">
        <f t="shared" si="4"/>
        <v>7.18</v>
      </c>
      <c r="AE19" s="127">
        <f t="shared" si="5"/>
        <v>5.74</v>
      </c>
      <c r="AF19" s="127">
        <f t="shared" si="6"/>
        <v>10</v>
      </c>
      <c r="AG19" s="131">
        <f t="shared" si="7"/>
        <v>2</v>
      </c>
      <c r="AH19" s="127">
        <f t="shared" si="8"/>
        <v>7.74</v>
      </c>
      <c r="AI19" s="131">
        <v>8</v>
      </c>
      <c r="AJ19" s="127">
        <v>2</v>
      </c>
    </row>
    <row r="20" spans="1:36" s="112" customFormat="1" ht="18" customHeight="1">
      <c r="A20" s="124">
        <v>14</v>
      </c>
      <c r="B20" s="125" t="s">
        <v>84</v>
      </c>
      <c r="C20" s="126" t="s">
        <v>85</v>
      </c>
      <c r="D20" s="127">
        <v>1</v>
      </c>
      <c r="E20" s="127">
        <v>7</v>
      </c>
      <c r="F20" s="127">
        <v>9.5</v>
      </c>
      <c r="G20" s="127">
        <v>6</v>
      </c>
      <c r="H20" s="127"/>
      <c r="I20" s="127"/>
      <c r="J20" s="127"/>
      <c r="K20" s="127"/>
      <c r="L20" s="127"/>
      <c r="M20" s="128">
        <f t="shared" si="2"/>
        <v>5.87</v>
      </c>
      <c r="N20" s="127">
        <v>9.5</v>
      </c>
      <c r="O20" s="127">
        <v>8</v>
      </c>
      <c r="P20" s="127"/>
      <c r="Q20" s="127"/>
      <c r="R20" s="127"/>
      <c r="S20" s="127"/>
      <c r="T20" s="127"/>
      <c r="U20" s="128">
        <f t="shared" si="3"/>
        <v>8.75</v>
      </c>
      <c r="V20" s="127">
        <v>10</v>
      </c>
      <c r="W20" s="127">
        <f>2+0.5+1+0.75+0.5+0.75+1+0.75</f>
        <v>7.25</v>
      </c>
      <c r="X20" s="127"/>
      <c r="Y20" s="128">
        <f t="shared" si="0"/>
        <v>8.6199999999999992</v>
      </c>
      <c r="Z20" s="127">
        <v>5</v>
      </c>
      <c r="AA20" s="127"/>
      <c r="AB20" s="127"/>
      <c r="AC20" s="128">
        <f t="shared" si="1"/>
        <v>5</v>
      </c>
      <c r="AD20" s="130">
        <f t="shared" si="4"/>
        <v>7.06</v>
      </c>
      <c r="AE20" s="127">
        <f t="shared" si="5"/>
        <v>5.64</v>
      </c>
      <c r="AF20" s="127">
        <f t="shared" si="6"/>
        <v>10</v>
      </c>
      <c r="AG20" s="131">
        <f t="shared" si="7"/>
        <v>2</v>
      </c>
      <c r="AH20" s="127">
        <f t="shared" si="8"/>
        <v>7.64</v>
      </c>
      <c r="AI20" s="131">
        <v>9</v>
      </c>
      <c r="AJ20" s="127">
        <v>1</v>
      </c>
    </row>
    <row r="21" spans="1:36" s="112" customFormat="1" ht="18" customHeight="1">
      <c r="A21" s="124">
        <v>15</v>
      </c>
      <c r="B21" s="125" t="s">
        <v>86</v>
      </c>
      <c r="C21" s="126" t="s">
        <v>87</v>
      </c>
      <c r="D21" s="127">
        <v>10</v>
      </c>
      <c r="E21" s="127">
        <v>9.5</v>
      </c>
      <c r="F21" s="127">
        <v>10</v>
      </c>
      <c r="G21" s="127">
        <v>7</v>
      </c>
      <c r="H21" s="127"/>
      <c r="I21" s="127"/>
      <c r="J21" s="127"/>
      <c r="K21" s="127"/>
      <c r="L21" s="127"/>
      <c r="M21" s="128">
        <f t="shared" si="2"/>
        <v>9.1199999999999992</v>
      </c>
      <c r="N21" s="127">
        <v>9.5</v>
      </c>
      <c r="O21" s="127">
        <v>9.8000000000000007</v>
      </c>
      <c r="P21" s="127"/>
      <c r="Q21" s="127"/>
      <c r="R21" s="127"/>
      <c r="S21" s="127"/>
      <c r="T21" s="127"/>
      <c r="U21" s="128">
        <f t="shared" si="3"/>
        <v>9.65</v>
      </c>
      <c r="V21" s="127">
        <v>10</v>
      </c>
      <c r="W21" s="127">
        <v>5.5</v>
      </c>
      <c r="X21" s="127"/>
      <c r="Y21" s="128">
        <f t="shared" si="0"/>
        <v>7.75</v>
      </c>
      <c r="Z21" s="127">
        <v>10</v>
      </c>
      <c r="AA21" s="127"/>
      <c r="AB21" s="127"/>
      <c r="AC21" s="128">
        <f t="shared" si="1"/>
        <v>10</v>
      </c>
      <c r="AD21" s="130">
        <f t="shared" si="4"/>
        <v>9.1300000000000008</v>
      </c>
      <c r="AE21" s="127">
        <f t="shared" si="5"/>
        <v>7.3</v>
      </c>
      <c r="AF21" s="127">
        <f t="shared" si="6"/>
        <v>10</v>
      </c>
      <c r="AG21" s="131">
        <f t="shared" si="7"/>
        <v>2</v>
      </c>
      <c r="AH21" s="127">
        <f t="shared" si="8"/>
        <v>9.3000000000000007</v>
      </c>
      <c r="AI21" s="131">
        <v>10</v>
      </c>
      <c r="AJ21" s="127">
        <v>0</v>
      </c>
    </row>
    <row r="22" spans="1:36" s="112" customFormat="1" ht="18" customHeight="1">
      <c r="A22" s="124">
        <v>16</v>
      </c>
      <c r="B22" s="144" t="s">
        <v>88</v>
      </c>
      <c r="C22" s="126" t="s">
        <v>89</v>
      </c>
      <c r="D22" s="127">
        <v>9.5</v>
      </c>
      <c r="E22" s="127">
        <v>9</v>
      </c>
      <c r="F22" s="127">
        <v>0</v>
      </c>
      <c r="G22" s="127">
        <v>0</v>
      </c>
      <c r="H22" s="127"/>
      <c r="I22" s="127"/>
      <c r="J22" s="127"/>
      <c r="K22" s="127"/>
      <c r="L22" s="127"/>
      <c r="M22" s="128">
        <f t="shared" si="2"/>
        <v>4.62</v>
      </c>
      <c r="N22" s="127">
        <v>9.5</v>
      </c>
      <c r="O22" s="127">
        <v>10</v>
      </c>
      <c r="P22" s="127"/>
      <c r="Q22" s="127"/>
      <c r="R22" s="127"/>
      <c r="S22" s="127"/>
      <c r="T22" s="127"/>
      <c r="U22" s="128">
        <f t="shared" si="3"/>
        <v>9.75</v>
      </c>
      <c r="V22" s="127">
        <v>10</v>
      </c>
      <c r="W22" s="127">
        <f>2+0.5+4+0.75+1+0.75</f>
        <v>9</v>
      </c>
      <c r="X22" s="127"/>
      <c r="Y22" s="128">
        <f t="shared" si="0"/>
        <v>9.5</v>
      </c>
      <c r="Z22" s="127">
        <v>10</v>
      </c>
      <c r="AA22" s="127"/>
      <c r="AB22" s="127"/>
      <c r="AC22" s="128">
        <f t="shared" si="1"/>
        <v>10</v>
      </c>
      <c r="AD22" s="130">
        <f t="shared" si="4"/>
        <v>8.4600000000000009</v>
      </c>
      <c r="AE22" s="127">
        <f t="shared" si="5"/>
        <v>6.76</v>
      </c>
      <c r="AF22" s="127">
        <f t="shared" si="6"/>
        <v>10</v>
      </c>
      <c r="AG22" s="131">
        <f t="shared" si="7"/>
        <v>2</v>
      </c>
      <c r="AH22" s="127">
        <f t="shared" si="8"/>
        <v>8.76</v>
      </c>
      <c r="AI22" s="131">
        <v>10</v>
      </c>
      <c r="AJ22" s="127">
        <v>0</v>
      </c>
    </row>
    <row r="23" spans="1:36" s="112" customFormat="1" ht="18" customHeight="1">
      <c r="A23" s="124">
        <v>17</v>
      </c>
      <c r="B23" s="144" t="s">
        <v>90</v>
      </c>
      <c r="C23" s="126" t="s">
        <v>91</v>
      </c>
      <c r="D23" s="127">
        <v>9.5</v>
      </c>
      <c r="E23" s="127">
        <v>10</v>
      </c>
      <c r="F23" s="127">
        <v>10</v>
      </c>
      <c r="G23" s="127">
        <v>5</v>
      </c>
      <c r="H23" s="127"/>
      <c r="I23" s="127"/>
      <c r="J23" s="127"/>
      <c r="K23" s="127"/>
      <c r="L23" s="127"/>
      <c r="M23" s="128">
        <f t="shared" si="2"/>
        <v>8.6199999999999992</v>
      </c>
      <c r="N23" s="127">
        <v>9.5</v>
      </c>
      <c r="O23" s="127">
        <v>10</v>
      </c>
      <c r="P23" s="127"/>
      <c r="Q23" s="127"/>
      <c r="R23" s="127"/>
      <c r="S23" s="127"/>
      <c r="T23" s="127"/>
      <c r="U23" s="128">
        <f t="shared" si="3"/>
        <v>9.75</v>
      </c>
      <c r="V23" s="127">
        <v>10</v>
      </c>
      <c r="W23" s="127">
        <f>2+0.5+0.75+0.5+2</f>
        <v>5.75</v>
      </c>
      <c r="X23" s="127"/>
      <c r="Y23" s="128">
        <f t="shared" si="0"/>
        <v>7.87</v>
      </c>
      <c r="Z23" s="127">
        <v>6</v>
      </c>
      <c r="AA23" s="127"/>
      <c r="AB23" s="127"/>
      <c r="AC23" s="128">
        <f t="shared" si="1"/>
        <v>6</v>
      </c>
      <c r="AD23" s="130">
        <f t="shared" si="4"/>
        <v>8.06</v>
      </c>
      <c r="AE23" s="127">
        <f t="shared" si="5"/>
        <v>6.44</v>
      </c>
      <c r="AF23" s="127">
        <f t="shared" si="6"/>
        <v>9</v>
      </c>
      <c r="AG23" s="131">
        <f t="shared" si="7"/>
        <v>1.8</v>
      </c>
      <c r="AH23" s="127">
        <f t="shared" si="8"/>
        <v>8.24</v>
      </c>
      <c r="AI23" s="131">
        <v>9</v>
      </c>
      <c r="AJ23" s="127">
        <v>0</v>
      </c>
    </row>
    <row r="24" spans="1:36" s="112" customFormat="1" ht="18" customHeight="1">
      <c r="A24" s="124">
        <v>18</v>
      </c>
      <c r="B24" s="134" t="s">
        <v>92</v>
      </c>
      <c r="C24" s="126" t="s">
        <v>93</v>
      </c>
      <c r="D24" s="127">
        <v>9.5</v>
      </c>
      <c r="E24" s="127">
        <v>1</v>
      </c>
      <c r="F24" s="127">
        <v>2</v>
      </c>
      <c r="G24" s="127">
        <v>0</v>
      </c>
      <c r="H24" s="127"/>
      <c r="I24" s="127"/>
      <c r="J24" s="127"/>
      <c r="K24" s="127"/>
      <c r="L24" s="127"/>
      <c r="M24" s="128">
        <f t="shared" si="2"/>
        <v>3.12</v>
      </c>
      <c r="N24" s="127">
        <v>9</v>
      </c>
      <c r="O24" s="127">
        <v>10</v>
      </c>
      <c r="P24" s="127"/>
      <c r="Q24" s="127"/>
      <c r="R24" s="127"/>
      <c r="S24" s="127"/>
      <c r="T24" s="127"/>
      <c r="U24" s="128">
        <f t="shared" si="3"/>
        <v>9.5</v>
      </c>
      <c r="V24" s="127">
        <v>9.5</v>
      </c>
      <c r="W24" s="127" t="s">
        <v>419</v>
      </c>
      <c r="X24" s="127"/>
      <c r="Y24" s="128">
        <f t="shared" si="0"/>
        <v>9.5</v>
      </c>
      <c r="Z24" s="127">
        <v>4</v>
      </c>
      <c r="AA24" s="127"/>
      <c r="AB24" s="127"/>
      <c r="AC24" s="128">
        <f t="shared" si="1"/>
        <v>4</v>
      </c>
      <c r="AD24" s="130">
        <f t="shared" si="4"/>
        <v>6.53</v>
      </c>
      <c r="AE24" s="127">
        <f t="shared" si="5"/>
        <v>5.22</v>
      </c>
      <c r="AF24" s="127">
        <f t="shared" si="6"/>
        <v>9</v>
      </c>
      <c r="AG24" s="131">
        <f t="shared" si="7"/>
        <v>1.8</v>
      </c>
      <c r="AH24" s="127">
        <f t="shared" si="8"/>
        <v>7.02</v>
      </c>
      <c r="AI24" s="131">
        <v>9</v>
      </c>
      <c r="AJ24" s="127">
        <v>0</v>
      </c>
    </row>
    <row r="25" spans="1:36" s="112" customFormat="1" ht="18" customHeight="1">
      <c r="A25" s="124">
        <v>19</v>
      </c>
      <c r="B25" s="144" t="s">
        <v>94</v>
      </c>
      <c r="C25" s="148" t="s">
        <v>95</v>
      </c>
      <c r="D25" s="127">
        <v>10</v>
      </c>
      <c r="E25" s="127">
        <v>10</v>
      </c>
      <c r="F25" s="127">
        <v>10</v>
      </c>
      <c r="G25" s="127">
        <v>9.8000000000000007</v>
      </c>
      <c r="H25" s="127"/>
      <c r="I25" s="127"/>
      <c r="J25" s="127"/>
      <c r="K25" s="127"/>
      <c r="L25" s="127"/>
      <c r="M25" s="128">
        <f t="shared" si="2"/>
        <v>9.9499999999999993</v>
      </c>
      <c r="N25" s="127">
        <v>9.5</v>
      </c>
      <c r="O25" s="127">
        <v>10</v>
      </c>
      <c r="P25" s="127"/>
      <c r="Q25" s="127"/>
      <c r="R25" s="127"/>
      <c r="S25" s="127"/>
      <c r="T25" s="127"/>
      <c r="U25" s="128">
        <f t="shared" si="3"/>
        <v>9.75</v>
      </c>
      <c r="V25" s="127">
        <v>10</v>
      </c>
      <c r="W25" s="127">
        <f>2+0.5+1+0.75+0.5+0.75+1+0.75</f>
        <v>7.25</v>
      </c>
      <c r="X25" s="127"/>
      <c r="Y25" s="128">
        <f t="shared" si="0"/>
        <v>8.6199999999999992</v>
      </c>
      <c r="Z25" s="127">
        <v>9</v>
      </c>
      <c r="AA25" s="127"/>
      <c r="AB25" s="127"/>
      <c r="AC25" s="128">
        <f t="shared" si="1"/>
        <v>9</v>
      </c>
      <c r="AD25" s="130">
        <f t="shared" si="4"/>
        <v>9.33</v>
      </c>
      <c r="AE25" s="127">
        <f t="shared" si="5"/>
        <v>7.46</v>
      </c>
      <c r="AF25" s="127">
        <f t="shared" si="6"/>
        <v>10</v>
      </c>
      <c r="AG25" s="131">
        <f t="shared" si="7"/>
        <v>2</v>
      </c>
      <c r="AH25" s="127">
        <f t="shared" si="8"/>
        <v>9.4600000000000009</v>
      </c>
      <c r="AI25" s="131">
        <v>10</v>
      </c>
      <c r="AJ25" s="127">
        <v>0</v>
      </c>
    </row>
    <row r="26" spans="1:36" s="112" customFormat="1" ht="18" customHeight="1">
      <c r="A26" s="124">
        <v>20</v>
      </c>
      <c r="B26" s="144" t="s">
        <v>96</v>
      </c>
      <c r="C26" s="126" t="s">
        <v>97</v>
      </c>
      <c r="D26" s="127">
        <v>9.5</v>
      </c>
      <c r="E26" s="127">
        <v>9</v>
      </c>
      <c r="F26" s="127">
        <v>7</v>
      </c>
      <c r="G26" s="127">
        <v>0</v>
      </c>
      <c r="H26" s="127"/>
      <c r="I26" s="127"/>
      <c r="J26" s="127"/>
      <c r="K26" s="127"/>
      <c r="L26" s="127"/>
      <c r="M26" s="128">
        <f t="shared" si="2"/>
        <v>6.37</v>
      </c>
      <c r="N26" s="127">
        <v>10</v>
      </c>
      <c r="O26" s="127">
        <v>7</v>
      </c>
      <c r="P26" s="127"/>
      <c r="Q26" s="127"/>
      <c r="R26" s="127"/>
      <c r="S26" s="127"/>
      <c r="T26" s="127"/>
      <c r="U26" s="128">
        <f t="shared" si="3"/>
        <v>8.5</v>
      </c>
      <c r="V26" s="127">
        <v>10</v>
      </c>
      <c r="W26" s="127" t="s">
        <v>419</v>
      </c>
      <c r="X26" s="127"/>
      <c r="Y26" s="128">
        <f t="shared" si="0"/>
        <v>10</v>
      </c>
      <c r="Z26" s="127">
        <v>7</v>
      </c>
      <c r="AA26" s="127"/>
      <c r="AB26" s="127"/>
      <c r="AC26" s="128">
        <f t="shared" si="1"/>
        <v>7</v>
      </c>
      <c r="AD26" s="130">
        <f t="shared" si="4"/>
        <v>7.96</v>
      </c>
      <c r="AE26" s="127">
        <f t="shared" si="5"/>
        <v>6.36</v>
      </c>
      <c r="AF26" s="127">
        <f t="shared" si="6"/>
        <v>10</v>
      </c>
      <c r="AG26" s="131">
        <f t="shared" si="7"/>
        <v>2</v>
      </c>
      <c r="AH26" s="127">
        <f t="shared" si="8"/>
        <v>8.36</v>
      </c>
      <c r="AI26" s="131">
        <v>10</v>
      </c>
      <c r="AJ26" s="127">
        <v>0</v>
      </c>
    </row>
    <row r="27" spans="1:36" s="112" customFormat="1" ht="18" customHeight="1">
      <c r="A27" s="124">
        <v>21</v>
      </c>
      <c r="B27" s="133" t="s">
        <v>98</v>
      </c>
      <c r="C27" s="149" t="s">
        <v>99</v>
      </c>
      <c r="D27" s="127">
        <v>9.3000000000000007</v>
      </c>
      <c r="E27" s="127">
        <v>2</v>
      </c>
      <c r="F27" s="127">
        <v>2</v>
      </c>
      <c r="G27" s="127">
        <v>7.8</v>
      </c>
      <c r="H27" s="127"/>
      <c r="I27" s="127"/>
      <c r="J27" s="127"/>
      <c r="K27" s="127"/>
      <c r="L27" s="127"/>
      <c r="M27" s="128">
        <f t="shared" si="2"/>
        <v>5.27</v>
      </c>
      <c r="N27" s="127">
        <v>10</v>
      </c>
      <c r="O27" s="127">
        <v>9.5</v>
      </c>
      <c r="P27" s="127"/>
      <c r="Q27" s="127"/>
      <c r="R27" s="127"/>
      <c r="S27" s="127"/>
      <c r="T27" s="127"/>
      <c r="U27" s="128">
        <f t="shared" si="3"/>
        <v>9.75</v>
      </c>
      <c r="V27" s="127">
        <v>10</v>
      </c>
      <c r="W27" s="127">
        <f>2+0.25+0.25+1+0.75+0.75+0.75</f>
        <v>5.75</v>
      </c>
      <c r="X27" s="127"/>
      <c r="Y27" s="128">
        <f t="shared" si="0"/>
        <v>7.87</v>
      </c>
      <c r="Z27" s="127">
        <v>8</v>
      </c>
      <c r="AA27" s="127"/>
      <c r="AB27" s="127"/>
      <c r="AC27" s="128">
        <f t="shared" si="1"/>
        <v>8</v>
      </c>
      <c r="AD27" s="130">
        <f t="shared" si="4"/>
        <v>7.72</v>
      </c>
      <c r="AE27" s="127">
        <f t="shared" si="5"/>
        <v>6.17</v>
      </c>
      <c r="AF27" s="127">
        <f t="shared" si="6"/>
        <v>10</v>
      </c>
      <c r="AG27" s="131">
        <f t="shared" si="7"/>
        <v>2</v>
      </c>
      <c r="AH27" s="127">
        <f t="shared" si="8"/>
        <v>8.17</v>
      </c>
      <c r="AI27" s="131">
        <v>9</v>
      </c>
      <c r="AJ27" s="127">
        <v>1</v>
      </c>
    </row>
    <row r="28" spans="1:36" s="112" customFormat="1" ht="18" customHeight="1">
      <c r="A28" s="124">
        <v>22</v>
      </c>
      <c r="B28" s="150" t="s">
        <v>599</v>
      </c>
      <c r="C28" s="120" t="s">
        <v>594</v>
      </c>
      <c r="D28" s="127"/>
      <c r="E28" s="127"/>
      <c r="F28" s="127"/>
      <c r="G28" s="127"/>
      <c r="H28" s="127"/>
      <c r="I28" s="127"/>
      <c r="J28" s="127"/>
      <c r="K28" s="127"/>
      <c r="L28" s="127"/>
      <c r="M28" s="128" t="e">
        <f t="shared" si="2"/>
        <v>#DIV/0!</v>
      </c>
      <c r="N28" s="127"/>
      <c r="O28" s="127"/>
      <c r="P28" s="127"/>
      <c r="Q28" s="127"/>
      <c r="R28" s="127"/>
      <c r="S28" s="127"/>
      <c r="T28" s="127"/>
      <c r="U28" s="128" t="e">
        <f t="shared" si="3"/>
        <v>#DIV/0!</v>
      </c>
      <c r="V28" s="127"/>
      <c r="W28" s="127"/>
      <c r="X28" s="127"/>
      <c r="Y28" s="128" t="e">
        <f t="shared" si="0"/>
        <v>#DIV/0!</v>
      </c>
      <c r="Z28" s="127"/>
      <c r="AA28" s="127"/>
      <c r="AB28" s="127"/>
      <c r="AC28" s="128" t="e">
        <f t="shared" si="1"/>
        <v>#DIV/0!</v>
      </c>
      <c r="AD28" s="130" t="e">
        <f t="shared" si="4"/>
        <v>#DIV/0!</v>
      </c>
      <c r="AE28" s="127" t="e">
        <f t="shared" si="5"/>
        <v>#DIV/0!</v>
      </c>
      <c r="AF28" s="127">
        <f t="shared" si="6"/>
        <v>10</v>
      </c>
      <c r="AG28" s="131">
        <f t="shared" si="7"/>
        <v>2</v>
      </c>
      <c r="AH28" s="127" t="e">
        <f t="shared" si="8"/>
        <v>#DIV/0!</v>
      </c>
      <c r="AI28" s="131">
        <v>9</v>
      </c>
      <c r="AJ28" s="127">
        <v>1</v>
      </c>
    </row>
    <row r="29" spans="1:36" s="112" customFormat="1" ht="18" customHeight="1">
      <c r="A29" s="124">
        <v>23</v>
      </c>
      <c r="B29" s="127"/>
      <c r="C29" s="147"/>
      <c r="D29" s="127"/>
      <c r="E29" s="127"/>
      <c r="F29" s="127"/>
      <c r="G29" s="127"/>
      <c r="H29" s="127"/>
      <c r="I29" s="127"/>
      <c r="J29" s="127"/>
      <c r="K29" s="127"/>
      <c r="L29" s="127"/>
      <c r="M29" s="128" t="e">
        <f t="shared" si="2"/>
        <v>#DIV/0!</v>
      </c>
      <c r="N29" s="127"/>
      <c r="O29" s="127"/>
      <c r="P29" s="127"/>
      <c r="Q29" s="127"/>
      <c r="R29" s="127"/>
      <c r="S29" s="127"/>
      <c r="T29" s="127"/>
      <c r="U29" s="128" t="e">
        <f t="shared" si="3"/>
        <v>#DIV/0!</v>
      </c>
      <c r="V29" s="127"/>
      <c r="W29" s="127"/>
      <c r="X29" s="127"/>
      <c r="Y29" s="128" t="e">
        <f t="shared" si="0"/>
        <v>#DIV/0!</v>
      </c>
      <c r="Z29" s="127"/>
      <c r="AA29" s="127"/>
      <c r="AB29" s="127"/>
      <c r="AC29" s="128" t="e">
        <f t="shared" si="1"/>
        <v>#DIV/0!</v>
      </c>
      <c r="AD29" s="130" t="e">
        <f t="shared" si="4"/>
        <v>#DIV/0!</v>
      </c>
      <c r="AE29" s="127" t="e">
        <f t="shared" si="5"/>
        <v>#DIV/0!</v>
      </c>
      <c r="AF29" s="127">
        <f t="shared" si="6"/>
        <v>0</v>
      </c>
      <c r="AG29" s="131">
        <f t="shared" si="7"/>
        <v>0</v>
      </c>
      <c r="AH29" s="127" t="e">
        <f t="shared" si="8"/>
        <v>#DIV/0!</v>
      </c>
      <c r="AI29" s="131"/>
      <c r="AJ29" s="127"/>
    </row>
    <row r="30" spans="1:36" s="112" customFormat="1" ht="18" customHeight="1">
      <c r="A30" s="124">
        <v>24</v>
      </c>
      <c r="B30" s="127"/>
      <c r="C30" s="120"/>
      <c r="D30" s="127"/>
      <c r="E30" s="127"/>
      <c r="F30" s="127"/>
      <c r="G30" s="127"/>
      <c r="H30" s="127"/>
      <c r="I30" s="127"/>
      <c r="J30" s="127"/>
      <c r="K30" s="127"/>
      <c r="L30" s="127"/>
      <c r="M30" s="128" t="e">
        <f t="shared" si="2"/>
        <v>#DIV/0!</v>
      </c>
      <c r="N30" s="127"/>
      <c r="O30" s="127"/>
      <c r="P30" s="127"/>
      <c r="Q30" s="127"/>
      <c r="R30" s="127"/>
      <c r="S30" s="127"/>
      <c r="T30" s="127"/>
      <c r="U30" s="128" t="e">
        <f t="shared" si="3"/>
        <v>#DIV/0!</v>
      </c>
      <c r="V30" s="127"/>
      <c r="W30" s="127"/>
      <c r="X30" s="127"/>
      <c r="Y30" s="128" t="e">
        <f t="shared" si="0"/>
        <v>#DIV/0!</v>
      </c>
      <c r="Z30" s="127"/>
      <c r="AA30" s="127"/>
      <c r="AB30" s="127"/>
      <c r="AC30" s="128" t="e">
        <f t="shared" si="1"/>
        <v>#DIV/0!</v>
      </c>
      <c r="AD30" s="130" t="e">
        <f t="shared" si="4"/>
        <v>#DIV/0!</v>
      </c>
      <c r="AE30" s="127" t="e">
        <f t="shared" si="5"/>
        <v>#DIV/0!</v>
      </c>
      <c r="AF30" s="127">
        <f t="shared" si="6"/>
        <v>0</v>
      </c>
      <c r="AG30" s="131">
        <f t="shared" si="7"/>
        <v>0</v>
      </c>
      <c r="AH30" s="127" t="e">
        <f t="shared" si="8"/>
        <v>#DIV/0!</v>
      </c>
      <c r="AI30" s="131"/>
      <c r="AJ30" s="127"/>
    </row>
    <row r="31" spans="1:36" s="112" customFormat="1" ht="18" customHeight="1">
      <c r="A31" s="124">
        <v>25</v>
      </c>
      <c r="B31" s="127"/>
      <c r="C31" s="120"/>
      <c r="D31" s="127"/>
      <c r="E31" s="127"/>
      <c r="F31" s="127"/>
      <c r="G31" s="127"/>
      <c r="H31" s="127"/>
      <c r="I31" s="127"/>
      <c r="J31" s="127"/>
      <c r="K31" s="127"/>
      <c r="L31" s="127"/>
      <c r="M31" s="128" t="e">
        <f t="shared" si="2"/>
        <v>#DIV/0!</v>
      </c>
      <c r="N31" s="127"/>
      <c r="O31" s="127"/>
      <c r="P31" s="127"/>
      <c r="Q31" s="127"/>
      <c r="R31" s="127"/>
      <c r="S31" s="127"/>
      <c r="T31" s="127"/>
      <c r="U31" s="128" t="e">
        <f t="shared" si="3"/>
        <v>#DIV/0!</v>
      </c>
      <c r="V31" s="127"/>
      <c r="W31" s="127"/>
      <c r="X31" s="127"/>
      <c r="Y31" s="128" t="e">
        <f t="shared" si="0"/>
        <v>#DIV/0!</v>
      </c>
      <c r="Z31" s="127"/>
      <c r="AA31" s="127"/>
      <c r="AB31" s="127"/>
      <c r="AC31" s="128" t="e">
        <f t="shared" si="1"/>
        <v>#DIV/0!</v>
      </c>
      <c r="AD31" s="130" t="e">
        <f t="shared" si="4"/>
        <v>#DIV/0!</v>
      </c>
      <c r="AE31" s="127" t="e">
        <f t="shared" si="5"/>
        <v>#DIV/0!</v>
      </c>
      <c r="AF31" s="127">
        <f t="shared" si="6"/>
        <v>0</v>
      </c>
      <c r="AG31" s="131">
        <f t="shared" si="7"/>
        <v>0</v>
      </c>
      <c r="AH31" s="127" t="e">
        <f t="shared" si="8"/>
        <v>#DIV/0!</v>
      </c>
      <c r="AI31" s="131"/>
      <c r="AJ31" s="127"/>
    </row>
    <row r="32" spans="1:36" s="112" customFormat="1" ht="18" customHeight="1">
      <c r="A32" s="124">
        <v>26</v>
      </c>
      <c r="B32" s="127"/>
      <c r="C32" s="120"/>
      <c r="D32" s="127"/>
      <c r="E32" s="127"/>
      <c r="F32" s="127"/>
      <c r="G32" s="127"/>
      <c r="H32" s="127"/>
      <c r="I32" s="127"/>
      <c r="J32" s="127"/>
      <c r="K32" s="127"/>
      <c r="L32" s="127"/>
      <c r="M32" s="128" t="e">
        <f t="shared" si="2"/>
        <v>#DIV/0!</v>
      </c>
      <c r="N32" s="127"/>
      <c r="O32" s="127"/>
      <c r="P32" s="127"/>
      <c r="Q32" s="127"/>
      <c r="R32" s="127"/>
      <c r="S32" s="127"/>
      <c r="T32" s="127"/>
      <c r="U32" s="128" t="e">
        <f t="shared" si="3"/>
        <v>#DIV/0!</v>
      </c>
      <c r="V32" s="127"/>
      <c r="W32" s="127"/>
      <c r="X32" s="127"/>
      <c r="Y32" s="128" t="e">
        <f t="shared" si="0"/>
        <v>#DIV/0!</v>
      </c>
      <c r="Z32" s="127"/>
      <c r="AA32" s="127"/>
      <c r="AB32" s="127"/>
      <c r="AC32" s="128" t="e">
        <f t="shared" si="1"/>
        <v>#DIV/0!</v>
      </c>
      <c r="AD32" s="130" t="e">
        <f t="shared" si="4"/>
        <v>#DIV/0!</v>
      </c>
      <c r="AE32" s="127" t="e">
        <f t="shared" si="5"/>
        <v>#DIV/0!</v>
      </c>
      <c r="AF32" s="127">
        <f t="shared" si="6"/>
        <v>0</v>
      </c>
      <c r="AG32" s="131">
        <f t="shared" si="7"/>
        <v>0</v>
      </c>
      <c r="AH32" s="127" t="e">
        <f t="shared" si="8"/>
        <v>#DIV/0!</v>
      </c>
      <c r="AI32" s="131"/>
      <c r="AJ32" s="127"/>
    </row>
    <row r="33" spans="1:36" s="112" customFormat="1">
      <c r="A33" s="124">
        <v>27</v>
      </c>
      <c r="B33" s="127"/>
      <c r="C33" s="120"/>
      <c r="D33" s="127"/>
      <c r="E33" s="127"/>
      <c r="F33" s="127"/>
      <c r="G33" s="127"/>
      <c r="H33" s="127"/>
      <c r="I33" s="127"/>
      <c r="J33" s="127"/>
      <c r="K33" s="127"/>
      <c r="L33" s="127"/>
      <c r="M33" s="128" t="e">
        <f t="shared" si="2"/>
        <v>#DIV/0!</v>
      </c>
      <c r="N33" s="127"/>
      <c r="O33" s="127"/>
      <c r="P33" s="127"/>
      <c r="Q33" s="127"/>
      <c r="R33" s="127"/>
      <c r="S33" s="127"/>
      <c r="T33" s="127"/>
      <c r="U33" s="128" t="e">
        <f t="shared" si="3"/>
        <v>#DIV/0!</v>
      </c>
      <c r="V33" s="127"/>
      <c r="W33" s="127"/>
      <c r="X33" s="127"/>
      <c r="Y33" s="128" t="e">
        <f t="shared" si="0"/>
        <v>#DIV/0!</v>
      </c>
      <c r="Z33" s="127"/>
      <c r="AA33" s="127"/>
      <c r="AB33" s="127"/>
      <c r="AC33" s="128" t="e">
        <f t="shared" si="1"/>
        <v>#DIV/0!</v>
      </c>
      <c r="AD33" s="130" t="e">
        <f t="shared" si="4"/>
        <v>#DIV/0!</v>
      </c>
      <c r="AE33" s="127" t="e">
        <f t="shared" si="5"/>
        <v>#DIV/0!</v>
      </c>
      <c r="AF33" s="127">
        <f t="shared" si="6"/>
        <v>0</v>
      </c>
      <c r="AG33" s="131">
        <f t="shared" si="7"/>
        <v>0</v>
      </c>
      <c r="AH33" s="127" t="e">
        <f t="shared" si="8"/>
        <v>#DIV/0!</v>
      </c>
      <c r="AI33" s="131"/>
      <c r="AJ33" s="127"/>
    </row>
    <row r="34" spans="1:36" s="112" customFormat="1">
      <c r="A34" s="124">
        <v>28</v>
      </c>
      <c r="B34" s="127"/>
      <c r="C34" s="120"/>
      <c r="D34" s="127"/>
      <c r="E34" s="127"/>
      <c r="F34" s="127"/>
      <c r="G34" s="127"/>
      <c r="H34" s="127"/>
      <c r="I34" s="127"/>
      <c r="J34" s="127"/>
      <c r="K34" s="127"/>
      <c r="L34" s="127"/>
      <c r="M34" s="128" t="e">
        <f t="shared" si="2"/>
        <v>#DIV/0!</v>
      </c>
      <c r="N34" s="127"/>
      <c r="O34" s="127"/>
      <c r="P34" s="127"/>
      <c r="Q34" s="127"/>
      <c r="R34" s="127"/>
      <c r="S34" s="127"/>
      <c r="T34" s="127"/>
      <c r="U34" s="128" t="e">
        <f t="shared" si="3"/>
        <v>#DIV/0!</v>
      </c>
      <c r="V34" s="127"/>
      <c r="W34" s="127"/>
      <c r="X34" s="127"/>
      <c r="Y34" s="128" t="e">
        <f t="shared" si="0"/>
        <v>#DIV/0!</v>
      </c>
      <c r="Z34" s="127"/>
      <c r="AA34" s="127"/>
      <c r="AB34" s="127"/>
      <c r="AC34" s="128" t="e">
        <f t="shared" si="1"/>
        <v>#DIV/0!</v>
      </c>
      <c r="AD34" s="130" t="e">
        <f t="shared" si="4"/>
        <v>#DIV/0!</v>
      </c>
      <c r="AE34" s="127" t="e">
        <f t="shared" si="5"/>
        <v>#DIV/0!</v>
      </c>
      <c r="AF34" s="127">
        <f t="shared" si="6"/>
        <v>0</v>
      </c>
      <c r="AG34" s="131">
        <f t="shared" si="7"/>
        <v>0</v>
      </c>
      <c r="AH34" s="127" t="e">
        <f t="shared" si="8"/>
        <v>#DIV/0!</v>
      </c>
      <c r="AI34" s="131"/>
      <c r="AJ34" s="127"/>
    </row>
    <row r="35" spans="1:36" s="112" customFormat="1">
      <c r="A35" s="124">
        <v>29</v>
      </c>
      <c r="B35" s="127"/>
      <c r="C35" s="120"/>
      <c r="D35" s="127"/>
      <c r="E35" s="127"/>
      <c r="F35" s="127"/>
      <c r="G35" s="127"/>
      <c r="H35" s="127"/>
      <c r="I35" s="127"/>
      <c r="J35" s="127"/>
      <c r="K35" s="127"/>
      <c r="L35" s="127"/>
      <c r="M35" s="128" t="e">
        <f t="shared" si="2"/>
        <v>#DIV/0!</v>
      </c>
      <c r="N35" s="127"/>
      <c r="O35" s="127"/>
      <c r="P35" s="127"/>
      <c r="Q35" s="127"/>
      <c r="R35" s="127"/>
      <c r="S35" s="127"/>
      <c r="T35" s="127"/>
      <c r="U35" s="128" t="e">
        <f t="shared" si="3"/>
        <v>#DIV/0!</v>
      </c>
      <c r="V35" s="127"/>
      <c r="W35" s="127"/>
      <c r="X35" s="127"/>
      <c r="Y35" s="128" t="e">
        <f t="shared" si="0"/>
        <v>#DIV/0!</v>
      </c>
      <c r="Z35" s="127"/>
      <c r="AA35" s="127"/>
      <c r="AB35" s="127"/>
      <c r="AC35" s="128" t="e">
        <f t="shared" si="1"/>
        <v>#DIV/0!</v>
      </c>
      <c r="AD35" s="130" t="e">
        <f t="shared" si="4"/>
        <v>#DIV/0!</v>
      </c>
      <c r="AE35" s="127" t="e">
        <f t="shared" si="5"/>
        <v>#DIV/0!</v>
      </c>
      <c r="AF35" s="127">
        <f t="shared" si="6"/>
        <v>0</v>
      </c>
      <c r="AG35" s="131">
        <f t="shared" si="7"/>
        <v>0</v>
      </c>
      <c r="AH35" s="127" t="e">
        <f t="shared" si="8"/>
        <v>#DIV/0!</v>
      </c>
      <c r="AI35" s="131"/>
      <c r="AJ35" s="127"/>
    </row>
    <row r="36" spans="1:36" s="112" customFormat="1">
      <c r="A36" s="124">
        <v>30</v>
      </c>
      <c r="B36" s="127"/>
      <c r="C36" s="120"/>
      <c r="D36" s="127"/>
      <c r="E36" s="127"/>
      <c r="F36" s="127"/>
      <c r="G36" s="127"/>
      <c r="H36" s="127"/>
      <c r="I36" s="127"/>
      <c r="J36" s="127"/>
      <c r="K36" s="127"/>
      <c r="L36" s="127"/>
      <c r="M36" s="128" t="e">
        <f t="shared" si="2"/>
        <v>#DIV/0!</v>
      </c>
      <c r="N36" s="127"/>
      <c r="O36" s="127"/>
      <c r="P36" s="127"/>
      <c r="Q36" s="127"/>
      <c r="R36" s="127"/>
      <c r="S36" s="127"/>
      <c r="T36" s="127"/>
      <c r="U36" s="128" t="e">
        <f t="shared" si="3"/>
        <v>#DIV/0!</v>
      </c>
      <c r="V36" s="127"/>
      <c r="W36" s="127"/>
      <c r="X36" s="127"/>
      <c r="Y36" s="128" t="e">
        <f t="shared" si="0"/>
        <v>#DIV/0!</v>
      </c>
      <c r="Z36" s="127"/>
      <c r="AA36" s="127"/>
      <c r="AB36" s="127"/>
      <c r="AC36" s="128" t="e">
        <f t="shared" si="1"/>
        <v>#DIV/0!</v>
      </c>
      <c r="AD36" s="130" t="e">
        <f t="shared" si="4"/>
        <v>#DIV/0!</v>
      </c>
      <c r="AE36" s="127" t="e">
        <f t="shared" si="5"/>
        <v>#DIV/0!</v>
      </c>
      <c r="AF36" s="131"/>
      <c r="AG36" s="131">
        <f t="shared" si="7"/>
        <v>0</v>
      </c>
      <c r="AH36" s="127" t="e">
        <f t="shared" si="8"/>
        <v>#DIV/0!</v>
      </c>
    </row>
    <row r="37" spans="1:36" s="112" customFormat="1">
      <c r="A37" s="124">
        <v>31</v>
      </c>
      <c r="B37" s="127"/>
      <c r="C37" s="120"/>
      <c r="D37" s="127"/>
      <c r="E37" s="127"/>
      <c r="F37" s="127"/>
      <c r="G37" s="127"/>
      <c r="H37" s="127"/>
      <c r="I37" s="127"/>
      <c r="J37" s="127"/>
      <c r="K37" s="127"/>
      <c r="L37" s="127"/>
      <c r="M37" s="128" t="e">
        <f t="shared" si="2"/>
        <v>#DIV/0!</v>
      </c>
      <c r="N37" s="127"/>
      <c r="O37" s="127"/>
      <c r="P37" s="127"/>
      <c r="Q37" s="127"/>
      <c r="R37" s="127"/>
      <c r="S37" s="127"/>
      <c r="T37" s="127"/>
      <c r="U37" s="128" t="e">
        <f t="shared" si="3"/>
        <v>#DIV/0!</v>
      </c>
      <c r="V37" s="127"/>
      <c r="W37" s="127"/>
      <c r="X37" s="127"/>
      <c r="Y37" s="128" t="e">
        <f t="shared" si="0"/>
        <v>#DIV/0!</v>
      </c>
      <c r="Z37" s="127"/>
      <c r="AA37" s="127"/>
      <c r="AB37" s="127"/>
      <c r="AC37" s="128" t="e">
        <f t="shared" si="1"/>
        <v>#DIV/0!</v>
      </c>
      <c r="AD37" s="130" t="e">
        <f t="shared" si="4"/>
        <v>#DIV/0!</v>
      </c>
      <c r="AE37" s="127" t="e">
        <f t="shared" si="5"/>
        <v>#DIV/0!</v>
      </c>
      <c r="AF37" s="131"/>
      <c r="AG37" s="131">
        <f t="shared" si="7"/>
        <v>0</v>
      </c>
      <c r="AH37" s="127" t="e">
        <f t="shared" si="8"/>
        <v>#DIV/0!</v>
      </c>
    </row>
    <row r="38" spans="1:36" s="112" customFormat="1">
      <c r="A38" s="124">
        <v>32</v>
      </c>
      <c r="B38" s="127"/>
      <c r="C38" s="120"/>
      <c r="D38" s="127"/>
      <c r="E38" s="127"/>
      <c r="F38" s="127"/>
      <c r="G38" s="127"/>
      <c r="H38" s="127"/>
      <c r="I38" s="127"/>
      <c r="J38" s="127"/>
      <c r="K38" s="127"/>
      <c r="L38" s="127"/>
      <c r="M38" s="128" t="e">
        <f t="shared" si="2"/>
        <v>#DIV/0!</v>
      </c>
      <c r="N38" s="127"/>
      <c r="O38" s="127"/>
      <c r="P38" s="127"/>
      <c r="Q38" s="127"/>
      <c r="R38" s="127"/>
      <c r="S38" s="127"/>
      <c r="T38" s="127"/>
      <c r="U38" s="128" t="e">
        <f t="shared" si="3"/>
        <v>#DIV/0!</v>
      </c>
      <c r="V38" s="127"/>
      <c r="W38" s="127"/>
      <c r="X38" s="127"/>
      <c r="Y38" s="128" t="e">
        <f t="shared" si="0"/>
        <v>#DIV/0!</v>
      </c>
      <c r="Z38" s="127"/>
      <c r="AA38" s="127"/>
      <c r="AB38" s="127"/>
      <c r="AC38" s="128" t="e">
        <f t="shared" si="1"/>
        <v>#DIV/0!</v>
      </c>
      <c r="AD38" s="130" t="e">
        <f t="shared" si="4"/>
        <v>#DIV/0!</v>
      </c>
      <c r="AE38" s="127" t="e">
        <f t="shared" si="5"/>
        <v>#DIV/0!</v>
      </c>
      <c r="AF38" s="131"/>
      <c r="AG38" s="131">
        <f t="shared" si="7"/>
        <v>0</v>
      </c>
      <c r="AH38" s="127" t="e">
        <f t="shared" si="8"/>
        <v>#DIV/0!</v>
      </c>
    </row>
    <row r="39" spans="1:36" s="112" customFormat="1">
      <c r="A39" s="124">
        <v>33</v>
      </c>
      <c r="B39" s="127"/>
      <c r="C39" s="120"/>
      <c r="D39" s="127"/>
      <c r="E39" s="127"/>
      <c r="F39" s="127"/>
      <c r="G39" s="127"/>
      <c r="H39" s="127"/>
      <c r="I39" s="127"/>
      <c r="J39" s="127"/>
      <c r="K39" s="127"/>
      <c r="L39" s="127"/>
      <c r="M39" s="128" t="e">
        <f t="shared" si="2"/>
        <v>#DIV/0!</v>
      </c>
      <c r="N39" s="127"/>
      <c r="O39" s="127"/>
      <c r="P39" s="127"/>
      <c r="Q39" s="127"/>
      <c r="R39" s="127"/>
      <c r="S39" s="127"/>
      <c r="T39" s="127"/>
      <c r="U39" s="128" t="e">
        <f t="shared" si="3"/>
        <v>#DIV/0!</v>
      </c>
      <c r="V39" s="127"/>
      <c r="W39" s="127"/>
      <c r="X39" s="127"/>
      <c r="Y39" s="128" t="e">
        <f t="shared" si="0"/>
        <v>#DIV/0!</v>
      </c>
      <c r="Z39" s="127"/>
      <c r="AA39" s="127"/>
      <c r="AB39" s="127"/>
      <c r="AC39" s="128" t="e">
        <f t="shared" si="1"/>
        <v>#DIV/0!</v>
      </c>
      <c r="AD39" s="130" t="e">
        <f t="shared" si="4"/>
        <v>#DIV/0!</v>
      </c>
      <c r="AE39" s="127" t="e">
        <f t="shared" si="5"/>
        <v>#DIV/0!</v>
      </c>
      <c r="AF39" s="131"/>
      <c r="AG39" s="131">
        <f t="shared" si="7"/>
        <v>0</v>
      </c>
      <c r="AH39" s="127" t="e">
        <f t="shared" si="8"/>
        <v>#DIV/0!</v>
      </c>
    </row>
    <row r="40" spans="1:36" s="112" customFormat="1">
      <c r="A40" s="111"/>
      <c r="M40" s="137"/>
      <c r="U40" s="137"/>
      <c r="Y40" s="137"/>
      <c r="AC40" s="137"/>
      <c r="AD40" s="138"/>
      <c r="AE40" s="137"/>
      <c r="AF40" s="137"/>
      <c r="AG40" s="137"/>
    </row>
    <row r="41" spans="1:36" s="112" customFormat="1">
      <c r="A41" s="111"/>
      <c r="M41" s="137"/>
      <c r="U41" s="137"/>
      <c r="Y41" s="137"/>
      <c r="AC41" s="137"/>
      <c r="AD41" s="138"/>
      <c r="AE41" s="137"/>
      <c r="AF41" s="137"/>
      <c r="AG41" s="137"/>
    </row>
    <row r="42" spans="1:36" s="112" customFormat="1">
      <c r="A42" s="111"/>
      <c r="M42" s="137"/>
      <c r="U42" s="137"/>
      <c r="Y42" s="137"/>
      <c r="AC42" s="137"/>
      <c r="AD42" s="138"/>
      <c r="AE42" s="137"/>
      <c r="AF42" s="137"/>
      <c r="AG42" s="137"/>
    </row>
    <row r="43" spans="1:36" s="112" customFormat="1">
      <c r="A43" s="111"/>
      <c r="M43" s="137"/>
      <c r="U43" s="137"/>
      <c r="Y43" s="137"/>
      <c r="AC43" s="137"/>
      <c r="AD43" s="138"/>
      <c r="AE43" s="137"/>
      <c r="AF43" s="137"/>
      <c r="AG43" s="137"/>
    </row>
    <row r="44" spans="1:36" s="112" customFormat="1">
      <c r="A44" s="111"/>
      <c r="M44" s="137"/>
      <c r="U44" s="137"/>
      <c r="Y44" s="137"/>
      <c r="AC44" s="137"/>
      <c r="AD44" s="138"/>
      <c r="AE44" s="137"/>
      <c r="AF44" s="137"/>
      <c r="AG44" s="137"/>
    </row>
    <row r="45" spans="1:36" s="112" customFormat="1">
      <c r="A45" s="111"/>
      <c r="M45" s="137"/>
      <c r="U45" s="137"/>
      <c r="Y45" s="137"/>
      <c r="AC45" s="137"/>
      <c r="AD45" s="138"/>
      <c r="AE45" s="137"/>
      <c r="AF45" s="137"/>
      <c r="AG45" s="137"/>
    </row>
    <row r="46" spans="1:36" s="112" customFormat="1">
      <c r="A46" s="111"/>
      <c r="M46" s="137"/>
      <c r="U46" s="137"/>
      <c r="Y46" s="137"/>
      <c r="AC46" s="137"/>
      <c r="AD46" s="138"/>
      <c r="AE46" s="137"/>
      <c r="AF46" s="137"/>
      <c r="AG46" s="137"/>
    </row>
    <row r="47" spans="1:36" s="112" customFormat="1">
      <c r="A47" s="111"/>
      <c r="M47" s="137"/>
      <c r="U47" s="137"/>
      <c r="Y47" s="137"/>
      <c r="AC47" s="137"/>
      <c r="AD47" s="138"/>
      <c r="AE47" s="137"/>
      <c r="AF47" s="137"/>
      <c r="AG47" s="137"/>
    </row>
    <row r="48" spans="1:36" s="112" customFormat="1">
      <c r="A48" s="111"/>
      <c r="M48" s="137"/>
      <c r="U48" s="137"/>
      <c r="Y48" s="137"/>
      <c r="AC48" s="137"/>
      <c r="AD48" s="138"/>
      <c r="AE48" s="137"/>
      <c r="AF48" s="137"/>
      <c r="AG48" s="137"/>
    </row>
    <row r="49" spans="1:33" s="112" customFormat="1">
      <c r="A49" s="111"/>
      <c r="M49" s="137"/>
      <c r="U49" s="137"/>
      <c r="Y49" s="137"/>
      <c r="AC49" s="137"/>
      <c r="AD49" s="138"/>
      <c r="AE49" s="137"/>
      <c r="AF49" s="137"/>
      <c r="AG49" s="137"/>
    </row>
    <row r="50" spans="1:33" s="112" customFormat="1">
      <c r="A50" s="111"/>
      <c r="M50" s="137"/>
      <c r="U50" s="137"/>
      <c r="Y50" s="137"/>
      <c r="AC50" s="137"/>
      <c r="AD50" s="138"/>
      <c r="AE50" s="137"/>
      <c r="AF50" s="137"/>
      <c r="AG50" s="137"/>
    </row>
    <row r="51" spans="1:33" s="112" customFormat="1">
      <c r="A51" s="111"/>
      <c r="M51" s="137"/>
      <c r="U51" s="137"/>
      <c r="Y51" s="137"/>
      <c r="AC51" s="137"/>
      <c r="AD51" s="138"/>
      <c r="AE51" s="137"/>
      <c r="AF51" s="137"/>
      <c r="AG51" s="137"/>
    </row>
    <row r="52" spans="1:33" s="112" customFormat="1">
      <c r="A52" s="111"/>
      <c r="M52" s="137"/>
      <c r="U52" s="137"/>
      <c r="Y52" s="137"/>
      <c r="AC52" s="137"/>
      <c r="AD52" s="138"/>
      <c r="AE52" s="137"/>
      <c r="AF52" s="137"/>
      <c r="AG52" s="137"/>
    </row>
    <row r="53" spans="1:33" s="112" customFormat="1">
      <c r="A53" s="111"/>
      <c r="M53" s="137"/>
      <c r="U53" s="137"/>
      <c r="Y53" s="137"/>
      <c r="AC53" s="137"/>
      <c r="AD53" s="138"/>
      <c r="AE53" s="137"/>
      <c r="AF53" s="137"/>
      <c r="AG53" s="137"/>
    </row>
    <row r="54" spans="1:33" s="112" customFormat="1">
      <c r="A54" s="111"/>
      <c r="M54" s="137"/>
      <c r="U54" s="137"/>
      <c r="Y54" s="137"/>
      <c r="AC54" s="137"/>
      <c r="AD54" s="138"/>
      <c r="AE54" s="137"/>
      <c r="AF54" s="137"/>
      <c r="AG54" s="137"/>
    </row>
    <row r="55" spans="1:33" s="112" customFormat="1">
      <c r="A55" s="111"/>
      <c r="M55" s="137"/>
      <c r="U55" s="137"/>
      <c r="Y55" s="137"/>
      <c r="AC55" s="137"/>
      <c r="AD55" s="138"/>
      <c r="AE55" s="137"/>
      <c r="AF55" s="137"/>
      <c r="AG55" s="137"/>
    </row>
    <row r="56" spans="1:33" s="112" customFormat="1">
      <c r="A56" s="111"/>
      <c r="M56" s="137"/>
      <c r="U56" s="137"/>
      <c r="Y56" s="137"/>
      <c r="AC56" s="137"/>
      <c r="AD56" s="138"/>
      <c r="AE56" s="137"/>
      <c r="AF56" s="137"/>
      <c r="AG56" s="137"/>
    </row>
    <row r="57" spans="1:33" s="112" customFormat="1">
      <c r="A57" s="111"/>
      <c r="M57" s="137"/>
      <c r="U57" s="137"/>
      <c r="Y57" s="137"/>
      <c r="AC57" s="137"/>
      <c r="AD57" s="138"/>
      <c r="AE57" s="137"/>
      <c r="AF57" s="137"/>
      <c r="AG57" s="137"/>
    </row>
    <row r="58" spans="1:33" s="112" customFormat="1">
      <c r="A58" s="111"/>
      <c r="M58" s="137"/>
      <c r="U58" s="137"/>
      <c r="Y58" s="137"/>
      <c r="AC58" s="137"/>
      <c r="AD58" s="138"/>
      <c r="AE58" s="137"/>
      <c r="AF58" s="137"/>
      <c r="AG58" s="137"/>
    </row>
    <row r="59" spans="1:33" s="112" customFormat="1">
      <c r="A59" s="111"/>
      <c r="M59" s="137"/>
      <c r="U59" s="137"/>
      <c r="Y59" s="137"/>
      <c r="AC59" s="137"/>
      <c r="AD59" s="138"/>
      <c r="AE59" s="137"/>
      <c r="AF59" s="137"/>
      <c r="AG59" s="137"/>
    </row>
    <row r="60" spans="1:33" s="112" customFormat="1">
      <c r="A60" s="111"/>
      <c r="M60" s="137"/>
      <c r="U60" s="137"/>
      <c r="Y60" s="137"/>
      <c r="AC60" s="137"/>
      <c r="AD60" s="138"/>
      <c r="AE60" s="137"/>
      <c r="AF60" s="137"/>
      <c r="AG60" s="137"/>
    </row>
    <row r="61" spans="1:33" s="112" customFormat="1">
      <c r="A61" s="111"/>
      <c r="M61" s="137"/>
      <c r="U61" s="137"/>
      <c r="Y61" s="137"/>
      <c r="AC61" s="137"/>
      <c r="AD61" s="138"/>
      <c r="AE61" s="137"/>
      <c r="AF61" s="137"/>
      <c r="AG61" s="137"/>
    </row>
    <row r="62" spans="1:33" s="112" customFormat="1">
      <c r="A62" s="111"/>
      <c r="M62" s="137"/>
      <c r="U62" s="137"/>
      <c r="Y62" s="137"/>
      <c r="AC62" s="137"/>
      <c r="AD62" s="138"/>
      <c r="AE62" s="137"/>
      <c r="AF62" s="137"/>
      <c r="AG62" s="137"/>
    </row>
    <row r="63" spans="1:33" s="112" customFormat="1">
      <c r="A63" s="111"/>
      <c r="M63" s="137"/>
      <c r="U63" s="137"/>
      <c r="Y63" s="137"/>
      <c r="AC63" s="137"/>
      <c r="AD63" s="138"/>
      <c r="AE63" s="137"/>
      <c r="AF63" s="137"/>
      <c r="AG63" s="137"/>
    </row>
    <row r="64" spans="1:33" s="112" customFormat="1">
      <c r="A64" s="111"/>
      <c r="M64" s="137"/>
      <c r="U64" s="137"/>
      <c r="Y64" s="137"/>
      <c r="AC64" s="137"/>
      <c r="AD64" s="138"/>
      <c r="AE64" s="137"/>
      <c r="AF64" s="137"/>
      <c r="AG64" s="137"/>
    </row>
    <row r="65" spans="1:33" s="112" customFormat="1">
      <c r="A65" s="111"/>
      <c r="M65" s="137"/>
      <c r="U65" s="137"/>
      <c r="Y65" s="137"/>
      <c r="AC65" s="137"/>
      <c r="AD65" s="138"/>
      <c r="AE65" s="137"/>
      <c r="AF65" s="137"/>
      <c r="AG65" s="137"/>
    </row>
    <row r="66" spans="1:33" s="112" customFormat="1">
      <c r="A66" s="111"/>
      <c r="M66" s="137"/>
      <c r="U66" s="137"/>
      <c r="Y66" s="137"/>
      <c r="AC66" s="137"/>
      <c r="AD66" s="138"/>
      <c r="AE66" s="137"/>
      <c r="AF66" s="137"/>
      <c r="AG66" s="137"/>
    </row>
    <row r="67" spans="1:33" s="112" customFormat="1">
      <c r="A67" s="111"/>
      <c r="M67" s="137"/>
      <c r="U67" s="137"/>
      <c r="Y67" s="137"/>
      <c r="AC67" s="137"/>
      <c r="AD67" s="138"/>
      <c r="AE67" s="137"/>
      <c r="AF67" s="137"/>
      <c r="AG67" s="137"/>
    </row>
    <row r="68" spans="1:33" s="112" customFormat="1">
      <c r="A68" s="111"/>
      <c r="M68" s="137"/>
      <c r="U68" s="137"/>
      <c r="Y68" s="137"/>
      <c r="AC68" s="137"/>
      <c r="AD68" s="138"/>
      <c r="AE68" s="137"/>
      <c r="AF68" s="137"/>
      <c r="AG68" s="137"/>
    </row>
    <row r="69" spans="1:33" s="112" customFormat="1">
      <c r="A69" s="111"/>
      <c r="M69" s="137"/>
      <c r="U69" s="137"/>
      <c r="Y69" s="137"/>
      <c r="AC69" s="137"/>
      <c r="AD69" s="138"/>
      <c r="AE69" s="137"/>
      <c r="AF69" s="137"/>
      <c r="AG69" s="137"/>
    </row>
    <row r="70" spans="1:33" s="112" customFormat="1">
      <c r="A70" s="111"/>
      <c r="M70" s="137"/>
      <c r="U70" s="137"/>
      <c r="Y70" s="137"/>
      <c r="AC70" s="137"/>
      <c r="AD70" s="138"/>
      <c r="AE70" s="137"/>
      <c r="AF70" s="137"/>
      <c r="AG70" s="137"/>
    </row>
    <row r="71" spans="1:33" s="112" customFormat="1">
      <c r="A71" s="111"/>
      <c r="M71" s="137"/>
      <c r="U71" s="137"/>
      <c r="Y71" s="137"/>
      <c r="AC71" s="137"/>
      <c r="AD71" s="138"/>
      <c r="AE71" s="137"/>
      <c r="AF71" s="137"/>
      <c r="AG71" s="137"/>
    </row>
    <row r="72" spans="1:33" s="112" customFormat="1">
      <c r="A72" s="111"/>
      <c r="M72" s="137"/>
      <c r="U72" s="137"/>
      <c r="Y72" s="137"/>
      <c r="AC72" s="137"/>
      <c r="AD72" s="138"/>
      <c r="AE72" s="137"/>
      <c r="AF72" s="137"/>
      <c r="AG72" s="137"/>
    </row>
    <row r="73" spans="1:33" s="112" customFormat="1">
      <c r="A73" s="111"/>
      <c r="M73" s="137"/>
      <c r="U73" s="137"/>
      <c r="Y73" s="137"/>
      <c r="AC73" s="137"/>
      <c r="AD73" s="138"/>
      <c r="AE73" s="137"/>
      <c r="AF73" s="137"/>
      <c r="AG73" s="137"/>
    </row>
    <row r="74" spans="1:33" s="112" customFormat="1">
      <c r="A74" s="111"/>
      <c r="M74" s="137"/>
      <c r="U74" s="137"/>
      <c r="Y74" s="137"/>
      <c r="AC74" s="137"/>
      <c r="AD74" s="138"/>
      <c r="AE74" s="137"/>
      <c r="AF74" s="137"/>
      <c r="AG74" s="137"/>
    </row>
    <row r="75" spans="1:33" s="112" customFormat="1">
      <c r="A75" s="111"/>
      <c r="M75" s="137"/>
      <c r="U75" s="137"/>
      <c r="Y75" s="137"/>
      <c r="AC75" s="137"/>
      <c r="AD75" s="138"/>
      <c r="AE75" s="137"/>
      <c r="AF75" s="137"/>
      <c r="AG75" s="137"/>
    </row>
    <row r="76" spans="1:33" s="112" customFormat="1">
      <c r="A76" s="111"/>
      <c r="M76" s="137"/>
      <c r="U76" s="137"/>
      <c r="Y76" s="137"/>
      <c r="AC76" s="137"/>
      <c r="AD76" s="138"/>
      <c r="AE76" s="137"/>
      <c r="AF76" s="137"/>
      <c r="AG76" s="137"/>
    </row>
    <row r="77" spans="1:33" s="112" customFormat="1">
      <c r="A77" s="111"/>
      <c r="M77" s="137"/>
      <c r="U77" s="137"/>
      <c r="Y77" s="137"/>
      <c r="AC77" s="137"/>
      <c r="AD77" s="138"/>
      <c r="AE77" s="137"/>
      <c r="AF77" s="137"/>
      <c r="AG77" s="137"/>
    </row>
    <row r="78" spans="1:33" s="112" customFormat="1">
      <c r="A78" s="111"/>
      <c r="M78" s="137"/>
      <c r="U78" s="137"/>
      <c r="Y78" s="137"/>
      <c r="AC78" s="137"/>
      <c r="AD78" s="138"/>
      <c r="AE78" s="137"/>
      <c r="AF78" s="137"/>
      <c r="AG78" s="137"/>
    </row>
    <row r="79" spans="1:33" s="112" customFormat="1">
      <c r="A79" s="111"/>
      <c r="M79" s="137"/>
      <c r="U79" s="137"/>
      <c r="Y79" s="137"/>
      <c r="AC79" s="137"/>
      <c r="AD79" s="138"/>
      <c r="AE79" s="137"/>
      <c r="AF79" s="137"/>
      <c r="AG79" s="137"/>
    </row>
    <row r="80" spans="1:33" s="112" customFormat="1">
      <c r="A80" s="111"/>
      <c r="M80" s="137"/>
      <c r="U80" s="137"/>
      <c r="Y80" s="137"/>
      <c r="AC80" s="137"/>
      <c r="AD80" s="138"/>
      <c r="AE80" s="137"/>
      <c r="AF80" s="137"/>
      <c r="AG80" s="137"/>
    </row>
    <row r="81" spans="1:33" s="112" customFormat="1">
      <c r="A81" s="111"/>
      <c r="M81" s="137"/>
      <c r="U81" s="137"/>
      <c r="Y81" s="137"/>
      <c r="AC81" s="137"/>
      <c r="AD81" s="138"/>
      <c r="AE81" s="137"/>
      <c r="AF81" s="137"/>
      <c r="AG81" s="137"/>
    </row>
    <row r="82" spans="1:33" s="112" customFormat="1">
      <c r="A82" s="111"/>
      <c r="M82" s="137"/>
      <c r="U82" s="137"/>
      <c r="Y82" s="137"/>
      <c r="AC82" s="137"/>
      <c r="AD82" s="138"/>
      <c r="AE82" s="137"/>
      <c r="AF82" s="137"/>
      <c r="AG82" s="137"/>
    </row>
    <row r="83" spans="1:33" s="112" customFormat="1">
      <c r="A83" s="111"/>
      <c r="M83" s="137"/>
      <c r="U83" s="137"/>
      <c r="Y83" s="137"/>
      <c r="AC83" s="137"/>
      <c r="AD83" s="138"/>
      <c r="AE83" s="137"/>
      <c r="AF83" s="137"/>
      <c r="AG83" s="137"/>
    </row>
    <row r="84" spans="1:33" s="112" customFormat="1">
      <c r="A84" s="111"/>
      <c r="M84" s="137"/>
      <c r="U84" s="137"/>
      <c r="Y84" s="137"/>
      <c r="AC84" s="137"/>
      <c r="AD84" s="138"/>
      <c r="AE84" s="137"/>
      <c r="AF84" s="137"/>
      <c r="AG84" s="137"/>
    </row>
    <row r="85" spans="1:33" s="112" customFormat="1">
      <c r="A85" s="111"/>
      <c r="M85" s="137"/>
      <c r="U85" s="137"/>
      <c r="Y85" s="137"/>
      <c r="AC85" s="137"/>
      <c r="AD85" s="138"/>
      <c r="AE85" s="137"/>
      <c r="AF85" s="137"/>
      <c r="AG85" s="137"/>
    </row>
    <row r="86" spans="1:33" s="112" customFormat="1">
      <c r="A86" s="111"/>
      <c r="M86" s="137"/>
      <c r="U86" s="137"/>
      <c r="Y86" s="137"/>
      <c r="AC86" s="137"/>
      <c r="AD86" s="138"/>
      <c r="AE86" s="137"/>
      <c r="AF86" s="137"/>
      <c r="AG86" s="137"/>
    </row>
    <row r="87" spans="1:33" s="112" customFormat="1">
      <c r="A87" s="111"/>
      <c r="M87" s="137"/>
      <c r="U87" s="137"/>
      <c r="Y87" s="137"/>
      <c r="AC87" s="137"/>
      <c r="AD87" s="138"/>
      <c r="AE87" s="137"/>
      <c r="AF87" s="137"/>
      <c r="AG87" s="137"/>
    </row>
    <row r="88" spans="1:33" s="112" customFormat="1">
      <c r="A88" s="111"/>
      <c r="M88" s="137"/>
      <c r="U88" s="137"/>
      <c r="Y88" s="137"/>
      <c r="AC88" s="137"/>
      <c r="AD88" s="138"/>
      <c r="AE88" s="137"/>
      <c r="AF88" s="137"/>
      <c r="AG88" s="137"/>
    </row>
    <row r="89" spans="1:33" s="112" customFormat="1">
      <c r="A89" s="111"/>
      <c r="M89" s="137"/>
      <c r="U89" s="137"/>
      <c r="Y89" s="137"/>
      <c r="AC89" s="137"/>
      <c r="AD89" s="138"/>
      <c r="AE89" s="137"/>
      <c r="AF89" s="137"/>
      <c r="AG89" s="137"/>
    </row>
    <row r="90" spans="1:33" s="112" customFormat="1">
      <c r="A90" s="111"/>
      <c r="M90" s="137"/>
      <c r="U90" s="137"/>
      <c r="Y90" s="137"/>
      <c r="AC90" s="137"/>
      <c r="AD90" s="138"/>
      <c r="AE90" s="137"/>
      <c r="AF90" s="137"/>
      <c r="AG90" s="137"/>
    </row>
    <row r="91" spans="1:33" s="112" customFormat="1">
      <c r="A91" s="111"/>
      <c r="M91" s="137"/>
      <c r="U91" s="137"/>
      <c r="Y91" s="137"/>
      <c r="AC91" s="137"/>
      <c r="AD91" s="138"/>
      <c r="AE91" s="137"/>
      <c r="AF91" s="137"/>
      <c r="AG91" s="137"/>
    </row>
    <row r="92" spans="1:33" s="112" customFormat="1">
      <c r="A92" s="111"/>
      <c r="M92" s="137"/>
      <c r="U92" s="137"/>
      <c r="Y92" s="137"/>
      <c r="AC92" s="137"/>
      <c r="AD92" s="138"/>
      <c r="AE92" s="137"/>
      <c r="AF92" s="137"/>
      <c r="AG92" s="137"/>
    </row>
    <row r="93" spans="1:33" s="112" customFormat="1">
      <c r="A93" s="111"/>
      <c r="M93" s="137"/>
      <c r="U93" s="137"/>
      <c r="Y93" s="137"/>
      <c r="AC93" s="137"/>
      <c r="AD93" s="138"/>
      <c r="AE93" s="137"/>
      <c r="AF93" s="137"/>
      <c r="AG93" s="137"/>
    </row>
    <row r="94" spans="1:33" s="112" customFormat="1">
      <c r="A94" s="111"/>
      <c r="M94" s="137"/>
      <c r="U94" s="137"/>
      <c r="Y94" s="137"/>
      <c r="AC94" s="137"/>
      <c r="AD94" s="138"/>
      <c r="AE94" s="137"/>
      <c r="AF94" s="137"/>
      <c r="AG94" s="137"/>
    </row>
    <row r="95" spans="1:33" s="112" customFormat="1">
      <c r="A95" s="111"/>
      <c r="M95" s="137"/>
      <c r="U95" s="137"/>
      <c r="Y95" s="137"/>
      <c r="AC95" s="137"/>
      <c r="AD95" s="138"/>
      <c r="AE95" s="137"/>
      <c r="AF95" s="137"/>
      <c r="AG95" s="137"/>
    </row>
    <row r="96" spans="1:33" s="112" customFormat="1">
      <c r="A96" s="111"/>
      <c r="M96" s="137"/>
      <c r="U96" s="137"/>
      <c r="Y96" s="137"/>
      <c r="AC96" s="137"/>
      <c r="AD96" s="138"/>
      <c r="AE96" s="137"/>
      <c r="AF96" s="137"/>
      <c r="AG96" s="137"/>
    </row>
    <row r="97" spans="1:33" s="112" customFormat="1">
      <c r="A97" s="111"/>
      <c r="M97" s="137"/>
      <c r="U97" s="137"/>
      <c r="Y97" s="137"/>
      <c r="AC97" s="137"/>
      <c r="AD97" s="138"/>
      <c r="AE97" s="137"/>
      <c r="AF97" s="137"/>
      <c r="AG97" s="137"/>
    </row>
    <row r="98" spans="1:33" s="112" customFormat="1">
      <c r="A98" s="111"/>
      <c r="M98" s="137"/>
      <c r="U98" s="137"/>
      <c r="Y98" s="137"/>
      <c r="AC98" s="137"/>
      <c r="AD98" s="138"/>
      <c r="AE98" s="137"/>
      <c r="AF98" s="137"/>
      <c r="AG98" s="137"/>
    </row>
    <row r="99" spans="1:33" s="112" customFormat="1">
      <c r="A99" s="111"/>
      <c r="M99" s="137"/>
      <c r="U99" s="137"/>
      <c r="Y99" s="137"/>
      <c r="AC99" s="137"/>
      <c r="AD99" s="138"/>
      <c r="AE99" s="137"/>
      <c r="AF99" s="137"/>
      <c r="AG99" s="137"/>
    </row>
    <row r="100" spans="1:33" s="112" customFormat="1">
      <c r="A100" s="111"/>
      <c r="M100" s="137"/>
      <c r="U100" s="137"/>
      <c r="Y100" s="137"/>
      <c r="AC100" s="137"/>
      <c r="AD100" s="138"/>
      <c r="AE100" s="137"/>
      <c r="AF100" s="137"/>
      <c r="AG100" s="137"/>
    </row>
    <row r="101" spans="1:33" s="112" customFormat="1">
      <c r="A101" s="111"/>
      <c r="M101" s="137"/>
      <c r="U101" s="137"/>
      <c r="Y101" s="137"/>
      <c r="AC101" s="137"/>
      <c r="AD101" s="138"/>
      <c r="AE101" s="137"/>
      <c r="AF101" s="137"/>
      <c r="AG101" s="137"/>
    </row>
    <row r="102" spans="1:33" s="112" customFormat="1">
      <c r="A102" s="111"/>
      <c r="M102" s="137"/>
      <c r="U102" s="137"/>
      <c r="Y102" s="137"/>
      <c r="AC102" s="137"/>
      <c r="AD102" s="138"/>
      <c r="AE102" s="137"/>
      <c r="AF102" s="137"/>
      <c r="AG102" s="137"/>
    </row>
    <row r="103" spans="1:33" s="112" customFormat="1">
      <c r="A103" s="111"/>
      <c r="M103" s="137"/>
      <c r="U103" s="137"/>
      <c r="Y103" s="137"/>
      <c r="AC103" s="137"/>
      <c r="AD103" s="138"/>
      <c r="AE103" s="137"/>
      <c r="AF103" s="137"/>
      <c r="AG103" s="137"/>
    </row>
    <row r="104" spans="1:33" s="112" customFormat="1">
      <c r="A104" s="111"/>
      <c r="M104" s="137"/>
      <c r="U104" s="137"/>
      <c r="Y104" s="137"/>
      <c r="AC104" s="137"/>
      <c r="AD104" s="138"/>
      <c r="AE104" s="137"/>
      <c r="AF104" s="137"/>
      <c r="AG104" s="137"/>
    </row>
    <row r="105" spans="1:33" s="112" customFormat="1">
      <c r="A105" s="111"/>
      <c r="M105" s="137"/>
      <c r="U105" s="137"/>
      <c r="Y105" s="137"/>
      <c r="AC105" s="137"/>
      <c r="AD105" s="138"/>
      <c r="AE105" s="137"/>
      <c r="AF105" s="137"/>
      <c r="AG105" s="137"/>
    </row>
    <row r="106" spans="1:33" s="112" customFormat="1">
      <c r="A106" s="111"/>
      <c r="M106" s="137"/>
      <c r="U106" s="137"/>
      <c r="Y106" s="137"/>
      <c r="AC106" s="137"/>
      <c r="AD106" s="138"/>
      <c r="AE106" s="137"/>
      <c r="AF106" s="137"/>
      <c r="AG106" s="137"/>
    </row>
    <row r="107" spans="1:33" s="112" customFormat="1">
      <c r="A107" s="111"/>
      <c r="M107" s="137"/>
      <c r="U107" s="137"/>
      <c r="Y107" s="137"/>
      <c r="AC107" s="137"/>
      <c r="AD107" s="138"/>
      <c r="AE107" s="137"/>
      <c r="AF107" s="137"/>
      <c r="AG107" s="137"/>
    </row>
    <row r="108" spans="1:33" s="112" customFormat="1">
      <c r="A108" s="111"/>
      <c r="M108" s="137"/>
      <c r="U108" s="137"/>
      <c r="Y108" s="137"/>
      <c r="AC108" s="137"/>
      <c r="AD108" s="138"/>
      <c r="AE108" s="137"/>
      <c r="AF108" s="137"/>
      <c r="AG108" s="137"/>
    </row>
    <row r="109" spans="1:33" s="112" customFormat="1">
      <c r="A109" s="111"/>
      <c r="M109" s="137"/>
      <c r="U109" s="137"/>
      <c r="Y109" s="137"/>
      <c r="AC109" s="137"/>
      <c r="AD109" s="138"/>
      <c r="AE109" s="137"/>
      <c r="AF109" s="137"/>
      <c r="AG109" s="137"/>
    </row>
    <row r="110" spans="1:33" s="112" customFormat="1">
      <c r="A110" s="111"/>
      <c r="M110" s="137"/>
      <c r="U110" s="137"/>
      <c r="Y110" s="137"/>
      <c r="AC110" s="137"/>
      <c r="AD110" s="138"/>
      <c r="AE110" s="137"/>
      <c r="AF110" s="137"/>
      <c r="AG110" s="137"/>
    </row>
    <row r="111" spans="1:33" s="112" customFormat="1">
      <c r="A111" s="111"/>
      <c r="M111" s="137"/>
      <c r="U111" s="137"/>
      <c r="Y111" s="137"/>
      <c r="AC111" s="137"/>
      <c r="AD111" s="138"/>
      <c r="AE111" s="137"/>
      <c r="AF111" s="137"/>
      <c r="AG111" s="137"/>
    </row>
    <row r="112" spans="1:33" s="112" customFormat="1">
      <c r="A112" s="111"/>
      <c r="M112" s="137"/>
      <c r="U112" s="137"/>
      <c r="Y112" s="137"/>
      <c r="AC112" s="137"/>
      <c r="AD112" s="138"/>
      <c r="AE112" s="137"/>
      <c r="AF112" s="137"/>
      <c r="AG112" s="137"/>
    </row>
    <row r="113" spans="1:33" s="112" customFormat="1">
      <c r="A113" s="111"/>
      <c r="M113" s="137"/>
      <c r="U113" s="137"/>
      <c r="Y113" s="137"/>
      <c r="AC113" s="137"/>
      <c r="AD113" s="138"/>
      <c r="AE113" s="137"/>
      <c r="AF113" s="137"/>
      <c r="AG113" s="137"/>
    </row>
    <row r="114" spans="1:33" s="112" customFormat="1">
      <c r="A114" s="111"/>
      <c r="M114" s="137"/>
      <c r="U114" s="137"/>
      <c r="Y114" s="137"/>
      <c r="AC114" s="137"/>
      <c r="AD114" s="138"/>
      <c r="AE114" s="137"/>
      <c r="AF114" s="137"/>
      <c r="AG114" s="137"/>
    </row>
    <row r="115" spans="1:33" s="112" customFormat="1">
      <c r="A115" s="111"/>
      <c r="M115" s="137"/>
      <c r="U115" s="137"/>
      <c r="Y115" s="137"/>
      <c r="AC115" s="137"/>
      <c r="AD115" s="138"/>
      <c r="AE115" s="137"/>
      <c r="AF115" s="137"/>
      <c r="AG115" s="137"/>
    </row>
    <row r="116" spans="1:33" s="112" customFormat="1">
      <c r="A116" s="111"/>
      <c r="M116" s="137"/>
      <c r="U116" s="137"/>
      <c r="Y116" s="137"/>
      <c r="AC116" s="137"/>
      <c r="AD116" s="138"/>
      <c r="AE116" s="137"/>
      <c r="AF116" s="137"/>
      <c r="AG116" s="137"/>
    </row>
    <row r="117" spans="1:33" s="112" customFormat="1">
      <c r="A117" s="111"/>
      <c r="M117" s="137"/>
      <c r="U117" s="137"/>
      <c r="Y117" s="137"/>
      <c r="AC117" s="137"/>
      <c r="AD117" s="138"/>
      <c r="AE117" s="137"/>
      <c r="AF117" s="137"/>
      <c r="AG117" s="137"/>
    </row>
    <row r="118" spans="1:33" s="112" customFormat="1">
      <c r="A118" s="111"/>
      <c r="M118" s="137"/>
      <c r="U118" s="137"/>
      <c r="Y118" s="137"/>
      <c r="AC118" s="137"/>
      <c r="AD118" s="138"/>
      <c r="AE118" s="137"/>
      <c r="AF118" s="137"/>
      <c r="AG118" s="137"/>
    </row>
    <row r="119" spans="1:33" s="112" customFormat="1">
      <c r="A119" s="111"/>
      <c r="M119" s="137"/>
      <c r="U119" s="137"/>
      <c r="Y119" s="137"/>
      <c r="AC119" s="137"/>
      <c r="AD119" s="138"/>
      <c r="AE119" s="137"/>
      <c r="AF119" s="137"/>
      <c r="AG119" s="137"/>
    </row>
    <row r="120" spans="1:33" s="112" customFormat="1">
      <c r="A120" s="111"/>
      <c r="M120" s="137"/>
      <c r="U120" s="137"/>
      <c r="Y120" s="137"/>
      <c r="AC120" s="137"/>
      <c r="AD120" s="138"/>
      <c r="AE120" s="137"/>
      <c r="AF120" s="137"/>
      <c r="AG120" s="137"/>
    </row>
    <row r="121" spans="1:33" s="112" customFormat="1">
      <c r="A121" s="111"/>
      <c r="M121" s="137"/>
      <c r="U121" s="137"/>
      <c r="Y121" s="137"/>
      <c r="AC121" s="137"/>
      <c r="AD121" s="138"/>
      <c r="AE121" s="137"/>
      <c r="AF121" s="137"/>
      <c r="AG121" s="137"/>
    </row>
    <row r="122" spans="1:33" s="112" customFormat="1">
      <c r="A122" s="111"/>
      <c r="M122" s="137"/>
      <c r="U122" s="137"/>
      <c r="Y122" s="137"/>
      <c r="AC122" s="137"/>
      <c r="AD122" s="138"/>
      <c r="AE122" s="137"/>
      <c r="AF122" s="137"/>
      <c r="AG122" s="137"/>
    </row>
    <row r="123" spans="1:33" s="112" customFormat="1">
      <c r="A123" s="111"/>
      <c r="M123" s="137"/>
      <c r="U123" s="137"/>
      <c r="Y123" s="137"/>
      <c r="AC123" s="137"/>
      <c r="AD123" s="138"/>
      <c r="AE123" s="137"/>
      <c r="AF123" s="137"/>
      <c r="AG123" s="137"/>
    </row>
    <row r="124" spans="1:33" s="112" customFormat="1">
      <c r="A124" s="111"/>
      <c r="M124" s="137"/>
      <c r="U124" s="137"/>
      <c r="Y124" s="137"/>
      <c r="AC124" s="137"/>
      <c r="AD124" s="138"/>
      <c r="AE124" s="137"/>
      <c r="AF124" s="137"/>
      <c r="AG124" s="137"/>
    </row>
    <row r="125" spans="1:33" s="112" customFormat="1">
      <c r="A125" s="111"/>
      <c r="M125" s="137"/>
      <c r="U125" s="137"/>
      <c r="Y125" s="137"/>
      <c r="AC125" s="137"/>
      <c r="AD125" s="138"/>
      <c r="AE125" s="137"/>
      <c r="AF125" s="137"/>
      <c r="AG125" s="137"/>
    </row>
    <row r="126" spans="1:33" s="112" customFormat="1">
      <c r="A126" s="111"/>
      <c r="M126" s="137"/>
      <c r="U126" s="137"/>
      <c r="Y126" s="137"/>
      <c r="AC126" s="137"/>
      <c r="AD126" s="138"/>
      <c r="AE126" s="137"/>
      <c r="AF126" s="137"/>
      <c r="AG126" s="137"/>
    </row>
    <row r="127" spans="1:33" s="112" customFormat="1">
      <c r="A127" s="111"/>
      <c r="M127" s="137"/>
      <c r="U127" s="137"/>
      <c r="Y127" s="137"/>
      <c r="AC127" s="137"/>
      <c r="AD127" s="138"/>
      <c r="AE127" s="137"/>
      <c r="AF127" s="137"/>
      <c r="AG127" s="137"/>
    </row>
    <row r="128" spans="1:33" s="112" customFormat="1">
      <c r="A128" s="111"/>
      <c r="M128" s="137"/>
      <c r="U128" s="137"/>
      <c r="Y128" s="137"/>
      <c r="AC128" s="137"/>
      <c r="AD128" s="138"/>
      <c r="AE128" s="137"/>
      <c r="AF128" s="137"/>
      <c r="AG128" s="137"/>
    </row>
    <row r="129" spans="1:33" s="112" customFormat="1">
      <c r="A129" s="111"/>
      <c r="M129" s="137"/>
      <c r="U129" s="137"/>
      <c r="Y129" s="137"/>
      <c r="AC129" s="137"/>
      <c r="AD129" s="138"/>
      <c r="AE129" s="137"/>
      <c r="AF129" s="137"/>
      <c r="AG129" s="137"/>
    </row>
    <row r="130" spans="1:33" s="112" customFormat="1">
      <c r="A130" s="111"/>
      <c r="M130" s="137"/>
      <c r="U130" s="137"/>
      <c r="Y130" s="137"/>
      <c r="AC130" s="137"/>
      <c r="AD130" s="138"/>
      <c r="AE130" s="137"/>
      <c r="AF130" s="137"/>
      <c r="AG130" s="137"/>
    </row>
    <row r="131" spans="1:33" s="112" customFormat="1">
      <c r="A131" s="111"/>
      <c r="M131" s="137"/>
      <c r="U131" s="137"/>
      <c r="Y131" s="137"/>
      <c r="AC131" s="137"/>
      <c r="AD131" s="138"/>
      <c r="AE131" s="137"/>
      <c r="AF131" s="137"/>
      <c r="AG131" s="137"/>
    </row>
    <row r="132" spans="1:33" s="112" customFormat="1">
      <c r="A132" s="111"/>
      <c r="M132" s="137"/>
      <c r="U132" s="137"/>
      <c r="Y132" s="137"/>
      <c r="AC132" s="137"/>
      <c r="AD132" s="138"/>
      <c r="AE132" s="137"/>
      <c r="AF132" s="137"/>
      <c r="AG132" s="137"/>
    </row>
    <row r="133" spans="1:33" s="112" customFormat="1">
      <c r="A133" s="111"/>
      <c r="M133" s="137"/>
      <c r="U133" s="137"/>
      <c r="Y133" s="137"/>
      <c r="AC133" s="137"/>
      <c r="AD133" s="138"/>
      <c r="AE133" s="137"/>
      <c r="AF133" s="137"/>
      <c r="AG133" s="137"/>
    </row>
    <row r="134" spans="1:33" s="112" customFormat="1">
      <c r="A134" s="111"/>
      <c r="M134" s="137"/>
      <c r="U134" s="137"/>
      <c r="Y134" s="137"/>
      <c r="AC134" s="137"/>
      <c r="AD134" s="138"/>
      <c r="AE134" s="137"/>
      <c r="AF134" s="137"/>
      <c r="AG134" s="137"/>
    </row>
    <row r="135" spans="1:33" s="112" customFormat="1">
      <c r="A135" s="111"/>
      <c r="M135" s="137"/>
      <c r="U135" s="137"/>
      <c r="Y135" s="137"/>
      <c r="AC135" s="137"/>
      <c r="AD135" s="138"/>
      <c r="AE135" s="137"/>
      <c r="AF135" s="137"/>
      <c r="AG135" s="137"/>
    </row>
    <row r="136" spans="1:33" s="112" customFormat="1">
      <c r="A136" s="111"/>
      <c r="M136" s="137"/>
      <c r="U136" s="137"/>
      <c r="Y136" s="137"/>
      <c r="AC136" s="137"/>
      <c r="AD136" s="138"/>
      <c r="AE136" s="137"/>
      <c r="AF136" s="137"/>
      <c r="AG136" s="137"/>
    </row>
    <row r="137" spans="1:33" s="112" customFormat="1">
      <c r="A137" s="111"/>
      <c r="M137" s="137"/>
      <c r="U137" s="137"/>
      <c r="Y137" s="137"/>
      <c r="AC137" s="137"/>
      <c r="AD137" s="138"/>
      <c r="AE137" s="137"/>
      <c r="AF137" s="137"/>
      <c r="AG137" s="137"/>
    </row>
    <row r="138" spans="1:33" s="112" customFormat="1">
      <c r="A138" s="111"/>
      <c r="M138" s="137"/>
      <c r="U138" s="137"/>
      <c r="Y138" s="137"/>
      <c r="AC138" s="137"/>
      <c r="AD138" s="138"/>
      <c r="AE138" s="137"/>
      <c r="AF138" s="137"/>
      <c r="AG138" s="137"/>
    </row>
    <row r="139" spans="1:33" s="112" customFormat="1">
      <c r="A139" s="111"/>
      <c r="M139" s="137"/>
      <c r="U139" s="137"/>
      <c r="Y139" s="137"/>
      <c r="AC139" s="137"/>
      <c r="AD139" s="138"/>
      <c r="AE139" s="137"/>
      <c r="AF139" s="137"/>
      <c r="AG139" s="137"/>
    </row>
    <row r="140" spans="1:33" s="112" customFormat="1">
      <c r="A140" s="111"/>
      <c r="M140" s="137"/>
      <c r="U140" s="137"/>
      <c r="Y140" s="137"/>
      <c r="AC140" s="137"/>
      <c r="AD140" s="138"/>
      <c r="AE140" s="137"/>
      <c r="AF140" s="137"/>
      <c r="AG140" s="137"/>
    </row>
    <row r="141" spans="1:33" s="112" customFormat="1">
      <c r="A141" s="111"/>
      <c r="M141" s="137"/>
      <c r="U141" s="137"/>
      <c r="Y141" s="137"/>
      <c r="AC141" s="137"/>
      <c r="AD141" s="138"/>
      <c r="AE141" s="137"/>
      <c r="AF141" s="137"/>
      <c r="AG141" s="137"/>
    </row>
    <row r="142" spans="1:33" s="112" customFormat="1">
      <c r="A142" s="111"/>
      <c r="M142" s="137"/>
      <c r="U142" s="137"/>
      <c r="Y142" s="137"/>
      <c r="AC142" s="137"/>
      <c r="AD142" s="138"/>
      <c r="AE142" s="137"/>
      <c r="AF142" s="137"/>
      <c r="AG142" s="137"/>
    </row>
    <row r="143" spans="1:33" s="112" customFormat="1">
      <c r="A143" s="111"/>
      <c r="M143" s="137"/>
      <c r="U143" s="137"/>
      <c r="Y143" s="137"/>
      <c r="AC143" s="137"/>
      <c r="AD143" s="138"/>
      <c r="AE143" s="137"/>
      <c r="AF143" s="137"/>
      <c r="AG143" s="137"/>
    </row>
    <row r="144" spans="1:33" s="112" customFormat="1">
      <c r="A144" s="111"/>
      <c r="M144" s="137"/>
      <c r="U144" s="137"/>
      <c r="Y144" s="137"/>
      <c r="AC144" s="137"/>
      <c r="AD144" s="138"/>
      <c r="AE144" s="137"/>
      <c r="AF144" s="137"/>
      <c r="AG144" s="137"/>
    </row>
    <row r="145" spans="1:33" s="112" customFormat="1">
      <c r="A145" s="111"/>
      <c r="M145" s="137"/>
      <c r="U145" s="137"/>
      <c r="Y145" s="137"/>
      <c r="AC145" s="137"/>
      <c r="AD145" s="138"/>
      <c r="AE145" s="137"/>
      <c r="AF145" s="137"/>
      <c r="AG145" s="137"/>
    </row>
    <row r="146" spans="1:33" s="112" customFormat="1">
      <c r="A146" s="111"/>
      <c r="M146" s="137"/>
      <c r="U146" s="137"/>
      <c r="Y146" s="137"/>
      <c r="AC146" s="137"/>
      <c r="AD146" s="138"/>
      <c r="AE146" s="137"/>
      <c r="AF146" s="137"/>
      <c r="AG146" s="137"/>
    </row>
    <row r="147" spans="1:33" s="112" customFormat="1">
      <c r="A147" s="111"/>
      <c r="M147" s="137"/>
      <c r="U147" s="137"/>
      <c r="Y147" s="137"/>
      <c r="AC147" s="137"/>
      <c r="AD147" s="138"/>
      <c r="AE147" s="137"/>
      <c r="AF147" s="137"/>
      <c r="AG147" s="137"/>
    </row>
    <row r="148" spans="1:33" s="112" customFormat="1">
      <c r="A148" s="111"/>
      <c r="M148" s="137"/>
      <c r="U148" s="137"/>
      <c r="Y148" s="137"/>
      <c r="AC148" s="137"/>
      <c r="AD148" s="138"/>
      <c r="AE148" s="137"/>
      <c r="AF148" s="137"/>
      <c r="AG148" s="137"/>
    </row>
    <row r="149" spans="1:33" s="112" customFormat="1">
      <c r="A149" s="111"/>
      <c r="M149" s="137"/>
      <c r="U149" s="137"/>
      <c r="Y149" s="137"/>
      <c r="AC149" s="137"/>
      <c r="AD149" s="138"/>
      <c r="AE149" s="137"/>
      <c r="AF149" s="137"/>
      <c r="AG149" s="137"/>
    </row>
    <row r="150" spans="1:33" s="112" customFormat="1">
      <c r="A150" s="111"/>
      <c r="M150" s="137"/>
      <c r="U150" s="137"/>
      <c r="Y150" s="137"/>
      <c r="AC150" s="137"/>
      <c r="AD150" s="138"/>
      <c r="AE150" s="137"/>
      <c r="AF150" s="137"/>
      <c r="AG150" s="137"/>
    </row>
    <row r="151" spans="1:33" s="112" customFormat="1">
      <c r="A151" s="111"/>
      <c r="M151" s="137"/>
      <c r="U151" s="137"/>
      <c r="Y151" s="137"/>
      <c r="AC151" s="137"/>
      <c r="AD151" s="138"/>
      <c r="AE151" s="137"/>
      <c r="AF151" s="137"/>
      <c r="AG151" s="137"/>
    </row>
    <row r="152" spans="1:33" s="112" customFormat="1">
      <c r="A152" s="111"/>
      <c r="M152" s="137"/>
      <c r="U152" s="137"/>
      <c r="Y152" s="137"/>
      <c r="AC152" s="137"/>
      <c r="AD152" s="138"/>
      <c r="AE152" s="137"/>
      <c r="AF152" s="137"/>
      <c r="AG152" s="137"/>
    </row>
    <row r="153" spans="1:33" s="112" customFormat="1">
      <c r="A153" s="111"/>
      <c r="M153" s="137"/>
      <c r="U153" s="137"/>
      <c r="Y153" s="137"/>
      <c r="AC153" s="137"/>
      <c r="AD153" s="138"/>
      <c r="AE153" s="137"/>
      <c r="AF153" s="137"/>
      <c r="AG153" s="137"/>
    </row>
    <row r="154" spans="1:33" s="112" customFormat="1">
      <c r="A154" s="111"/>
      <c r="M154" s="137"/>
      <c r="U154" s="137"/>
      <c r="Y154" s="137"/>
      <c r="AC154" s="137"/>
      <c r="AD154" s="138"/>
      <c r="AE154" s="137"/>
      <c r="AF154" s="137"/>
      <c r="AG154" s="137"/>
    </row>
    <row r="155" spans="1:33" s="112" customFormat="1">
      <c r="A155" s="111"/>
      <c r="M155" s="137"/>
      <c r="U155" s="137"/>
      <c r="Y155" s="137"/>
      <c r="AC155" s="137"/>
      <c r="AD155" s="138"/>
      <c r="AE155" s="137"/>
      <c r="AF155" s="137"/>
      <c r="AG155" s="137"/>
    </row>
    <row r="156" spans="1:33" s="112" customFormat="1">
      <c r="A156" s="111"/>
      <c r="M156" s="137"/>
      <c r="U156" s="137"/>
      <c r="Y156" s="137"/>
      <c r="AC156" s="137"/>
      <c r="AD156" s="138"/>
      <c r="AE156" s="137"/>
      <c r="AF156" s="137"/>
      <c r="AG156" s="137"/>
    </row>
    <row r="157" spans="1:33" s="112" customFormat="1">
      <c r="A157" s="111"/>
      <c r="M157" s="137"/>
      <c r="U157" s="137"/>
      <c r="Y157" s="137"/>
      <c r="AC157" s="137"/>
      <c r="AD157" s="138"/>
      <c r="AE157" s="137"/>
      <c r="AF157" s="137"/>
      <c r="AG157" s="137"/>
    </row>
    <row r="158" spans="1:33" s="112" customFormat="1">
      <c r="A158" s="111"/>
      <c r="M158" s="137"/>
      <c r="U158" s="137"/>
      <c r="Y158" s="137"/>
      <c r="AC158" s="137"/>
      <c r="AD158" s="138"/>
      <c r="AE158" s="137"/>
      <c r="AF158" s="137"/>
      <c r="AG158" s="137"/>
    </row>
    <row r="159" spans="1:33" s="112" customFormat="1">
      <c r="A159" s="111"/>
      <c r="M159" s="137"/>
      <c r="U159" s="137"/>
      <c r="Y159" s="137"/>
      <c r="AC159" s="137"/>
      <c r="AD159" s="138"/>
      <c r="AE159" s="137"/>
      <c r="AF159" s="137"/>
      <c r="AG159" s="137"/>
    </row>
    <row r="160" spans="1:33" s="112" customFormat="1">
      <c r="A160" s="111"/>
      <c r="M160" s="137"/>
      <c r="U160" s="137"/>
      <c r="Y160" s="137"/>
      <c r="AC160" s="137"/>
      <c r="AD160" s="138"/>
      <c r="AE160" s="137"/>
      <c r="AF160" s="137"/>
      <c r="AG160" s="137"/>
    </row>
    <row r="161" spans="1:33" s="112" customFormat="1">
      <c r="A161" s="111"/>
      <c r="M161" s="137"/>
      <c r="U161" s="137"/>
      <c r="Y161" s="137"/>
      <c r="AC161" s="137"/>
      <c r="AD161" s="138"/>
      <c r="AE161" s="137"/>
      <c r="AF161" s="137"/>
      <c r="AG161" s="137"/>
    </row>
    <row r="162" spans="1:33" s="112" customFormat="1">
      <c r="A162" s="111"/>
      <c r="M162" s="137"/>
      <c r="U162" s="137"/>
      <c r="Y162" s="137"/>
      <c r="AC162" s="137"/>
      <c r="AD162" s="138"/>
      <c r="AE162" s="137"/>
      <c r="AF162" s="137"/>
      <c r="AG162" s="137"/>
    </row>
    <row r="163" spans="1:33" s="112" customFormat="1">
      <c r="A163" s="111"/>
      <c r="M163" s="137"/>
      <c r="U163" s="137"/>
      <c r="Y163" s="137"/>
      <c r="AC163" s="137"/>
      <c r="AD163" s="138"/>
      <c r="AE163" s="137"/>
      <c r="AF163" s="137"/>
      <c r="AG163" s="137"/>
    </row>
    <row r="164" spans="1:33" s="112" customFormat="1">
      <c r="A164" s="111"/>
      <c r="M164" s="137"/>
      <c r="U164" s="137"/>
      <c r="Y164" s="137"/>
      <c r="AC164" s="137"/>
      <c r="AD164" s="138"/>
      <c r="AE164" s="137"/>
      <c r="AF164" s="137"/>
      <c r="AG164" s="137"/>
    </row>
    <row r="165" spans="1:33" s="112" customFormat="1">
      <c r="A165" s="111"/>
      <c r="M165" s="137"/>
      <c r="U165" s="137"/>
      <c r="Y165" s="137"/>
      <c r="AC165" s="137"/>
      <c r="AD165" s="138"/>
      <c r="AE165" s="137"/>
      <c r="AF165" s="137"/>
      <c r="AG165" s="137"/>
    </row>
    <row r="166" spans="1:33" s="112" customFormat="1">
      <c r="A166" s="111"/>
      <c r="M166" s="137"/>
      <c r="U166" s="137"/>
      <c r="Y166" s="137"/>
      <c r="AC166" s="137"/>
      <c r="AD166" s="138"/>
      <c r="AE166" s="137"/>
      <c r="AF166" s="137"/>
      <c r="AG166" s="137"/>
    </row>
    <row r="167" spans="1:33" s="112" customFormat="1">
      <c r="A167" s="111"/>
      <c r="M167" s="137"/>
      <c r="U167" s="137"/>
      <c r="Y167" s="137"/>
      <c r="AC167" s="137"/>
      <c r="AD167" s="138"/>
      <c r="AE167" s="137"/>
      <c r="AF167" s="137"/>
      <c r="AG167" s="137"/>
    </row>
    <row r="168" spans="1:33" s="112" customFormat="1">
      <c r="A168" s="111"/>
      <c r="M168" s="137"/>
      <c r="U168" s="137"/>
      <c r="Y168" s="137"/>
      <c r="AC168" s="137"/>
      <c r="AD168" s="138"/>
      <c r="AE168" s="137"/>
      <c r="AF168" s="137"/>
      <c r="AG168" s="137"/>
    </row>
    <row r="169" spans="1:33" s="112" customFormat="1">
      <c r="A169" s="111"/>
      <c r="M169" s="137"/>
      <c r="U169" s="137"/>
      <c r="Y169" s="137"/>
      <c r="AC169" s="137"/>
      <c r="AD169" s="138"/>
      <c r="AE169" s="137"/>
      <c r="AF169" s="137"/>
      <c r="AG169" s="137"/>
    </row>
    <row r="170" spans="1:33" s="112" customFormat="1">
      <c r="A170" s="111"/>
      <c r="M170" s="137"/>
      <c r="U170" s="137"/>
      <c r="Y170" s="137"/>
      <c r="AC170" s="137"/>
      <c r="AD170" s="138"/>
      <c r="AE170" s="137"/>
      <c r="AF170" s="137"/>
      <c r="AG170" s="137"/>
    </row>
    <row r="171" spans="1:33" s="112" customFormat="1">
      <c r="A171" s="111"/>
      <c r="M171" s="137"/>
      <c r="U171" s="137"/>
      <c r="Y171" s="137"/>
      <c r="AC171" s="137"/>
      <c r="AD171" s="138"/>
      <c r="AE171" s="137"/>
      <c r="AF171" s="137"/>
      <c r="AG171" s="137"/>
    </row>
    <row r="172" spans="1:33" s="112" customFormat="1">
      <c r="A172" s="111"/>
      <c r="M172" s="137"/>
      <c r="U172" s="137"/>
      <c r="Y172" s="137"/>
      <c r="AC172" s="137"/>
      <c r="AD172" s="138"/>
      <c r="AE172" s="137"/>
      <c r="AF172" s="137"/>
      <c r="AG172" s="137"/>
    </row>
    <row r="173" spans="1:33" s="112" customFormat="1">
      <c r="A173" s="111"/>
      <c r="M173" s="137"/>
      <c r="U173" s="137"/>
      <c r="Y173" s="137"/>
      <c r="AC173" s="137"/>
      <c r="AD173" s="138"/>
      <c r="AE173" s="137"/>
      <c r="AF173" s="137"/>
      <c r="AG173" s="137"/>
    </row>
    <row r="174" spans="1:33" s="112" customFormat="1">
      <c r="A174" s="111"/>
      <c r="M174" s="137"/>
      <c r="U174" s="137"/>
      <c r="Y174" s="137"/>
      <c r="AC174" s="137"/>
      <c r="AD174" s="138"/>
      <c r="AE174" s="137"/>
      <c r="AF174" s="137"/>
      <c r="AG174" s="137"/>
    </row>
    <row r="175" spans="1:33" s="112" customFormat="1">
      <c r="A175" s="111"/>
      <c r="M175" s="137"/>
      <c r="U175" s="137"/>
      <c r="Y175" s="137"/>
      <c r="AC175" s="137"/>
      <c r="AD175" s="138"/>
      <c r="AE175" s="137"/>
      <c r="AF175" s="137"/>
      <c r="AG175" s="137"/>
    </row>
    <row r="176" spans="1:33" s="112" customFormat="1">
      <c r="A176" s="111"/>
      <c r="M176" s="137"/>
      <c r="U176" s="137"/>
      <c r="Y176" s="137"/>
      <c r="AC176" s="137"/>
      <c r="AD176" s="138"/>
      <c r="AE176" s="137"/>
      <c r="AF176" s="137"/>
      <c r="AG176" s="137"/>
    </row>
    <row r="177" spans="1:33" s="112" customFormat="1">
      <c r="A177" s="111"/>
      <c r="M177" s="137"/>
      <c r="U177" s="137"/>
      <c r="Y177" s="137"/>
      <c r="AC177" s="137"/>
      <c r="AD177" s="138"/>
      <c r="AE177" s="137"/>
      <c r="AF177" s="137"/>
      <c r="AG177" s="137"/>
    </row>
    <row r="178" spans="1:33" s="112" customFormat="1">
      <c r="A178" s="111"/>
      <c r="M178" s="137"/>
      <c r="U178" s="137"/>
      <c r="Y178" s="137"/>
      <c r="AC178" s="137"/>
      <c r="AD178" s="138"/>
      <c r="AE178" s="137"/>
      <c r="AF178" s="137"/>
      <c r="AG178" s="137"/>
    </row>
    <row r="179" spans="1:33" s="112" customFormat="1">
      <c r="A179" s="111"/>
      <c r="M179" s="137"/>
      <c r="U179" s="137"/>
      <c r="Y179" s="137"/>
      <c r="AC179" s="137"/>
      <c r="AD179" s="138"/>
      <c r="AE179" s="137"/>
      <c r="AF179" s="137"/>
      <c r="AG179" s="137"/>
    </row>
    <row r="180" spans="1:33" s="112" customFormat="1">
      <c r="A180" s="111"/>
      <c r="M180" s="137"/>
      <c r="U180" s="137"/>
      <c r="Y180" s="137"/>
      <c r="AC180" s="137"/>
      <c r="AD180" s="138"/>
      <c r="AE180" s="137"/>
      <c r="AF180" s="137"/>
      <c r="AG180" s="137"/>
    </row>
    <row r="181" spans="1:33" s="112" customFormat="1">
      <c r="A181" s="111"/>
      <c r="M181" s="137"/>
      <c r="U181" s="137"/>
      <c r="Y181" s="137"/>
      <c r="AC181" s="137"/>
      <c r="AD181" s="138"/>
      <c r="AE181" s="137"/>
      <c r="AF181" s="137"/>
      <c r="AG181" s="137"/>
    </row>
    <row r="182" spans="1:33" s="112" customFormat="1">
      <c r="A182" s="111"/>
      <c r="M182" s="139"/>
      <c r="U182" s="139"/>
      <c r="Y182" s="139"/>
      <c r="AC182" s="139"/>
      <c r="AD182" s="138"/>
      <c r="AE182" s="137"/>
      <c r="AF182" s="137"/>
      <c r="AG182" s="137"/>
    </row>
    <row r="183" spans="1:33" s="112" customFormat="1">
      <c r="A183" s="111"/>
      <c r="M183" s="139"/>
      <c r="U183" s="139"/>
      <c r="Y183" s="139"/>
      <c r="AC183" s="139"/>
      <c r="AD183" s="138"/>
      <c r="AE183" s="137"/>
      <c r="AF183" s="137"/>
      <c r="AG183" s="137"/>
    </row>
    <row r="184" spans="1:33" s="112" customFormat="1">
      <c r="A184" s="111"/>
      <c r="M184" s="139"/>
      <c r="U184" s="139"/>
      <c r="Y184" s="139"/>
      <c r="AC184" s="139"/>
      <c r="AD184" s="138"/>
      <c r="AE184" s="137"/>
      <c r="AF184" s="137"/>
      <c r="AG184" s="137"/>
    </row>
    <row r="185" spans="1:33" s="112" customFormat="1">
      <c r="A185" s="111"/>
      <c r="M185" s="139"/>
      <c r="U185" s="139"/>
      <c r="Y185" s="139"/>
      <c r="AC185" s="139"/>
      <c r="AD185" s="138"/>
      <c r="AE185" s="137"/>
      <c r="AF185" s="137"/>
      <c r="AG185" s="137"/>
    </row>
    <row r="186" spans="1:33" s="112" customFormat="1">
      <c r="A186" s="111"/>
      <c r="M186" s="139"/>
      <c r="U186" s="139"/>
      <c r="Y186" s="139"/>
      <c r="AC186" s="139"/>
      <c r="AD186" s="138"/>
      <c r="AE186" s="137"/>
      <c r="AF186" s="137"/>
      <c r="AG186" s="137"/>
    </row>
    <row r="187" spans="1:33" s="112" customFormat="1">
      <c r="A187" s="111"/>
      <c r="M187" s="139"/>
      <c r="U187" s="139"/>
      <c r="Y187" s="139"/>
      <c r="AC187" s="139"/>
      <c r="AD187" s="138"/>
      <c r="AE187" s="137"/>
      <c r="AF187" s="137"/>
      <c r="AG187" s="137"/>
    </row>
    <row r="188" spans="1:33" s="112" customFormat="1">
      <c r="A188" s="111"/>
      <c r="M188" s="139"/>
      <c r="U188" s="139"/>
      <c r="Y188" s="139"/>
      <c r="AC188" s="139"/>
      <c r="AD188" s="138"/>
      <c r="AE188" s="137"/>
      <c r="AF188" s="137"/>
      <c r="AG188" s="137"/>
    </row>
    <row r="189" spans="1:33" s="112" customFormat="1">
      <c r="A189" s="111"/>
      <c r="M189" s="139"/>
      <c r="U189" s="139"/>
      <c r="Y189" s="139"/>
      <c r="AC189" s="139"/>
      <c r="AD189" s="138"/>
      <c r="AE189" s="137"/>
      <c r="AF189" s="137"/>
      <c r="AG189" s="137"/>
    </row>
    <row r="190" spans="1:33" s="112" customFormat="1">
      <c r="A190" s="111"/>
      <c r="M190" s="139"/>
      <c r="U190" s="139"/>
      <c r="Y190" s="139"/>
      <c r="AC190" s="139"/>
      <c r="AD190" s="138"/>
      <c r="AE190" s="137"/>
      <c r="AF190" s="137"/>
      <c r="AG190" s="137"/>
    </row>
    <row r="191" spans="1:33" s="112" customFormat="1">
      <c r="A191" s="111"/>
      <c r="M191" s="139"/>
      <c r="U191" s="139"/>
      <c r="Y191" s="139"/>
      <c r="AC191" s="139"/>
      <c r="AD191" s="138"/>
      <c r="AE191" s="137"/>
      <c r="AF191" s="137"/>
      <c r="AG191" s="137"/>
    </row>
    <row r="192" spans="1:33" s="112" customFormat="1">
      <c r="A192" s="111"/>
      <c r="M192" s="139"/>
      <c r="U192" s="139"/>
      <c r="Y192" s="139"/>
      <c r="AC192" s="139"/>
      <c r="AD192" s="138"/>
      <c r="AE192" s="137"/>
      <c r="AF192" s="137"/>
      <c r="AG192" s="137"/>
    </row>
    <row r="193" spans="1:34" s="112" customFormat="1">
      <c r="A193" s="111"/>
      <c r="M193" s="139"/>
      <c r="U193" s="139"/>
      <c r="Y193" s="139"/>
      <c r="AC193" s="139"/>
      <c r="AD193" s="138"/>
      <c r="AE193" s="137"/>
      <c r="AF193" s="137"/>
      <c r="AG193" s="137"/>
    </row>
    <row r="194" spans="1:34" s="112" customFormat="1">
      <c r="A194" s="111"/>
      <c r="M194" s="139"/>
      <c r="U194" s="139"/>
      <c r="Y194" s="139"/>
      <c r="AC194" s="139"/>
      <c r="AD194" s="138"/>
      <c r="AE194" s="137"/>
      <c r="AF194" s="137"/>
      <c r="AG194" s="137"/>
    </row>
    <row r="195" spans="1:34" s="112" customFormat="1">
      <c r="A195" s="111"/>
      <c r="M195" s="139"/>
      <c r="U195" s="139"/>
      <c r="Y195" s="139"/>
      <c r="AC195" s="139"/>
      <c r="AD195" s="138"/>
      <c r="AE195" s="137"/>
      <c r="AF195" s="137"/>
      <c r="AG195" s="137"/>
    </row>
    <row r="196" spans="1:34" s="112" customFormat="1">
      <c r="A196" s="111"/>
      <c r="M196" s="139"/>
      <c r="U196" s="139"/>
      <c r="Y196" s="139"/>
      <c r="AC196" s="139"/>
      <c r="AD196" s="138"/>
      <c r="AE196" s="137"/>
      <c r="AF196" s="137"/>
      <c r="AG196" s="137"/>
    </row>
    <row r="197" spans="1:34" s="112" customFormat="1">
      <c r="A197" s="111"/>
      <c r="M197" s="139"/>
      <c r="U197" s="139"/>
      <c r="Y197" s="139"/>
      <c r="AC197" s="139"/>
      <c r="AD197" s="138"/>
      <c r="AE197" s="137"/>
      <c r="AF197" s="137"/>
      <c r="AG197" s="137"/>
    </row>
    <row r="198" spans="1:34" s="112" customFormat="1">
      <c r="A198" s="111"/>
      <c r="M198" s="139"/>
      <c r="U198" s="139"/>
      <c r="Y198" s="139"/>
      <c r="AC198" s="139"/>
      <c r="AD198" s="140"/>
      <c r="AE198" s="139"/>
      <c r="AF198" s="139"/>
      <c r="AG198" s="139"/>
      <c r="AH198" s="141"/>
    </row>
    <row r="199" spans="1:34" s="112" customFormat="1">
      <c r="A199" s="111"/>
      <c r="M199" s="139"/>
      <c r="U199" s="139"/>
      <c r="Y199" s="139"/>
      <c r="AC199" s="139"/>
      <c r="AD199" s="140"/>
      <c r="AE199" s="139"/>
      <c r="AF199" s="139"/>
      <c r="AG199" s="139"/>
      <c r="AH199" s="141"/>
    </row>
    <row r="200" spans="1:34" s="112" customFormat="1">
      <c r="A200" s="142"/>
      <c r="M200" s="139"/>
      <c r="U200" s="139"/>
      <c r="Y200" s="139"/>
      <c r="AC200" s="139"/>
      <c r="AD200" s="140"/>
      <c r="AE200" s="139"/>
      <c r="AF200" s="139"/>
      <c r="AG200" s="139"/>
      <c r="AH200" s="141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ignoredErrors>
    <ignoredError sqref="W1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opLeftCell="A4" zoomScale="85" workbookViewId="0">
      <pane xSplit="3" ySplit="1" topLeftCell="Q17" activePane="bottomRight" state="frozen"/>
      <selection activeCell="C24" sqref="C24"/>
      <selection pane="topRight" activeCell="C24" sqref="C24"/>
      <selection pane="bottomLeft" activeCell="C24" sqref="C24"/>
      <selection pane="bottomRight" activeCell="AF7" sqref="AF7:AF35"/>
    </sheetView>
  </sheetViews>
  <sheetFormatPr baseColWidth="10" defaultRowHeight="12"/>
  <cols>
    <col min="1" max="1" width="3" style="142" bestFit="1" customWidth="1"/>
    <col min="2" max="2" width="9.75" style="141" customWidth="1"/>
    <col min="3" max="3" width="18.75" style="141" bestFit="1" customWidth="1"/>
    <col min="4" max="12" width="5.125" style="141" customWidth="1"/>
    <col min="13" max="13" width="7.5" style="139" customWidth="1"/>
    <col min="14" max="20" width="5.125" style="141" customWidth="1"/>
    <col min="21" max="21" width="5" style="139" customWidth="1"/>
    <col min="22" max="24" width="5.125" style="141" customWidth="1"/>
    <col min="25" max="25" width="5" style="139" customWidth="1"/>
    <col min="26" max="26" width="5" style="141" bestFit="1" customWidth="1"/>
    <col min="27" max="28" width="4.875" style="141" customWidth="1"/>
    <col min="29" max="29" width="5" style="139" bestFit="1" customWidth="1"/>
    <col min="30" max="30" width="4.875" style="140" hidden="1" customWidth="1"/>
    <col min="31" max="31" width="4.375" style="139" customWidth="1"/>
    <col min="32" max="32" width="5" style="139" bestFit="1" customWidth="1"/>
    <col min="33" max="33" width="3.75" style="139" bestFit="1" customWidth="1"/>
    <col min="34" max="34" width="7.5" style="141" bestFit="1" customWidth="1"/>
    <col min="35" max="16384" width="11" style="141"/>
  </cols>
  <sheetData>
    <row r="1" spans="1:36" s="98" customFormat="1" ht="26.25" hidden="1" customHeight="1">
      <c r="A1" s="97"/>
      <c r="B1" s="98" t="e">
        <f>+#REF!</f>
        <v>#REF!</v>
      </c>
      <c r="M1" s="99"/>
      <c r="U1" s="99"/>
      <c r="Y1" s="99"/>
      <c r="AC1" s="99"/>
      <c r="AD1" s="100"/>
      <c r="AE1" s="99"/>
      <c r="AF1" s="99"/>
      <c r="AG1" s="99"/>
    </row>
    <row r="2" spans="1:36" s="102" customFormat="1" ht="18.75" hidden="1" customHeight="1">
      <c r="A2" s="101"/>
      <c r="B2" s="102" t="s">
        <v>0</v>
      </c>
      <c r="M2" s="103"/>
      <c r="U2" s="103"/>
      <c r="Y2" s="103"/>
      <c r="AC2" s="103"/>
      <c r="AD2" s="104"/>
      <c r="AE2" s="103"/>
      <c r="AF2" s="103"/>
      <c r="AG2" s="103"/>
    </row>
    <row r="3" spans="1:36" s="102" customFormat="1" ht="17.25" hidden="1" customHeight="1">
      <c r="A3" s="101"/>
      <c r="B3" s="102" t="s">
        <v>1</v>
      </c>
      <c r="M3" s="103"/>
      <c r="U3" s="103"/>
      <c r="Y3" s="103"/>
      <c r="AC3" s="103"/>
      <c r="AD3" s="104"/>
      <c r="AE3" s="103"/>
      <c r="AF3" s="103"/>
      <c r="AG3" s="103"/>
    </row>
    <row r="4" spans="1:36" s="106" customFormat="1" ht="132">
      <c r="A4" s="105"/>
      <c r="D4" s="106" t="s">
        <v>431</v>
      </c>
      <c r="E4" s="106" t="s">
        <v>574</v>
      </c>
      <c r="M4" s="107"/>
      <c r="N4" s="106" t="s">
        <v>432</v>
      </c>
      <c r="O4" s="106" t="s">
        <v>461</v>
      </c>
      <c r="P4" s="106" t="s">
        <v>464</v>
      </c>
      <c r="Q4" s="106" t="s">
        <v>502</v>
      </c>
      <c r="U4" s="107"/>
      <c r="V4" s="106" t="s">
        <v>561</v>
      </c>
      <c r="Y4" s="107"/>
      <c r="Z4" s="106" t="s">
        <v>507</v>
      </c>
      <c r="AA4" s="106" t="s">
        <v>569</v>
      </c>
      <c r="AC4" s="107"/>
      <c r="AD4" s="108" t="s">
        <v>2</v>
      </c>
      <c r="AE4" s="109">
        <v>0.8</v>
      </c>
      <c r="AF4" s="107" t="s">
        <v>3</v>
      </c>
      <c r="AG4" s="107" t="s">
        <v>4</v>
      </c>
      <c r="AH4" s="110" t="s">
        <v>5</v>
      </c>
      <c r="AI4" s="106" t="s">
        <v>598</v>
      </c>
      <c r="AJ4" s="106" t="s">
        <v>597</v>
      </c>
    </row>
    <row r="5" spans="1:36" s="112" customFormat="1" ht="19.5" customHeight="1">
      <c r="A5" s="111"/>
      <c r="M5" s="107"/>
      <c r="U5" s="107"/>
      <c r="Y5" s="107"/>
      <c r="AC5" s="107"/>
      <c r="AD5" s="108"/>
      <c r="AE5" s="109"/>
      <c r="AF5" s="107"/>
      <c r="AG5" s="107"/>
      <c r="AH5" s="110"/>
    </row>
    <row r="6" spans="1:36" s="112" customFormat="1" ht="15" customHeight="1">
      <c r="A6" s="113" t="s">
        <v>6</v>
      </c>
      <c r="B6" s="114" t="s">
        <v>7</v>
      </c>
      <c r="C6" s="115" t="s">
        <v>8</v>
      </c>
      <c r="D6" s="116"/>
      <c r="E6" s="117"/>
      <c r="F6" s="117"/>
      <c r="G6" s="117"/>
      <c r="H6" s="117"/>
      <c r="I6" s="117"/>
      <c r="J6" s="117"/>
      <c r="K6" s="117"/>
      <c r="L6" s="118"/>
      <c r="M6" s="119" t="s">
        <v>9</v>
      </c>
      <c r="N6" s="120"/>
      <c r="O6" s="121"/>
      <c r="P6" s="121"/>
      <c r="Q6" s="121"/>
      <c r="R6" s="121"/>
      <c r="S6" s="121"/>
      <c r="T6" s="122"/>
      <c r="U6" s="119" t="s">
        <v>10</v>
      </c>
      <c r="V6" s="120"/>
      <c r="W6" s="121"/>
      <c r="X6" s="122"/>
      <c r="Y6" s="119" t="s">
        <v>11</v>
      </c>
      <c r="Z6" s="120"/>
      <c r="AA6" s="121"/>
      <c r="AB6" s="122"/>
      <c r="AC6" s="119" t="s">
        <v>12</v>
      </c>
      <c r="AD6" s="123"/>
      <c r="AE6" s="119"/>
      <c r="AF6" s="119"/>
      <c r="AG6" s="119"/>
      <c r="AH6" s="114"/>
    </row>
    <row r="7" spans="1:36" s="112" customFormat="1" ht="18" customHeight="1">
      <c r="A7" s="124">
        <v>1</v>
      </c>
      <c r="B7" s="144" t="s">
        <v>58</v>
      </c>
      <c r="C7" s="126" t="s">
        <v>59</v>
      </c>
      <c r="D7" s="127">
        <v>10</v>
      </c>
      <c r="E7" s="127">
        <v>7.8</v>
      </c>
      <c r="F7" s="127"/>
      <c r="G7" s="127"/>
      <c r="H7" s="127"/>
      <c r="I7" s="127"/>
      <c r="J7" s="127"/>
      <c r="K7" s="127"/>
      <c r="L7" s="127"/>
      <c r="M7" s="128">
        <f>TRUNC(AVERAGE(D7:L7),2)</f>
        <v>8.9</v>
      </c>
      <c r="N7" s="127">
        <v>9.5</v>
      </c>
      <c r="O7" s="127">
        <v>10</v>
      </c>
      <c r="P7" s="127">
        <v>7.2</v>
      </c>
      <c r="Q7" s="127">
        <v>9.3000000000000007</v>
      </c>
      <c r="R7" s="127"/>
      <c r="S7" s="127"/>
      <c r="T7" s="127"/>
      <c r="U7" s="128">
        <f>TRUNC(AVERAGE(N7:T7),2)</f>
        <v>9</v>
      </c>
      <c r="V7" s="127">
        <v>10</v>
      </c>
      <c r="W7" s="127"/>
      <c r="X7" s="127"/>
      <c r="Y7" s="128">
        <f t="shared" ref="Y7:Y39" si="0">TRUNC(AVERAGE(V7:X7),2)</f>
        <v>10</v>
      </c>
      <c r="Z7" s="127">
        <v>9.3000000000000007</v>
      </c>
      <c r="AA7" s="127">
        <v>9</v>
      </c>
      <c r="AB7" s="127"/>
      <c r="AC7" s="128">
        <f t="shared" ref="AC7:AC39" si="1">TRUNC(AVERAGE(Z7:AB7),2)</f>
        <v>9.15</v>
      </c>
      <c r="AD7" s="130">
        <f>TRUNC(AVERAGE(M7,U7,Y7,AC7),2)</f>
        <v>9.26</v>
      </c>
      <c r="AE7" s="127">
        <f>TRUNC((AD7*0.8),2)</f>
        <v>7.4</v>
      </c>
      <c r="AF7" s="127">
        <f>AI7+AJ7</f>
        <v>10</v>
      </c>
      <c r="AG7" s="131">
        <f>TRUNC((AF7*0.2),2)</f>
        <v>2</v>
      </c>
      <c r="AH7" s="127">
        <f>TRUNC((AE7+AG7),2)</f>
        <v>9.4</v>
      </c>
      <c r="AI7" s="131">
        <v>9</v>
      </c>
      <c r="AJ7" s="127">
        <v>1</v>
      </c>
    </row>
    <row r="8" spans="1:36" s="112" customFormat="1" ht="18" customHeight="1">
      <c r="A8" s="124">
        <v>2</v>
      </c>
      <c r="B8" s="134" t="s">
        <v>60</v>
      </c>
      <c r="C8" s="126" t="s">
        <v>61</v>
      </c>
      <c r="D8" s="127">
        <v>10</v>
      </c>
      <c r="E8" s="127">
        <v>9.1999999999999993</v>
      </c>
      <c r="F8" s="127"/>
      <c r="G8" s="127"/>
      <c r="H8" s="127"/>
      <c r="I8" s="127"/>
      <c r="J8" s="127"/>
      <c r="K8" s="127"/>
      <c r="L8" s="127"/>
      <c r="M8" s="128">
        <f t="shared" ref="M8:M39" si="2">TRUNC(AVERAGE(D8:L8),2)</f>
        <v>9.6</v>
      </c>
      <c r="N8" s="127">
        <v>10</v>
      </c>
      <c r="O8" s="127">
        <v>10</v>
      </c>
      <c r="P8" s="127">
        <v>9.4</v>
      </c>
      <c r="Q8" s="127" t="s">
        <v>419</v>
      </c>
      <c r="R8" s="127"/>
      <c r="S8" s="127"/>
      <c r="T8" s="127"/>
      <c r="U8" s="128">
        <f t="shared" ref="U8:U39" si="3">TRUNC(AVERAGE(N8:T8),2)</f>
        <v>9.8000000000000007</v>
      </c>
      <c r="V8" s="127">
        <v>10</v>
      </c>
      <c r="W8" s="127"/>
      <c r="X8" s="127"/>
      <c r="Y8" s="128">
        <f t="shared" si="0"/>
        <v>10</v>
      </c>
      <c r="Z8" s="127">
        <v>7</v>
      </c>
      <c r="AA8" s="127">
        <v>10</v>
      </c>
      <c r="AB8" s="127"/>
      <c r="AC8" s="128">
        <f t="shared" si="1"/>
        <v>8.5</v>
      </c>
      <c r="AD8" s="130">
        <f t="shared" ref="AD8:AD39" si="4">TRUNC(AVERAGE(M8,U8,Y8,AC8),2)</f>
        <v>9.4700000000000006</v>
      </c>
      <c r="AE8" s="127">
        <f t="shared" ref="AE8:AE39" si="5">TRUNC((AD8*0.8),2)</f>
        <v>7.57</v>
      </c>
      <c r="AF8" s="127">
        <f t="shared" ref="AF8:AF35" si="6">AI8+AJ8</f>
        <v>10</v>
      </c>
      <c r="AG8" s="131">
        <f t="shared" ref="AG8:AG39" si="7">TRUNC((AF8*0.2),2)</f>
        <v>2</v>
      </c>
      <c r="AH8" s="127">
        <f t="shared" ref="AH8:AH39" si="8">TRUNC((AE8+AG8),2)</f>
        <v>9.57</v>
      </c>
      <c r="AI8" s="131">
        <v>10</v>
      </c>
      <c r="AJ8" s="127">
        <v>0</v>
      </c>
    </row>
    <row r="9" spans="1:36" s="112" customFormat="1" ht="18" customHeight="1">
      <c r="A9" s="124">
        <v>3</v>
      </c>
      <c r="B9" s="134" t="s">
        <v>62</v>
      </c>
      <c r="C9" s="126" t="s">
        <v>63</v>
      </c>
      <c r="D9" s="127">
        <v>10</v>
      </c>
      <c r="E9" s="127">
        <v>10</v>
      </c>
      <c r="F9" s="127"/>
      <c r="G9" s="127"/>
      <c r="H9" s="127"/>
      <c r="I9" s="127"/>
      <c r="J9" s="127"/>
      <c r="K9" s="127"/>
      <c r="L9" s="127"/>
      <c r="M9" s="128">
        <f t="shared" si="2"/>
        <v>10</v>
      </c>
      <c r="N9" s="127">
        <v>10</v>
      </c>
      <c r="O9" s="127">
        <v>10</v>
      </c>
      <c r="P9" s="127">
        <v>10</v>
      </c>
      <c r="Q9" s="127">
        <v>9.5</v>
      </c>
      <c r="R9" s="127"/>
      <c r="S9" s="127"/>
      <c r="T9" s="127"/>
      <c r="U9" s="128">
        <f t="shared" si="3"/>
        <v>9.8699999999999992</v>
      </c>
      <c r="V9" s="127">
        <v>10</v>
      </c>
      <c r="W9" s="127"/>
      <c r="X9" s="127"/>
      <c r="Y9" s="128">
        <f t="shared" si="0"/>
        <v>10</v>
      </c>
      <c r="Z9" s="127">
        <v>0</v>
      </c>
      <c r="AA9" s="127">
        <v>10</v>
      </c>
      <c r="AB9" s="127"/>
      <c r="AC9" s="128">
        <f t="shared" si="1"/>
        <v>5</v>
      </c>
      <c r="AD9" s="130">
        <f t="shared" si="4"/>
        <v>8.7100000000000009</v>
      </c>
      <c r="AE9" s="127">
        <f t="shared" si="5"/>
        <v>6.96</v>
      </c>
      <c r="AF9" s="127">
        <f t="shared" si="6"/>
        <v>10</v>
      </c>
      <c r="AG9" s="131">
        <f t="shared" si="7"/>
        <v>2</v>
      </c>
      <c r="AH9" s="127">
        <f t="shared" si="8"/>
        <v>8.9600000000000009</v>
      </c>
      <c r="AI9" s="131">
        <v>10</v>
      </c>
      <c r="AJ9" s="127">
        <v>0</v>
      </c>
    </row>
    <row r="10" spans="1:36" s="112" customFormat="1" ht="18" customHeight="1">
      <c r="A10" s="124">
        <v>4</v>
      </c>
      <c r="B10" s="125" t="s">
        <v>64</v>
      </c>
      <c r="C10" s="126" t="s">
        <v>65</v>
      </c>
      <c r="D10" s="127">
        <v>10</v>
      </c>
      <c r="E10" s="127">
        <v>0</v>
      </c>
      <c r="F10" s="127"/>
      <c r="G10" s="127"/>
      <c r="H10" s="127"/>
      <c r="I10" s="127"/>
      <c r="J10" s="127"/>
      <c r="K10" s="127"/>
      <c r="L10" s="127"/>
      <c r="M10" s="128">
        <f t="shared" si="2"/>
        <v>5</v>
      </c>
      <c r="N10" s="127">
        <v>10</v>
      </c>
      <c r="O10" s="127">
        <v>9.6</v>
      </c>
      <c r="P10" s="127">
        <v>9.8000000000000007</v>
      </c>
      <c r="Q10" s="127">
        <v>9.4</v>
      </c>
      <c r="R10" s="127"/>
      <c r="S10" s="127"/>
      <c r="T10" s="127"/>
      <c r="U10" s="128">
        <f t="shared" si="3"/>
        <v>9.6999999999999993</v>
      </c>
      <c r="V10" s="127">
        <v>10</v>
      </c>
      <c r="W10" s="127"/>
      <c r="X10" s="127"/>
      <c r="Y10" s="128">
        <f t="shared" si="0"/>
        <v>10</v>
      </c>
      <c r="Z10" s="127">
        <v>9</v>
      </c>
      <c r="AA10" s="127">
        <v>9</v>
      </c>
      <c r="AB10" s="127"/>
      <c r="AC10" s="128">
        <f t="shared" si="1"/>
        <v>9</v>
      </c>
      <c r="AD10" s="130">
        <f t="shared" si="4"/>
        <v>8.42</v>
      </c>
      <c r="AE10" s="127">
        <f t="shared" si="5"/>
        <v>6.73</v>
      </c>
      <c r="AF10" s="127">
        <f t="shared" si="6"/>
        <v>10</v>
      </c>
      <c r="AG10" s="131">
        <f t="shared" si="7"/>
        <v>2</v>
      </c>
      <c r="AH10" s="127">
        <f t="shared" si="8"/>
        <v>8.73</v>
      </c>
      <c r="AI10" s="131">
        <v>10</v>
      </c>
      <c r="AJ10" s="127">
        <v>0</v>
      </c>
    </row>
    <row r="11" spans="1:36" s="112" customFormat="1" ht="18" customHeight="1">
      <c r="A11" s="124">
        <v>5</v>
      </c>
      <c r="B11" s="125" t="s">
        <v>66</v>
      </c>
      <c r="C11" s="126" t="s">
        <v>67</v>
      </c>
      <c r="D11" s="127">
        <v>10</v>
      </c>
      <c r="E11" s="127">
        <v>9</v>
      </c>
      <c r="F11" s="127"/>
      <c r="G11" s="127"/>
      <c r="H11" s="127"/>
      <c r="I11" s="127"/>
      <c r="J11" s="127"/>
      <c r="K11" s="127"/>
      <c r="L11" s="127"/>
      <c r="M11" s="128">
        <f t="shared" si="2"/>
        <v>9.5</v>
      </c>
      <c r="N11" s="127">
        <v>10</v>
      </c>
      <c r="O11" s="127">
        <v>10</v>
      </c>
      <c r="P11" s="127">
        <v>7</v>
      </c>
      <c r="Q11" s="127">
        <v>10</v>
      </c>
      <c r="R11" s="127"/>
      <c r="S11" s="127"/>
      <c r="T11" s="127"/>
      <c r="U11" s="128">
        <f t="shared" si="3"/>
        <v>9.25</v>
      </c>
      <c r="V11" s="127">
        <v>10</v>
      </c>
      <c r="W11" s="127"/>
      <c r="X11" s="127"/>
      <c r="Y11" s="128">
        <f t="shared" si="0"/>
        <v>10</v>
      </c>
      <c r="Z11" s="127">
        <v>10</v>
      </c>
      <c r="AA11" s="127">
        <v>10</v>
      </c>
      <c r="AB11" s="127"/>
      <c r="AC11" s="128">
        <f t="shared" si="1"/>
        <v>10</v>
      </c>
      <c r="AD11" s="130">
        <f t="shared" si="4"/>
        <v>9.68</v>
      </c>
      <c r="AE11" s="127">
        <f t="shared" si="5"/>
        <v>7.74</v>
      </c>
      <c r="AF11" s="127">
        <f t="shared" si="6"/>
        <v>10</v>
      </c>
      <c r="AG11" s="131">
        <f t="shared" si="7"/>
        <v>2</v>
      </c>
      <c r="AH11" s="127">
        <f t="shared" si="8"/>
        <v>9.74</v>
      </c>
      <c r="AI11" s="131">
        <v>10</v>
      </c>
      <c r="AJ11" s="127">
        <v>0</v>
      </c>
    </row>
    <row r="12" spans="1:36" s="112" customFormat="1" ht="18" customHeight="1">
      <c r="A12" s="124">
        <v>6</v>
      </c>
      <c r="B12" s="133" t="s">
        <v>68</v>
      </c>
      <c r="C12" s="133" t="s">
        <v>69</v>
      </c>
      <c r="D12" s="127">
        <v>10</v>
      </c>
      <c r="E12" s="127">
        <v>9</v>
      </c>
      <c r="F12" s="127"/>
      <c r="G12" s="127"/>
      <c r="H12" s="127"/>
      <c r="I12" s="127"/>
      <c r="J12" s="127"/>
      <c r="K12" s="127"/>
      <c r="L12" s="127"/>
      <c r="M12" s="128">
        <f t="shared" si="2"/>
        <v>9.5</v>
      </c>
      <c r="N12" s="127">
        <v>10</v>
      </c>
      <c r="O12" s="127">
        <v>10</v>
      </c>
      <c r="P12" s="127">
        <v>7.8</v>
      </c>
      <c r="Q12" s="127">
        <v>10</v>
      </c>
      <c r="R12" s="127"/>
      <c r="S12" s="127"/>
      <c r="T12" s="127"/>
      <c r="U12" s="128">
        <f t="shared" si="3"/>
        <v>9.4499999999999993</v>
      </c>
      <c r="V12" s="127">
        <v>9</v>
      </c>
      <c r="W12" s="127"/>
      <c r="X12" s="127"/>
      <c r="Y12" s="128">
        <f t="shared" si="0"/>
        <v>9</v>
      </c>
      <c r="Z12" s="127">
        <v>10</v>
      </c>
      <c r="AA12" s="127">
        <v>10</v>
      </c>
      <c r="AB12" s="127"/>
      <c r="AC12" s="128">
        <f t="shared" si="1"/>
        <v>10</v>
      </c>
      <c r="AD12" s="130">
        <f t="shared" si="4"/>
        <v>9.48</v>
      </c>
      <c r="AE12" s="127">
        <f t="shared" si="5"/>
        <v>7.58</v>
      </c>
      <c r="AF12" s="127">
        <f t="shared" si="6"/>
        <v>10</v>
      </c>
      <c r="AG12" s="131">
        <f t="shared" si="7"/>
        <v>2</v>
      </c>
      <c r="AH12" s="127">
        <f t="shared" si="8"/>
        <v>9.58</v>
      </c>
      <c r="AI12" s="131">
        <v>8</v>
      </c>
      <c r="AJ12" s="127">
        <v>2</v>
      </c>
    </row>
    <row r="13" spans="1:36" s="112" customFormat="1" ht="18" customHeight="1">
      <c r="A13" s="124">
        <v>7</v>
      </c>
      <c r="B13" s="134" t="s">
        <v>70</v>
      </c>
      <c r="C13" s="126" t="s">
        <v>71</v>
      </c>
      <c r="D13" s="127">
        <v>10</v>
      </c>
      <c r="E13" s="127">
        <v>10</v>
      </c>
      <c r="F13" s="127"/>
      <c r="G13" s="127"/>
      <c r="H13" s="127"/>
      <c r="I13" s="127"/>
      <c r="J13" s="127"/>
      <c r="K13" s="127"/>
      <c r="L13" s="127"/>
      <c r="M13" s="128">
        <f t="shared" si="2"/>
        <v>10</v>
      </c>
      <c r="N13" s="127">
        <v>9.5</v>
      </c>
      <c r="O13" s="127">
        <v>8.4</v>
      </c>
      <c r="P13" s="127">
        <v>4.3</v>
      </c>
      <c r="Q13" s="127">
        <v>9.8000000000000007</v>
      </c>
      <c r="R13" s="127"/>
      <c r="S13" s="127"/>
      <c r="T13" s="127"/>
      <c r="U13" s="128">
        <f t="shared" si="3"/>
        <v>8</v>
      </c>
      <c r="V13" s="127">
        <v>6</v>
      </c>
      <c r="W13" s="127"/>
      <c r="X13" s="127"/>
      <c r="Y13" s="128">
        <f t="shared" si="0"/>
        <v>6</v>
      </c>
      <c r="Z13" s="127">
        <v>6</v>
      </c>
      <c r="AA13" s="127">
        <v>9</v>
      </c>
      <c r="AB13" s="127"/>
      <c r="AC13" s="128">
        <f t="shared" si="1"/>
        <v>7.5</v>
      </c>
      <c r="AD13" s="130">
        <f t="shared" si="4"/>
        <v>7.87</v>
      </c>
      <c r="AE13" s="127">
        <f t="shared" si="5"/>
        <v>6.29</v>
      </c>
      <c r="AF13" s="127">
        <f t="shared" si="6"/>
        <v>10</v>
      </c>
      <c r="AG13" s="131">
        <f t="shared" si="7"/>
        <v>2</v>
      </c>
      <c r="AH13" s="127">
        <f t="shared" si="8"/>
        <v>8.2899999999999991</v>
      </c>
      <c r="AI13" s="131">
        <v>10</v>
      </c>
      <c r="AJ13" s="127">
        <v>0</v>
      </c>
    </row>
    <row r="14" spans="1:36" s="112" customFormat="1" ht="18" customHeight="1">
      <c r="A14" s="124">
        <v>8</v>
      </c>
      <c r="B14" s="144" t="s">
        <v>72</v>
      </c>
      <c r="C14" s="126" t="s">
        <v>73</v>
      </c>
      <c r="D14" s="127">
        <v>10</v>
      </c>
      <c r="E14" s="127">
        <v>9</v>
      </c>
      <c r="F14" s="127"/>
      <c r="G14" s="127"/>
      <c r="H14" s="127"/>
      <c r="I14" s="127"/>
      <c r="J14" s="127"/>
      <c r="K14" s="127"/>
      <c r="L14" s="127"/>
      <c r="M14" s="128">
        <f t="shared" si="2"/>
        <v>9.5</v>
      </c>
      <c r="N14" s="127">
        <v>9.5</v>
      </c>
      <c r="O14" s="127">
        <v>10</v>
      </c>
      <c r="P14" s="127">
        <v>6</v>
      </c>
      <c r="Q14" s="127">
        <v>3.9</v>
      </c>
      <c r="R14" s="127"/>
      <c r="S14" s="127"/>
      <c r="T14" s="127"/>
      <c r="U14" s="128">
        <f t="shared" si="3"/>
        <v>7.35</v>
      </c>
      <c r="V14" s="127">
        <v>9</v>
      </c>
      <c r="W14" s="127"/>
      <c r="X14" s="127"/>
      <c r="Y14" s="128">
        <f t="shared" si="0"/>
        <v>9</v>
      </c>
      <c r="Z14" s="127">
        <v>4</v>
      </c>
      <c r="AA14" s="127">
        <v>8</v>
      </c>
      <c r="AB14" s="127"/>
      <c r="AC14" s="128">
        <f t="shared" si="1"/>
        <v>6</v>
      </c>
      <c r="AD14" s="130">
        <f t="shared" si="4"/>
        <v>7.96</v>
      </c>
      <c r="AE14" s="127">
        <f t="shared" si="5"/>
        <v>6.36</v>
      </c>
      <c r="AF14" s="127">
        <f t="shared" si="6"/>
        <v>8.5</v>
      </c>
      <c r="AG14" s="131">
        <f t="shared" si="7"/>
        <v>1.7</v>
      </c>
      <c r="AH14" s="127">
        <f t="shared" si="8"/>
        <v>8.06</v>
      </c>
      <c r="AI14" s="131">
        <v>8.5</v>
      </c>
      <c r="AJ14" s="127">
        <v>0</v>
      </c>
    </row>
    <row r="15" spans="1:36" s="112" customFormat="1" ht="18" customHeight="1">
      <c r="A15" s="124">
        <v>9</v>
      </c>
      <c r="B15" s="134" t="s">
        <v>74</v>
      </c>
      <c r="C15" s="126" t="s">
        <v>75</v>
      </c>
      <c r="D15" s="127">
        <v>10</v>
      </c>
      <c r="E15" s="127">
        <v>0</v>
      </c>
      <c r="F15" s="127"/>
      <c r="G15" s="127"/>
      <c r="H15" s="127"/>
      <c r="I15" s="127"/>
      <c r="J15" s="127"/>
      <c r="K15" s="127"/>
      <c r="L15" s="127"/>
      <c r="M15" s="128">
        <f t="shared" si="2"/>
        <v>5</v>
      </c>
      <c r="N15" s="127">
        <v>9.5</v>
      </c>
      <c r="O15" s="127">
        <v>8.8000000000000007</v>
      </c>
      <c r="P15" s="127">
        <v>5</v>
      </c>
      <c r="Q15" s="127">
        <v>1</v>
      </c>
      <c r="R15" s="127"/>
      <c r="S15" s="127"/>
      <c r="T15" s="127"/>
      <c r="U15" s="128">
        <f t="shared" si="3"/>
        <v>6.07</v>
      </c>
      <c r="V15" s="127">
        <v>9</v>
      </c>
      <c r="W15" s="127"/>
      <c r="X15" s="127"/>
      <c r="Y15" s="128">
        <f t="shared" si="0"/>
        <v>9</v>
      </c>
      <c r="Z15" s="127">
        <v>2</v>
      </c>
      <c r="AA15" s="127">
        <v>4</v>
      </c>
      <c r="AB15" s="127"/>
      <c r="AC15" s="128">
        <f t="shared" si="1"/>
        <v>3</v>
      </c>
      <c r="AD15" s="130">
        <f t="shared" si="4"/>
        <v>5.76</v>
      </c>
      <c r="AE15" s="127">
        <f t="shared" si="5"/>
        <v>4.5999999999999996</v>
      </c>
      <c r="AF15" s="127">
        <f t="shared" si="6"/>
        <v>5.5</v>
      </c>
      <c r="AG15" s="131">
        <f t="shared" si="7"/>
        <v>1.1000000000000001</v>
      </c>
      <c r="AH15" s="127">
        <f t="shared" si="8"/>
        <v>5.7</v>
      </c>
      <c r="AI15" s="131">
        <v>3.5</v>
      </c>
      <c r="AJ15" s="127">
        <v>2</v>
      </c>
    </row>
    <row r="16" spans="1:36" s="112" customFormat="1" ht="18" customHeight="1">
      <c r="A16" s="124">
        <v>10</v>
      </c>
      <c r="B16" s="125" t="s">
        <v>76</v>
      </c>
      <c r="C16" s="126" t="s">
        <v>77</v>
      </c>
      <c r="D16" s="127">
        <v>1</v>
      </c>
      <c r="E16" s="127">
        <v>5</v>
      </c>
      <c r="F16" s="127"/>
      <c r="G16" s="127"/>
      <c r="H16" s="127"/>
      <c r="I16" s="127"/>
      <c r="J16" s="127"/>
      <c r="K16" s="127"/>
      <c r="L16" s="127"/>
      <c r="M16" s="128">
        <f t="shared" si="2"/>
        <v>3</v>
      </c>
      <c r="N16" s="127">
        <v>9.5</v>
      </c>
      <c r="O16" s="127" t="s">
        <v>419</v>
      </c>
      <c r="P16" s="127" t="s">
        <v>419</v>
      </c>
      <c r="Q16" s="127" t="s">
        <v>419</v>
      </c>
      <c r="R16" s="127"/>
      <c r="S16" s="127"/>
      <c r="T16" s="127"/>
      <c r="U16" s="128">
        <f t="shared" si="3"/>
        <v>9.5</v>
      </c>
      <c r="V16" s="127">
        <v>10</v>
      </c>
      <c r="W16" s="127"/>
      <c r="X16" s="127"/>
      <c r="Y16" s="128">
        <f t="shared" si="0"/>
        <v>10</v>
      </c>
      <c r="Z16" s="127">
        <v>5</v>
      </c>
      <c r="AA16" s="127" t="s">
        <v>419</v>
      </c>
      <c r="AB16" s="127"/>
      <c r="AC16" s="128">
        <f t="shared" si="1"/>
        <v>5</v>
      </c>
      <c r="AD16" s="130">
        <f t="shared" si="4"/>
        <v>6.87</v>
      </c>
      <c r="AE16" s="127">
        <f t="shared" si="5"/>
        <v>5.49</v>
      </c>
      <c r="AF16" s="127">
        <f t="shared" si="6"/>
        <v>5</v>
      </c>
      <c r="AG16" s="131">
        <f t="shared" si="7"/>
        <v>1</v>
      </c>
      <c r="AH16" s="127">
        <f t="shared" si="8"/>
        <v>6.49</v>
      </c>
      <c r="AI16" s="131">
        <v>5</v>
      </c>
      <c r="AJ16" s="127">
        <v>0</v>
      </c>
    </row>
    <row r="17" spans="1:36" s="112" customFormat="1" ht="18" customHeight="1">
      <c r="A17" s="124">
        <v>11</v>
      </c>
      <c r="B17" s="126" t="s">
        <v>78</v>
      </c>
      <c r="C17" s="126" t="s">
        <v>79</v>
      </c>
      <c r="D17" s="127">
        <v>10</v>
      </c>
      <c r="E17" s="127">
        <v>8</v>
      </c>
      <c r="F17" s="127"/>
      <c r="G17" s="127"/>
      <c r="H17" s="127"/>
      <c r="I17" s="127"/>
      <c r="J17" s="127"/>
      <c r="K17" s="127"/>
      <c r="L17" s="127"/>
      <c r="M17" s="128">
        <f t="shared" si="2"/>
        <v>9</v>
      </c>
      <c r="N17" s="127">
        <v>7</v>
      </c>
      <c r="O17" s="127">
        <v>8.1999999999999993</v>
      </c>
      <c r="P17" s="127">
        <v>10</v>
      </c>
      <c r="Q17" s="127">
        <v>9.4</v>
      </c>
      <c r="R17" s="127"/>
      <c r="S17" s="127"/>
      <c r="T17" s="127"/>
      <c r="U17" s="128">
        <f t="shared" si="3"/>
        <v>8.65</v>
      </c>
      <c r="V17" s="127">
        <v>10</v>
      </c>
      <c r="W17" s="127"/>
      <c r="X17" s="127"/>
      <c r="Y17" s="128">
        <f t="shared" si="0"/>
        <v>10</v>
      </c>
      <c r="Z17" s="127">
        <v>10</v>
      </c>
      <c r="AA17" s="127">
        <v>9</v>
      </c>
      <c r="AB17" s="127"/>
      <c r="AC17" s="128">
        <f t="shared" si="1"/>
        <v>9.5</v>
      </c>
      <c r="AD17" s="130">
        <f t="shared" si="4"/>
        <v>9.2799999999999994</v>
      </c>
      <c r="AE17" s="127">
        <f t="shared" si="5"/>
        <v>7.42</v>
      </c>
      <c r="AF17" s="127">
        <f t="shared" si="6"/>
        <v>9</v>
      </c>
      <c r="AG17" s="131">
        <f t="shared" si="7"/>
        <v>1.8</v>
      </c>
      <c r="AH17" s="127">
        <f t="shared" si="8"/>
        <v>9.2200000000000006</v>
      </c>
      <c r="AI17" s="131">
        <v>9</v>
      </c>
      <c r="AJ17" s="127">
        <v>0</v>
      </c>
    </row>
    <row r="18" spans="1:36" s="112" customFormat="1" ht="18" customHeight="1">
      <c r="A18" s="124">
        <v>12</v>
      </c>
      <c r="B18" s="144" t="s">
        <v>80</v>
      </c>
      <c r="C18" s="126" t="s">
        <v>81</v>
      </c>
      <c r="D18" s="127">
        <v>10</v>
      </c>
      <c r="E18" s="127">
        <v>8</v>
      </c>
      <c r="F18" s="127"/>
      <c r="G18" s="127"/>
      <c r="H18" s="127"/>
      <c r="I18" s="127"/>
      <c r="J18" s="127"/>
      <c r="K18" s="127"/>
      <c r="L18" s="127"/>
      <c r="M18" s="128">
        <f t="shared" si="2"/>
        <v>9</v>
      </c>
      <c r="N18" s="127">
        <v>9.5</v>
      </c>
      <c r="O18" s="127">
        <v>9.8000000000000007</v>
      </c>
      <c r="P18" s="127">
        <v>8.6</v>
      </c>
      <c r="Q18" s="127">
        <v>9.6</v>
      </c>
      <c r="R18" s="127"/>
      <c r="S18" s="127"/>
      <c r="T18" s="127"/>
      <c r="U18" s="128">
        <f t="shared" si="3"/>
        <v>9.3699999999999992</v>
      </c>
      <c r="V18" s="127">
        <v>8</v>
      </c>
      <c r="W18" s="127"/>
      <c r="X18" s="127"/>
      <c r="Y18" s="128">
        <f t="shared" si="0"/>
        <v>8</v>
      </c>
      <c r="Z18" s="127">
        <v>9</v>
      </c>
      <c r="AA18" s="127">
        <v>9.5</v>
      </c>
      <c r="AB18" s="127"/>
      <c r="AC18" s="128">
        <f t="shared" si="1"/>
        <v>9.25</v>
      </c>
      <c r="AD18" s="130">
        <f t="shared" si="4"/>
        <v>8.9</v>
      </c>
      <c r="AE18" s="127">
        <f t="shared" si="5"/>
        <v>7.12</v>
      </c>
      <c r="AF18" s="127">
        <f t="shared" si="6"/>
        <v>7.5</v>
      </c>
      <c r="AG18" s="131">
        <f t="shared" si="7"/>
        <v>1.5</v>
      </c>
      <c r="AH18" s="127">
        <f t="shared" si="8"/>
        <v>8.6199999999999992</v>
      </c>
      <c r="AI18" s="131">
        <v>7.5</v>
      </c>
      <c r="AJ18" s="127">
        <v>0</v>
      </c>
    </row>
    <row r="19" spans="1:36" s="112" customFormat="1" ht="18" customHeight="1">
      <c r="A19" s="124">
        <v>13</v>
      </c>
      <c r="B19" s="144" t="s">
        <v>82</v>
      </c>
      <c r="C19" s="126" t="s">
        <v>83</v>
      </c>
      <c r="D19" s="127">
        <v>9.8000000000000007</v>
      </c>
      <c r="E19" s="127">
        <v>8</v>
      </c>
      <c r="F19" s="127"/>
      <c r="G19" s="127"/>
      <c r="H19" s="127"/>
      <c r="I19" s="127"/>
      <c r="J19" s="127"/>
      <c r="K19" s="127"/>
      <c r="L19" s="127"/>
      <c r="M19" s="128">
        <f t="shared" si="2"/>
        <v>8.9</v>
      </c>
      <c r="N19" s="127">
        <v>9</v>
      </c>
      <c r="O19" s="127">
        <v>8.1999999999999993</v>
      </c>
      <c r="P19" s="127">
        <v>6.3</v>
      </c>
      <c r="Q19" s="127">
        <v>10</v>
      </c>
      <c r="R19" s="127"/>
      <c r="S19" s="127"/>
      <c r="T19" s="127"/>
      <c r="U19" s="128">
        <f t="shared" si="3"/>
        <v>8.3699999999999992</v>
      </c>
      <c r="V19" s="127">
        <v>10</v>
      </c>
      <c r="W19" s="127"/>
      <c r="X19" s="127"/>
      <c r="Y19" s="128">
        <f t="shared" si="0"/>
        <v>10</v>
      </c>
      <c r="Z19" s="127">
        <v>7.8</v>
      </c>
      <c r="AA19" s="127">
        <v>8</v>
      </c>
      <c r="AB19" s="127"/>
      <c r="AC19" s="128">
        <f t="shared" si="1"/>
        <v>7.9</v>
      </c>
      <c r="AD19" s="130">
        <f t="shared" si="4"/>
        <v>8.7899999999999991</v>
      </c>
      <c r="AE19" s="127">
        <f t="shared" si="5"/>
        <v>7.03</v>
      </c>
      <c r="AF19" s="127">
        <f t="shared" si="6"/>
        <v>10</v>
      </c>
      <c r="AG19" s="131">
        <f t="shared" si="7"/>
        <v>2</v>
      </c>
      <c r="AH19" s="127">
        <f t="shared" si="8"/>
        <v>9.0299999999999994</v>
      </c>
      <c r="AI19" s="131">
        <v>10</v>
      </c>
      <c r="AJ19" s="127">
        <v>0</v>
      </c>
    </row>
    <row r="20" spans="1:36" s="112" customFormat="1" ht="18" customHeight="1">
      <c r="A20" s="124">
        <v>14</v>
      </c>
      <c r="B20" s="125" t="s">
        <v>84</v>
      </c>
      <c r="C20" s="126" t="s">
        <v>85</v>
      </c>
      <c r="D20" s="127">
        <v>10</v>
      </c>
      <c r="E20" s="127">
        <v>5.8</v>
      </c>
      <c r="F20" s="127"/>
      <c r="G20" s="127"/>
      <c r="H20" s="127"/>
      <c r="I20" s="127"/>
      <c r="J20" s="127"/>
      <c r="K20" s="127"/>
      <c r="L20" s="127"/>
      <c r="M20" s="128">
        <f t="shared" si="2"/>
        <v>7.9</v>
      </c>
      <c r="N20" s="127">
        <v>9</v>
      </c>
      <c r="O20" s="127">
        <v>10</v>
      </c>
      <c r="P20" s="127">
        <v>7</v>
      </c>
      <c r="Q20" s="127">
        <v>9.6</v>
      </c>
      <c r="R20" s="127"/>
      <c r="S20" s="127"/>
      <c r="T20" s="127"/>
      <c r="U20" s="128">
        <f t="shared" si="3"/>
        <v>8.9</v>
      </c>
      <c r="V20" s="127">
        <v>8</v>
      </c>
      <c r="W20" s="127"/>
      <c r="X20" s="127"/>
      <c r="Y20" s="128">
        <f t="shared" si="0"/>
        <v>8</v>
      </c>
      <c r="Z20" s="127">
        <v>8</v>
      </c>
      <c r="AA20" s="127">
        <v>8</v>
      </c>
      <c r="AB20" s="127"/>
      <c r="AC20" s="128">
        <f t="shared" si="1"/>
        <v>8</v>
      </c>
      <c r="AD20" s="130">
        <f t="shared" si="4"/>
        <v>8.1999999999999993</v>
      </c>
      <c r="AE20" s="127">
        <f t="shared" si="5"/>
        <v>6.56</v>
      </c>
      <c r="AF20" s="127">
        <f t="shared" si="6"/>
        <v>10</v>
      </c>
      <c r="AG20" s="131">
        <f t="shared" si="7"/>
        <v>2</v>
      </c>
      <c r="AH20" s="127">
        <f t="shared" si="8"/>
        <v>8.56</v>
      </c>
      <c r="AI20" s="131">
        <v>10</v>
      </c>
      <c r="AJ20" s="127">
        <v>0</v>
      </c>
    </row>
    <row r="21" spans="1:36" s="112" customFormat="1" ht="18" customHeight="1">
      <c r="A21" s="124">
        <v>15</v>
      </c>
      <c r="B21" s="125" t="s">
        <v>86</v>
      </c>
      <c r="C21" s="126" t="s">
        <v>87</v>
      </c>
      <c r="D21" s="127">
        <v>10</v>
      </c>
      <c r="E21" s="127">
        <v>9</v>
      </c>
      <c r="F21" s="127"/>
      <c r="G21" s="127"/>
      <c r="H21" s="127"/>
      <c r="I21" s="127"/>
      <c r="J21" s="127"/>
      <c r="K21" s="127"/>
      <c r="L21" s="127"/>
      <c r="M21" s="128">
        <f t="shared" si="2"/>
        <v>9.5</v>
      </c>
      <c r="N21" s="127">
        <v>9.8000000000000007</v>
      </c>
      <c r="O21" s="127">
        <v>9</v>
      </c>
      <c r="P21" s="127">
        <v>5</v>
      </c>
      <c r="Q21" s="127">
        <v>9.6</v>
      </c>
      <c r="R21" s="127"/>
      <c r="S21" s="127"/>
      <c r="T21" s="127"/>
      <c r="U21" s="128">
        <f t="shared" si="3"/>
        <v>8.35</v>
      </c>
      <c r="V21" s="127">
        <v>10</v>
      </c>
      <c r="W21" s="127"/>
      <c r="X21" s="127"/>
      <c r="Y21" s="128">
        <f t="shared" si="0"/>
        <v>10</v>
      </c>
      <c r="Z21" s="127">
        <v>4.5</v>
      </c>
      <c r="AA21" s="127">
        <v>8</v>
      </c>
      <c r="AB21" s="127"/>
      <c r="AC21" s="128">
        <f t="shared" si="1"/>
        <v>6.25</v>
      </c>
      <c r="AD21" s="130">
        <f t="shared" si="4"/>
        <v>8.52</v>
      </c>
      <c r="AE21" s="127">
        <f t="shared" si="5"/>
        <v>6.81</v>
      </c>
      <c r="AF21" s="127">
        <f t="shared" si="6"/>
        <v>10</v>
      </c>
      <c r="AG21" s="131">
        <f t="shared" si="7"/>
        <v>2</v>
      </c>
      <c r="AH21" s="127">
        <f t="shared" si="8"/>
        <v>8.81</v>
      </c>
      <c r="AI21" s="131">
        <v>9</v>
      </c>
      <c r="AJ21" s="127">
        <v>1</v>
      </c>
    </row>
    <row r="22" spans="1:36" s="112" customFormat="1" ht="18" customHeight="1">
      <c r="A22" s="124">
        <v>16</v>
      </c>
      <c r="B22" s="144" t="s">
        <v>88</v>
      </c>
      <c r="C22" s="126" t="s">
        <v>89</v>
      </c>
      <c r="D22" s="127">
        <v>10</v>
      </c>
      <c r="E22" s="127">
        <v>0</v>
      </c>
      <c r="F22" s="127"/>
      <c r="G22" s="127"/>
      <c r="H22" s="127"/>
      <c r="I22" s="127"/>
      <c r="J22" s="127"/>
      <c r="K22" s="127"/>
      <c r="L22" s="127"/>
      <c r="M22" s="128">
        <f t="shared" si="2"/>
        <v>5</v>
      </c>
      <c r="N22" s="127">
        <v>10</v>
      </c>
      <c r="O22" s="127">
        <v>10</v>
      </c>
      <c r="P22" s="127">
        <v>6.1</v>
      </c>
      <c r="Q22" s="127">
        <v>10</v>
      </c>
      <c r="R22" s="127"/>
      <c r="S22" s="127"/>
      <c r="T22" s="127"/>
      <c r="U22" s="128">
        <f t="shared" si="3"/>
        <v>9.02</v>
      </c>
      <c r="V22" s="127">
        <v>10</v>
      </c>
      <c r="W22" s="127"/>
      <c r="X22" s="127"/>
      <c r="Y22" s="128">
        <f t="shared" si="0"/>
        <v>10</v>
      </c>
      <c r="Z22" s="127">
        <v>10</v>
      </c>
      <c r="AA22" s="127">
        <v>10</v>
      </c>
      <c r="AB22" s="127"/>
      <c r="AC22" s="128">
        <f t="shared" si="1"/>
        <v>10</v>
      </c>
      <c r="AD22" s="130">
        <f t="shared" si="4"/>
        <v>8.5</v>
      </c>
      <c r="AE22" s="127">
        <f t="shared" si="5"/>
        <v>6.8</v>
      </c>
      <c r="AF22" s="127">
        <f t="shared" si="6"/>
        <v>10</v>
      </c>
      <c r="AG22" s="131">
        <f t="shared" si="7"/>
        <v>2</v>
      </c>
      <c r="AH22" s="127">
        <f t="shared" si="8"/>
        <v>8.8000000000000007</v>
      </c>
      <c r="AI22" s="131">
        <v>10</v>
      </c>
      <c r="AJ22" s="127">
        <v>0</v>
      </c>
    </row>
    <row r="23" spans="1:36" s="112" customFormat="1" ht="18" customHeight="1">
      <c r="A23" s="124">
        <v>17</v>
      </c>
      <c r="B23" s="144" t="s">
        <v>90</v>
      </c>
      <c r="C23" s="126" t="s">
        <v>91</v>
      </c>
      <c r="D23" s="127">
        <v>10</v>
      </c>
      <c r="E23" s="127">
        <v>10</v>
      </c>
      <c r="F23" s="127"/>
      <c r="G23" s="127"/>
      <c r="H23" s="127"/>
      <c r="I23" s="127"/>
      <c r="J23" s="127"/>
      <c r="K23" s="127"/>
      <c r="L23" s="127"/>
      <c r="M23" s="128">
        <f t="shared" si="2"/>
        <v>10</v>
      </c>
      <c r="N23" s="127">
        <v>9.5</v>
      </c>
      <c r="O23" s="127">
        <v>10</v>
      </c>
      <c r="P23" s="127">
        <v>8.6</v>
      </c>
      <c r="Q23" s="127">
        <v>9.8000000000000007</v>
      </c>
      <c r="R23" s="127"/>
      <c r="S23" s="127"/>
      <c r="T23" s="127"/>
      <c r="U23" s="128">
        <f t="shared" si="3"/>
        <v>9.4700000000000006</v>
      </c>
      <c r="V23" s="127">
        <v>9</v>
      </c>
      <c r="W23" s="127"/>
      <c r="X23" s="127"/>
      <c r="Y23" s="128">
        <f t="shared" si="0"/>
        <v>9</v>
      </c>
      <c r="Z23" s="127">
        <v>7.5</v>
      </c>
      <c r="AA23" s="127">
        <v>7</v>
      </c>
      <c r="AB23" s="127"/>
      <c r="AC23" s="128">
        <f t="shared" si="1"/>
        <v>7.25</v>
      </c>
      <c r="AD23" s="130">
        <f t="shared" si="4"/>
        <v>8.93</v>
      </c>
      <c r="AE23" s="127">
        <f t="shared" si="5"/>
        <v>7.14</v>
      </c>
      <c r="AF23" s="127">
        <f t="shared" si="6"/>
        <v>10</v>
      </c>
      <c r="AG23" s="131">
        <f t="shared" si="7"/>
        <v>2</v>
      </c>
      <c r="AH23" s="127">
        <f t="shared" si="8"/>
        <v>9.14</v>
      </c>
      <c r="AI23" s="131">
        <v>9</v>
      </c>
      <c r="AJ23" s="127">
        <v>1</v>
      </c>
    </row>
    <row r="24" spans="1:36" s="112" customFormat="1" ht="18" customHeight="1">
      <c r="A24" s="124">
        <v>18</v>
      </c>
      <c r="B24" s="134" t="s">
        <v>92</v>
      </c>
      <c r="C24" s="126" t="s">
        <v>93</v>
      </c>
      <c r="D24" s="127">
        <v>10</v>
      </c>
      <c r="E24" s="127">
        <v>0</v>
      </c>
      <c r="F24" s="127"/>
      <c r="G24" s="127"/>
      <c r="H24" s="127"/>
      <c r="I24" s="127"/>
      <c r="J24" s="127"/>
      <c r="K24" s="127"/>
      <c r="L24" s="127"/>
      <c r="M24" s="128">
        <f t="shared" si="2"/>
        <v>5</v>
      </c>
      <c r="N24" s="127">
        <v>10</v>
      </c>
      <c r="O24" s="127">
        <v>9.6</v>
      </c>
      <c r="P24" s="127">
        <v>8.5</v>
      </c>
      <c r="Q24" s="127">
        <v>9.6</v>
      </c>
      <c r="R24" s="127"/>
      <c r="S24" s="127"/>
      <c r="T24" s="127"/>
      <c r="U24" s="128">
        <f t="shared" si="3"/>
        <v>9.42</v>
      </c>
      <c r="V24" s="127" t="s">
        <v>419</v>
      </c>
      <c r="W24" s="127"/>
      <c r="X24" s="127"/>
      <c r="Y24" s="128"/>
      <c r="Z24" s="127" t="s">
        <v>419</v>
      </c>
      <c r="AA24" s="127">
        <v>6</v>
      </c>
      <c r="AB24" s="127"/>
      <c r="AC24" s="128">
        <f t="shared" si="1"/>
        <v>6</v>
      </c>
      <c r="AD24" s="130">
        <f t="shared" si="4"/>
        <v>6.8</v>
      </c>
      <c r="AE24" s="127">
        <f t="shared" si="5"/>
        <v>5.44</v>
      </c>
      <c r="AF24" s="127">
        <f t="shared" si="6"/>
        <v>4</v>
      </c>
      <c r="AG24" s="131">
        <f t="shared" si="7"/>
        <v>0.8</v>
      </c>
      <c r="AH24" s="127">
        <f t="shared" si="8"/>
        <v>6.24</v>
      </c>
      <c r="AI24" s="131">
        <v>4</v>
      </c>
      <c r="AJ24" s="127">
        <v>0</v>
      </c>
    </row>
    <row r="25" spans="1:36" s="112" customFormat="1" ht="18" customHeight="1">
      <c r="A25" s="124">
        <v>19</v>
      </c>
      <c r="B25" s="144" t="s">
        <v>94</v>
      </c>
      <c r="C25" s="148" t="s">
        <v>95</v>
      </c>
      <c r="D25" s="127">
        <v>10</v>
      </c>
      <c r="E25" s="127">
        <v>10</v>
      </c>
      <c r="F25" s="127"/>
      <c r="G25" s="127"/>
      <c r="H25" s="127"/>
      <c r="I25" s="127"/>
      <c r="J25" s="127"/>
      <c r="K25" s="127"/>
      <c r="L25" s="127"/>
      <c r="M25" s="128">
        <f t="shared" si="2"/>
        <v>10</v>
      </c>
      <c r="N25" s="127">
        <v>10</v>
      </c>
      <c r="O25" s="127">
        <v>10</v>
      </c>
      <c r="P25" s="127">
        <v>9.6</v>
      </c>
      <c r="Q25" s="127">
        <v>10</v>
      </c>
      <c r="R25" s="127"/>
      <c r="S25" s="127"/>
      <c r="T25" s="127"/>
      <c r="U25" s="128">
        <f t="shared" si="3"/>
        <v>9.9</v>
      </c>
      <c r="V25" s="127">
        <v>9</v>
      </c>
      <c r="W25" s="127"/>
      <c r="X25" s="127"/>
      <c r="Y25" s="128">
        <f t="shared" si="0"/>
        <v>9</v>
      </c>
      <c r="Z25" s="127">
        <v>6.8</v>
      </c>
      <c r="AA25" s="127">
        <v>9</v>
      </c>
      <c r="AB25" s="127"/>
      <c r="AC25" s="128">
        <f t="shared" si="1"/>
        <v>7.9</v>
      </c>
      <c r="AD25" s="130">
        <f t="shared" si="4"/>
        <v>9.1999999999999993</v>
      </c>
      <c r="AE25" s="127">
        <f t="shared" si="5"/>
        <v>7.36</v>
      </c>
      <c r="AF25" s="127">
        <f t="shared" si="6"/>
        <v>10</v>
      </c>
      <c r="AG25" s="131">
        <f t="shared" si="7"/>
        <v>2</v>
      </c>
      <c r="AH25" s="127">
        <f t="shared" si="8"/>
        <v>9.36</v>
      </c>
      <c r="AI25" s="131">
        <v>10</v>
      </c>
      <c r="AJ25" s="127">
        <v>0</v>
      </c>
    </row>
    <row r="26" spans="1:36" s="112" customFormat="1" ht="18" customHeight="1">
      <c r="A26" s="124">
        <v>20</v>
      </c>
      <c r="B26" s="144" t="s">
        <v>96</v>
      </c>
      <c r="C26" s="126" t="s">
        <v>97</v>
      </c>
      <c r="D26" s="127">
        <v>1</v>
      </c>
      <c r="E26" s="127">
        <v>0</v>
      </c>
      <c r="F26" s="127"/>
      <c r="G26" s="127"/>
      <c r="H26" s="127"/>
      <c r="I26" s="127"/>
      <c r="J26" s="127"/>
      <c r="K26" s="127"/>
      <c r="L26" s="127"/>
      <c r="M26" s="128">
        <f t="shared" si="2"/>
        <v>0.5</v>
      </c>
      <c r="N26" s="127">
        <v>8</v>
      </c>
      <c r="O26" s="127">
        <v>8</v>
      </c>
      <c r="P26" s="127">
        <v>9.1999999999999993</v>
      </c>
      <c r="Q26" s="127">
        <v>9.5</v>
      </c>
      <c r="R26" s="127"/>
      <c r="S26" s="127"/>
      <c r="T26" s="127"/>
      <c r="U26" s="128">
        <f t="shared" si="3"/>
        <v>8.67</v>
      </c>
      <c r="V26" s="127" t="s">
        <v>419</v>
      </c>
      <c r="W26" s="127"/>
      <c r="X26" s="127"/>
      <c r="Y26" s="128"/>
      <c r="Z26" s="127">
        <v>8.8000000000000007</v>
      </c>
      <c r="AA26" s="127">
        <v>9</v>
      </c>
      <c r="AB26" s="127"/>
      <c r="AC26" s="128">
        <f t="shared" si="1"/>
        <v>8.9</v>
      </c>
      <c r="AD26" s="130">
        <f t="shared" si="4"/>
        <v>6.02</v>
      </c>
      <c r="AE26" s="127">
        <f t="shared" si="5"/>
        <v>4.8099999999999996</v>
      </c>
      <c r="AF26" s="127">
        <f t="shared" si="6"/>
        <v>10</v>
      </c>
      <c r="AG26" s="131">
        <f t="shared" si="7"/>
        <v>2</v>
      </c>
      <c r="AH26" s="127">
        <f t="shared" si="8"/>
        <v>6.81</v>
      </c>
      <c r="AI26" s="131">
        <v>8</v>
      </c>
      <c r="AJ26" s="127">
        <v>2</v>
      </c>
    </row>
    <row r="27" spans="1:36" s="112" customFormat="1" ht="18" customHeight="1">
      <c r="A27" s="124">
        <v>21</v>
      </c>
      <c r="B27" s="133" t="s">
        <v>98</v>
      </c>
      <c r="C27" s="149" t="s">
        <v>99</v>
      </c>
      <c r="D27" s="127">
        <v>8</v>
      </c>
      <c r="E27" s="127">
        <v>9.1999999999999993</v>
      </c>
      <c r="F27" s="127"/>
      <c r="G27" s="127"/>
      <c r="H27" s="127"/>
      <c r="I27" s="127"/>
      <c r="J27" s="127"/>
      <c r="K27" s="127"/>
      <c r="L27" s="127"/>
      <c r="M27" s="128">
        <f t="shared" si="2"/>
        <v>8.6</v>
      </c>
      <c r="N27" s="127">
        <v>8</v>
      </c>
      <c r="O27" s="127">
        <v>8.1999999999999993</v>
      </c>
      <c r="P27" s="127">
        <v>9</v>
      </c>
      <c r="Q27" s="127" t="s">
        <v>419</v>
      </c>
      <c r="R27" s="127"/>
      <c r="S27" s="127"/>
      <c r="T27" s="127"/>
      <c r="U27" s="128">
        <f t="shared" si="3"/>
        <v>8.4</v>
      </c>
      <c r="V27" s="127">
        <v>7</v>
      </c>
      <c r="W27" s="127"/>
      <c r="X27" s="127"/>
      <c r="Y27" s="128">
        <f t="shared" si="0"/>
        <v>7</v>
      </c>
      <c r="Z27" s="127" t="s">
        <v>419</v>
      </c>
      <c r="AA27" s="127">
        <v>9</v>
      </c>
      <c r="AB27" s="127"/>
      <c r="AC27" s="128">
        <f t="shared" si="1"/>
        <v>9</v>
      </c>
      <c r="AD27" s="130">
        <f t="shared" si="4"/>
        <v>8.25</v>
      </c>
      <c r="AE27" s="127">
        <f t="shared" si="5"/>
        <v>6.6</v>
      </c>
      <c r="AF27" s="127">
        <f t="shared" si="6"/>
        <v>9.5</v>
      </c>
      <c r="AG27" s="131">
        <f t="shared" si="7"/>
        <v>1.9</v>
      </c>
      <c r="AH27" s="127">
        <f t="shared" si="8"/>
        <v>8.5</v>
      </c>
      <c r="AI27" s="131">
        <v>7.5</v>
      </c>
      <c r="AJ27" s="127">
        <v>2</v>
      </c>
    </row>
    <row r="28" spans="1:36" s="112" customFormat="1" ht="18" customHeight="1">
      <c r="A28" s="124">
        <v>22</v>
      </c>
      <c r="B28" s="150" t="s">
        <v>599</v>
      </c>
      <c r="C28" s="120" t="s">
        <v>594</v>
      </c>
      <c r="D28" s="127"/>
      <c r="E28" s="127"/>
      <c r="F28" s="127"/>
      <c r="G28" s="127"/>
      <c r="H28" s="127"/>
      <c r="I28" s="127"/>
      <c r="J28" s="127"/>
      <c r="K28" s="127"/>
      <c r="L28" s="127"/>
      <c r="M28" s="128" t="e">
        <f t="shared" si="2"/>
        <v>#DIV/0!</v>
      </c>
      <c r="N28" s="127"/>
      <c r="O28" s="127"/>
      <c r="P28" s="127"/>
      <c r="Q28" s="127"/>
      <c r="R28" s="127"/>
      <c r="S28" s="127"/>
      <c r="T28" s="127"/>
      <c r="U28" s="128" t="e">
        <f t="shared" si="3"/>
        <v>#DIV/0!</v>
      </c>
      <c r="V28" s="127"/>
      <c r="W28" s="127"/>
      <c r="X28" s="127"/>
      <c r="Y28" s="128" t="e">
        <f t="shared" si="0"/>
        <v>#DIV/0!</v>
      </c>
      <c r="Z28" s="127"/>
      <c r="AA28" s="127"/>
      <c r="AB28" s="127"/>
      <c r="AC28" s="128" t="e">
        <f t="shared" si="1"/>
        <v>#DIV/0!</v>
      </c>
      <c r="AD28" s="130" t="e">
        <f t="shared" si="4"/>
        <v>#DIV/0!</v>
      </c>
      <c r="AE28" s="127" t="e">
        <f t="shared" si="5"/>
        <v>#DIV/0!</v>
      </c>
      <c r="AF28" s="127">
        <f t="shared" si="6"/>
        <v>10</v>
      </c>
      <c r="AG28" s="131">
        <f t="shared" si="7"/>
        <v>2</v>
      </c>
      <c r="AH28" s="127" t="e">
        <f t="shared" si="8"/>
        <v>#DIV/0!</v>
      </c>
      <c r="AI28" s="131">
        <v>10</v>
      </c>
      <c r="AJ28" s="127">
        <v>0</v>
      </c>
    </row>
    <row r="29" spans="1:36" s="112" customFormat="1" ht="18" customHeight="1">
      <c r="A29" s="124">
        <v>23</v>
      </c>
      <c r="B29" s="127"/>
      <c r="C29" s="147"/>
      <c r="D29" s="127"/>
      <c r="E29" s="127"/>
      <c r="F29" s="127"/>
      <c r="G29" s="127"/>
      <c r="H29" s="127"/>
      <c r="I29" s="127"/>
      <c r="J29" s="127"/>
      <c r="K29" s="127"/>
      <c r="L29" s="127"/>
      <c r="M29" s="128" t="e">
        <f t="shared" si="2"/>
        <v>#DIV/0!</v>
      </c>
      <c r="N29" s="127"/>
      <c r="O29" s="127"/>
      <c r="P29" s="127"/>
      <c r="Q29" s="127"/>
      <c r="R29" s="127"/>
      <c r="S29" s="127"/>
      <c r="T29" s="127"/>
      <c r="U29" s="128" t="e">
        <f t="shared" si="3"/>
        <v>#DIV/0!</v>
      </c>
      <c r="V29" s="127"/>
      <c r="W29" s="127"/>
      <c r="X29" s="127"/>
      <c r="Y29" s="128" t="e">
        <f t="shared" si="0"/>
        <v>#DIV/0!</v>
      </c>
      <c r="Z29" s="127"/>
      <c r="AA29" s="127"/>
      <c r="AB29" s="127"/>
      <c r="AC29" s="128" t="e">
        <f t="shared" si="1"/>
        <v>#DIV/0!</v>
      </c>
      <c r="AD29" s="130" t="e">
        <f t="shared" si="4"/>
        <v>#DIV/0!</v>
      </c>
      <c r="AE29" s="127" t="e">
        <f t="shared" si="5"/>
        <v>#DIV/0!</v>
      </c>
      <c r="AF29" s="127">
        <f t="shared" si="6"/>
        <v>0</v>
      </c>
      <c r="AG29" s="131">
        <f t="shared" si="7"/>
        <v>0</v>
      </c>
      <c r="AH29" s="127" t="e">
        <f t="shared" si="8"/>
        <v>#DIV/0!</v>
      </c>
      <c r="AI29" s="131"/>
      <c r="AJ29" s="127"/>
    </row>
    <row r="30" spans="1:36" s="112" customFormat="1" ht="18" customHeight="1">
      <c r="A30" s="124">
        <v>24</v>
      </c>
      <c r="B30" s="127"/>
      <c r="C30" s="120"/>
      <c r="D30" s="127"/>
      <c r="E30" s="127"/>
      <c r="F30" s="127"/>
      <c r="G30" s="127"/>
      <c r="H30" s="127"/>
      <c r="I30" s="127"/>
      <c r="J30" s="127"/>
      <c r="K30" s="127"/>
      <c r="L30" s="127"/>
      <c r="M30" s="128" t="e">
        <f t="shared" si="2"/>
        <v>#DIV/0!</v>
      </c>
      <c r="N30" s="127"/>
      <c r="O30" s="127"/>
      <c r="P30" s="127"/>
      <c r="Q30" s="127"/>
      <c r="R30" s="127"/>
      <c r="S30" s="127"/>
      <c r="T30" s="127"/>
      <c r="U30" s="128" t="e">
        <f t="shared" si="3"/>
        <v>#DIV/0!</v>
      </c>
      <c r="V30" s="127"/>
      <c r="W30" s="127"/>
      <c r="X30" s="127"/>
      <c r="Y30" s="128" t="e">
        <f t="shared" si="0"/>
        <v>#DIV/0!</v>
      </c>
      <c r="Z30" s="127"/>
      <c r="AA30" s="127"/>
      <c r="AB30" s="127"/>
      <c r="AC30" s="128" t="e">
        <f t="shared" si="1"/>
        <v>#DIV/0!</v>
      </c>
      <c r="AD30" s="130" t="e">
        <f t="shared" si="4"/>
        <v>#DIV/0!</v>
      </c>
      <c r="AE30" s="127" t="e">
        <f t="shared" si="5"/>
        <v>#DIV/0!</v>
      </c>
      <c r="AF30" s="127">
        <f t="shared" si="6"/>
        <v>0</v>
      </c>
      <c r="AG30" s="131">
        <f t="shared" si="7"/>
        <v>0</v>
      </c>
      <c r="AH30" s="127" t="e">
        <f t="shared" si="8"/>
        <v>#DIV/0!</v>
      </c>
      <c r="AI30" s="131"/>
      <c r="AJ30" s="127"/>
    </row>
    <row r="31" spans="1:36" s="112" customFormat="1" ht="18" customHeight="1">
      <c r="A31" s="124">
        <v>25</v>
      </c>
      <c r="B31" s="127"/>
      <c r="C31" s="120"/>
      <c r="D31" s="127"/>
      <c r="E31" s="127"/>
      <c r="F31" s="127"/>
      <c r="G31" s="127"/>
      <c r="H31" s="127"/>
      <c r="I31" s="127"/>
      <c r="J31" s="127"/>
      <c r="K31" s="127"/>
      <c r="L31" s="127"/>
      <c r="M31" s="128" t="e">
        <f t="shared" si="2"/>
        <v>#DIV/0!</v>
      </c>
      <c r="N31" s="127"/>
      <c r="O31" s="127"/>
      <c r="P31" s="127"/>
      <c r="Q31" s="127"/>
      <c r="R31" s="127"/>
      <c r="S31" s="127"/>
      <c r="T31" s="127"/>
      <c r="U31" s="128" t="e">
        <f t="shared" si="3"/>
        <v>#DIV/0!</v>
      </c>
      <c r="V31" s="127"/>
      <c r="W31" s="127"/>
      <c r="X31" s="127"/>
      <c r="Y31" s="128" t="e">
        <f t="shared" si="0"/>
        <v>#DIV/0!</v>
      </c>
      <c r="Z31" s="127"/>
      <c r="AA31" s="127"/>
      <c r="AB31" s="127"/>
      <c r="AC31" s="128" t="e">
        <f t="shared" si="1"/>
        <v>#DIV/0!</v>
      </c>
      <c r="AD31" s="130" t="e">
        <f t="shared" si="4"/>
        <v>#DIV/0!</v>
      </c>
      <c r="AE31" s="127" t="e">
        <f t="shared" si="5"/>
        <v>#DIV/0!</v>
      </c>
      <c r="AF31" s="127">
        <f t="shared" si="6"/>
        <v>0</v>
      </c>
      <c r="AG31" s="131">
        <f t="shared" si="7"/>
        <v>0</v>
      </c>
      <c r="AH31" s="127" t="e">
        <f t="shared" si="8"/>
        <v>#DIV/0!</v>
      </c>
      <c r="AI31" s="131"/>
      <c r="AJ31" s="127"/>
    </row>
    <row r="32" spans="1:36" s="112" customFormat="1" ht="18" customHeight="1">
      <c r="A32" s="124">
        <v>26</v>
      </c>
      <c r="B32" s="127"/>
      <c r="C32" s="120"/>
      <c r="D32" s="127"/>
      <c r="E32" s="127"/>
      <c r="F32" s="127"/>
      <c r="G32" s="127"/>
      <c r="H32" s="127"/>
      <c r="I32" s="127"/>
      <c r="J32" s="127"/>
      <c r="K32" s="127"/>
      <c r="L32" s="127"/>
      <c r="M32" s="128" t="e">
        <f t="shared" si="2"/>
        <v>#DIV/0!</v>
      </c>
      <c r="N32" s="127"/>
      <c r="O32" s="127"/>
      <c r="P32" s="127"/>
      <c r="Q32" s="127"/>
      <c r="R32" s="127"/>
      <c r="S32" s="127"/>
      <c r="T32" s="127"/>
      <c r="U32" s="128" t="e">
        <f t="shared" si="3"/>
        <v>#DIV/0!</v>
      </c>
      <c r="V32" s="127"/>
      <c r="W32" s="127"/>
      <c r="X32" s="127"/>
      <c r="Y32" s="128" t="e">
        <f t="shared" si="0"/>
        <v>#DIV/0!</v>
      </c>
      <c r="Z32" s="127"/>
      <c r="AA32" s="127"/>
      <c r="AB32" s="127"/>
      <c r="AC32" s="128" t="e">
        <f t="shared" si="1"/>
        <v>#DIV/0!</v>
      </c>
      <c r="AD32" s="130" t="e">
        <f t="shared" si="4"/>
        <v>#DIV/0!</v>
      </c>
      <c r="AE32" s="127" t="e">
        <f t="shared" si="5"/>
        <v>#DIV/0!</v>
      </c>
      <c r="AF32" s="127">
        <f t="shared" si="6"/>
        <v>0</v>
      </c>
      <c r="AG32" s="131">
        <f t="shared" si="7"/>
        <v>0</v>
      </c>
      <c r="AH32" s="127" t="e">
        <f t="shared" si="8"/>
        <v>#DIV/0!</v>
      </c>
      <c r="AI32" s="131"/>
      <c r="AJ32" s="127"/>
    </row>
    <row r="33" spans="1:36" s="112" customFormat="1">
      <c r="A33" s="124">
        <v>27</v>
      </c>
      <c r="B33" s="127"/>
      <c r="C33" s="120"/>
      <c r="D33" s="127"/>
      <c r="E33" s="127"/>
      <c r="F33" s="127"/>
      <c r="G33" s="127"/>
      <c r="H33" s="127"/>
      <c r="I33" s="127"/>
      <c r="J33" s="127"/>
      <c r="K33" s="127"/>
      <c r="L33" s="127"/>
      <c r="M33" s="128" t="e">
        <f t="shared" si="2"/>
        <v>#DIV/0!</v>
      </c>
      <c r="N33" s="127"/>
      <c r="O33" s="127"/>
      <c r="P33" s="127"/>
      <c r="Q33" s="127"/>
      <c r="R33" s="127"/>
      <c r="S33" s="127"/>
      <c r="T33" s="127"/>
      <c r="U33" s="128" t="e">
        <f t="shared" si="3"/>
        <v>#DIV/0!</v>
      </c>
      <c r="V33" s="127"/>
      <c r="W33" s="127"/>
      <c r="X33" s="127"/>
      <c r="Y33" s="128" t="e">
        <f t="shared" si="0"/>
        <v>#DIV/0!</v>
      </c>
      <c r="Z33" s="127"/>
      <c r="AA33" s="127"/>
      <c r="AB33" s="127"/>
      <c r="AC33" s="128" t="e">
        <f t="shared" si="1"/>
        <v>#DIV/0!</v>
      </c>
      <c r="AD33" s="130" t="e">
        <f t="shared" si="4"/>
        <v>#DIV/0!</v>
      </c>
      <c r="AE33" s="127" t="e">
        <f t="shared" si="5"/>
        <v>#DIV/0!</v>
      </c>
      <c r="AF33" s="127">
        <f t="shared" si="6"/>
        <v>0</v>
      </c>
      <c r="AG33" s="131">
        <f t="shared" si="7"/>
        <v>0</v>
      </c>
      <c r="AH33" s="127" t="e">
        <f t="shared" si="8"/>
        <v>#DIV/0!</v>
      </c>
      <c r="AI33" s="131"/>
      <c r="AJ33" s="127"/>
    </row>
    <row r="34" spans="1:36" s="112" customFormat="1">
      <c r="A34" s="124">
        <v>28</v>
      </c>
      <c r="B34" s="127"/>
      <c r="C34" s="120"/>
      <c r="D34" s="127"/>
      <c r="E34" s="127"/>
      <c r="F34" s="127"/>
      <c r="G34" s="127"/>
      <c r="H34" s="127"/>
      <c r="I34" s="127"/>
      <c r="J34" s="127"/>
      <c r="K34" s="127"/>
      <c r="L34" s="127"/>
      <c r="M34" s="128" t="e">
        <f t="shared" si="2"/>
        <v>#DIV/0!</v>
      </c>
      <c r="N34" s="127"/>
      <c r="O34" s="127"/>
      <c r="P34" s="127"/>
      <c r="Q34" s="127"/>
      <c r="R34" s="127"/>
      <c r="S34" s="127"/>
      <c r="T34" s="127"/>
      <c r="U34" s="128" t="e">
        <f t="shared" si="3"/>
        <v>#DIV/0!</v>
      </c>
      <c r="V34" s="127"/>
      <c r="W34" s="127"/>
      <c r="X34" s="127"/>
      <c r="Y34" s="128" t="e">
        <f t="shared" si="0"/>
        <v>#DIV/0!</v>
      </c>
      <c r="Z34" s="127"/>
      <c r="AA34" s="127"/>
      <c r="AB34" s="127"/>
      <c r="AC34" s="128" t="e">
        <f t="shared" si="1"/>
        <v>#DIV/0!</v>
      </c>
      <c r="AD34" s="130" t="e">
        <f t="shared" si="4"/>
        <v>#DIV/0!</v>
      </c>
      <c r="AE34" s="127" t="e">
        <f t="shared" si="5"/>
        <v>#DIV/0!</v>
      </c>
      <c r="AF34" s="127">
        <f t="shared" si="6"/>
        <v>0</v>
      </c>
      <c r="AG34" s="131">
        <f t="shared" si="7"/>
        <v>0</v>
      </c>
      <c r="AH34" s="127" t="e">
        <f t="shared" si="8"/>
        <v>#DIV/0!</v>
      </c>
      <c r="AI34" s="131"/>
      <c r="AJ34" s="127"/>
    </row>
    <row r="35" spans="1:36" s="112" customFormat="1">
      <c r="A35" s="124">
        <v>29</v>
      </c>
      <c r="B35" s="127"/>
      <c r="C35" s="120"/>
      <c r="D35" s="127"/>
      <c r="E35" s="127"/>
      <c r="F35" s="127"/>
      <c r="G35" s="127"/>
      <c r="H35" s="127"/>
      <c r="I35" s="127"/>
      <c r="J35" s="127"/>
      <c r="K35" s="127"/>
      <c r="L35" s="127"/>
      <c r="M35" s="128" t="e">
        <f t="shared" si="2"/>
        <v>#DIV/0!</v>
      </c>
      <c r="N35" s="127"/>
      <c r="O35" s="127"/>
      <c r="P35" s="127"/>
      <c r="Q35" s="127"/>
      <c r="R35" s="127"/>
      <c r="S35" s="127"/>
      <c r="T35" s="127"/>
      <c r="U35" s="128" t="e">
        <f t="shared" si="3"/>
        <v>#DIV/0!</v>
      </c>
      <c r="V35" s="127"/>
      <c r="W35" s="127"/>
      <c r="X35" s="127"/>
      <c r="Y35" s="128" t="e">
        <f t="shared" si="0"/>
        <v>#DIV/0!</v>
      </c>
      <c r="Z35" s="127"/>
      <c r="AA35" s="127"/>
      <c r="AB35" s="127"/>
      <c r="AC35" s="128" t="e">
        <f t="shared" si="1"/>
        <v>#DIV/0!</v>
      </c>
      <c r="AD35" s="130" t="e">
        <f t="shared" si="4"/>
        <v>#DIV/0!</v>
      </c>
      <c r="AE35" s="127" t="e">
        <f t="shared" si="5"/>
        <v>#DIV/0!</v>
      </c>
      <c r="AF35" s="127">
        <f t="shared" si="6"/>
        <v>0</v>
      </c>
      <c r="AG35" s="131">
        <f t="shared" si="7"/>
        <v>0</v>
      </c>
      <c r="AH35" s="127" t="e">
        <f t="shared" si="8"/>
        <v>#DIV/0!</v>
      </c>
      <c r="AI35" s="131"/>
      <c r="AJ35" s="127"/>
    </row>
    <row r="36" spans="1:36" s="112" customFormat="1">
      <c r="A36" s="124">
        <v>30</v>
      </c>
      <c r="B36" s="127"/>
      <c r="C36" s="120"/>
      <c r="D36" s="127"/>
      <c r="E36" s="127"/>
      <c r="F36" s="127"/>
      <c r="G36" s="127"/>
      <c r="H36" s="127"/>
      <c r="I36" s="127"/>
      <c r="J36" s="127"/>
      <c r="K36" s="127"/>
      <c r="L36" s="127"/>
      <c r="M36" s="128" t="e">
        <f t="shared" si="2"/>
        <v>#DIV/0!</v>
      </c>
      <c r="N36" s="127"/>
      <c r="O36" s="127"/>
      <c r="P36" s="127"/>
      <c r="Q36" s="127"/>
      <c r="R36" s="127"/>
      <c r="S36" s="127"/>
      <c r="T36" s="127"/>
      <c r="U36" s="128" t="e">
        <f t="shared" si="3"/>
        <v>#DIV/0!</v>
      </c>
      <c r="V36" s="127"/>
      <c r="W36" s="127"/>
      <c r="X36" s="127"/>
      <c r="Y36" s="128" t="e">
        <f t="shared" si="0"/>
        <v>#DIV/0!</v>
      </c>
      <c r="Z36" s="127"/>
      <c r="AA36" s="127"/>
      <c r="AB36" s="127"/>
      <c r="AC36" s="128" t="e">
        <f t="shared" si="1"/>
        <v>#DIV/0!</v>
      </c>
      <c r="AD36" s="130" t="e">
        <f t="shared" si="4"/>
        <v>#DIV/0!</v>
      </c>
      <c r="AE36" s="127" t="e">
        <f t="shared" si="5"/>
        <v>#DIV/0!</v>
      </c>
      <c r="AF36" s="131"/>
      <c r="AG36" s="131">
        <f t="shared" si="7"/>
        <v>0</v>
      </c>
      <c r="AH36" s="127" t="e">
        <f t="shared" si="8"/>
        <v>#DIV/0!</v>
      </c>
    </row>
    <row r="37" spans="1:36" s="112" customFormat="1">
      <c r="A37" s="124">
        <v>31</v>
      </c>
      <c r="B37" s="127"/>
      <c r="C37" s="120"/>
      <c r="D37" s="127"/>
      <c r="E37" s="127"/>
      <c r="F37" s="127"/>
      <c r="G37" s="127"/>
      <c r="H37" s="127"/>
      <c r="I37" s="127"/>
      <c r="J37" s="127"/>
      <c r="K37" s="127"/>
      <c r="L37" s="127"/>
      <c r="M37" s="128" t="e">
        <f t="shared" si="2"/>
        <v>#DIV/0!</v>
      </c>
      <c r="N37" s="127"/>
      <c r="O37" s="127"/>
      <c r="P37" s="127"/>
      <c r="Q37" s="127"/>
      <c r="R37" s="127"/>
      <c r="S37" s="127"/>
      <c r="T37" s="127"/>
      <c r="U37" s="128" t="e">
        <f t="shared" si="3"/>
        <v>#DIV/0!</v>
      </c>
      <c r="V37" s="127"/>
      <c r="W37" s="127"/>
      <c r="X37" s="127"/>
      <c r="Y37" s="128" t="e">
        <f t="shared" si="0"/>
        <v>#DIV/0!</v>
      </c>
      <c r="Z37" s="127"/>
      <c r="AA37" s="127"/>
      <c r="AB37" s="127"/>
      <c r="AC37" s="128" t="e">
        <f t="shared" si="1"/>
        <v>#DIV/0!</v>
      </c>
      <c r="AD37" s="130" t="e">
        <f t="shared" si="4"/>
        <v>#DIV/0!</v>
      </c>
      <c r="AE37" s="127" t="e">
        <f t="shared" si="5"/>
        <v>#DIV/0!</v>
      </c>
      <c r="AF37" s="131"/>
      <c r="AG37" s="131">
        <f t="shared" si="7"/>
        <v>0</v>
      </c>
      <c r="AH37" s="127" t="e">
        <f t="shared" si="8"/>
        <v>#DIV/0!</v>
      </c>
    </row>
    <row r="38" spans="1:36" s="112" customFormat="1">
      <c r="A38" s="124">
        <v>32</v>
      </c>
      <c r="B38" s="127"/>
      <c r="C38" s="120"/>
      <c r="D38" s="127"/>
      <c r="E38" s="127"/>
      <c r="F38" s="127"/>
      <c r="G38" s="127"/>
      <c r="H38" s="127"/>
      <c r="I38" s="127"/>
      <c r="J38" s="127"/>
      <c r="K38" s="127"/>
      <c r="L38" s="127"/>
      <c r="M38" s="128" t="e">
        <f t="shared" si="2"/>
        <v>#DIV/0!</v>
      </c>
      <c r="N38" s="127"/>
      <c r="O38" s="127"/>
      <c r="P38" s="127"/>
      <c r="Q38" s="127"/>
      <c r="R38" s="127"/>
      <c r="S38" s="127"/>
      <c r="T38" s="127"/>
      <c r="U38" s="128" t="e">
        <f t="shared" si="3"/>
        <v>#DIV/0!</v>
      </c>
      <c r="V38" s="127"/>
      <c r="W38" s="127"/>
      <c r="X38" s="127"/>
      <c r="Y38" s="128" t="e">
        <f t="shared" si="0"/>
        <v>#DIV/0!</v>
      </c>
      <c r="Z38" s="127"/>
      <c r="AA38" s="127"/>
      <c r="AB38" s="127"/>
      <c r="AC38" s="128" t="e">
        <f t="shared" si="1"/>
        <v>#DIV/0!</v>
      </c>
      <c r="AD38" s="130" t="e">
        <f t="shared" si="4"/>
        <v>#DIV/0!</v>
      </c>
      <c r="AE38" s="127" t="e">
        <f t="shared" si="5"/>
        <v>#DIV/0!</v>
      </c>
      <c r="AF38" s="131"/>
      <c r="AG38" s="131">
        <f t="shared" si="7"/>
        <v>0</v>
      </c>
      <c r="AH38" s="127" t="e">
        <f t="shared" si="8"/>
        <v>#DIV/0!</v>
      </c>
    </row>
    <row r="39" spans="1:36" s="112" customFormat="1">
      <c r="A39" s="124">
        <v>33</v>
      </c>
      <c r="B39" s="127"/>
      <c r="C39" s="120"/>
      <c r="D39" s="127"/>
      <c r="E39" s="127"/>
      <c r="F39" s="127"/>
      <c r="G39" s="127"/>
      <c r="H39" s="127"/>
      <c r="I39" s="127"/>
      <c r="J39" s="127"/>
      <c r="K39" s="127"/>
      <c r="L39" s="127"/>
      <c r="M39" s="128" t="e">
        <f t="shared" si="2"/>
        <v>#DIV/0!</v>
      </c>
      <c r="N39" s="127"/>
      <c r="O39" s="127"/>
      <c r="P39" s="127"/>
      <c r="Q39" s="127"/>
      <c r="R39" s="127"/>
      <c r="S39" s="127"/>
      <c r="T39" s="127"/>
      <c r="U39" s="128" t="e">
        <f t="shared" si="3"/>
        <v>#DIV/0!</v>
      </c>
      <c r="V39" s="127"/>
      <c r="W39" s="127"/>
      <c r="X39" s="127"/>
      <c r="Y39" s="128" t="e">
        <f t="shared" si="0"/>
        <v>#DIV/0!</v>
      </c>
      <c r="Z39" s="127"/>
      <c r="AA39" s="127"/>
      <c r="AB39" s="127"/>
      <c r="AC39" s="128" t="e">
        <f t="shared" si="1"/>
        <v>#DIV/0!</v>
      </c>
      <c r="AD39" s="130" t="e">
        <f t="shared" si="4"/>
        <v>#DIV/0!</v>
      </c>
      <c r="AE39" s="127" t="e">
        <f t="shared" si="5"/>
        <v>#DIV/0!</v>
      </c>
      <c r="AF39" s="131"/>
      <c r="AG39" s="131">
        <f t="shared" si="7"/>
        <v>0</v>
      </c>
      <c r="AH39" s="127" t="e">
        <f t="shared" si="8"/>
        <v>#DIV/0!</v>
      </c>
    </row>
    <row r="40" spans="1:36" s="112" customFormat="1">
      <c r="A40" s="111"/>
      <c r="M40" s="137"/>
      <c r="U40" s="137"/>
      <c r="Y40" s="137"/>
      <c r="AC40" s="137"/>
      <c r="AD40" s="138"/>
      <c r="AE40" s="137"/>
      <c r="AF40" s="137"/>
      <c r="AG40" s="137"/>
    </row>
    <row r="41" spans="1:36" s="112" customFormat="1">
      <c r="A41" s="111"/>
      <c r="M41" s="137"/>
      <c r="U41" s="137"/>
      <c r="Y41" s="137"/>
      <c r="AC41" s="137"/>
      <c r="AD41" s="138"/>
      <c r="AE41" s="137"/>
      <c r="AF41" s="137"/>
      <c r="AG41" s="137"/>
    </row>
    <row r="42" spans="1:36" s="112" customFormat="1">
      <c r="A42" s="111"/>
      <c r="M42" s="137"/>
      <c r="U42" s="137"/>
      <c r="Y42" s="137"/>
      <c r="AC42" s="137"/>
      <c r="AD42" s="138"/>
      <c r="AE42" s="137"/>
      <c r="AF42" s="137"/>
      <c r="AG42" s="137"/>
    </row>
    <row r="43" spans="1:36" s="112" customFormat="1">
      <c r="A43" s="111"/>
      <c r="M43" s="137"/>
      <c r="U43" s="137"/>
      <c r="Y43" s="137"/>
      <c r="AC43" s="137"/>
      <c r="AD43" s="138"/>
      <c r="AE43" s="137"/>
      <c r="AF43" s="137"/>
      <c r="AG43" s="137"/>
    </row>
    <row r="44" spans="1:36" s="112" customFormat="1">
      <c r="A44" s="111"/>
      <c r="M44" s="137"/>
      <c r="U44" s="137"/>
      <c r="Y44" s="137"/>
      <c r="AC44" s="137"/>
      <c r="AD44" s="138"/>
      <c r="AE44" s="137"/>
      <c r="AF44" s="137"/>
      <c r="AG44" s="137"/>
    </row>
    <row r="45" spans="1:36" s="112" customFormat="1">
      <c r="A45" s="111"/>
      <c r="M45" s="137"/>
      <c r="U45" s="137"/>
      <c r="Y45" s="137"/>
      <c r="AC45" s="137"/>
      <c r="AD45" s="138"/>
      <c r="AE45" s="137"/>
      <c r="AF45" s="137"/>
      <c r="AG45" s="137"/>
    </row>
    <row r="46" spans="1:36" s="112" customFormat="1">
      <c r="A46" s="111"/>
      <c r="M46" s="137"/>
      <c r="U46" s="137"/>
      <c r="Y46" s="137"/>
      <c r="AC46" s="137"/>
      <c r="AD46" s="138"/>
      <c r="AE46" s="137"/>
      <c r="AF46" s="137"/>
      <c r="AG46" s="137"/>
    </row>
    <row r="47" spans="1:36" s="112" customFormat="1">
      <c r="A47" s="111"/>
      <c r="M47" s="137"/>
      <c r="U47" s="137"/>
      <c r="Y47" s="137"/>
      <c r="AC47" s="137"/>
      <c r="AD47" s="138"/>
      <c r="AE47" s="137"/>
      <c r="AF47" s="137"/>
      <c r="AG47" s="137"/>
    </row>
    <row r="48" spans="1:36" s="112" customFormat="1">
      <c r="A48" s="111"/>
      <c r="M48" s="137"/>
      <c r="U48" s="137"/>
      <c r="Y48" s="137"/>
      <c r="AC48" s="137"/>
      <c r="AD48" s="138"/>
      <c r="AE48" s="137"/>
      <c r="AF48" s="137"/>
      <c r="AG48" s="137"/>
    </row>
    <row r="49" spans="1:33" s="112" customFormat="1">
      <c r="A49" s="111"/>
      <c r="M49" s="137"/>
      <c r="U49" s="137"/>
      <c r="Y49" s="137"/>
      <c r="AC49" s="137"/>
      <c r="AD49" s="138"/>
      <c r="AE49" s="137"/>
      <c r="AF49" s="137"/>
      <c r="AG49" s="137"/>
    </row>
    <row r="50" spans="1:33" s="112" customFormat="1">
      <c r="A50" s="111"/>
      <c r="M50" s="137"/>
      <c r="U50" s="137"/>
      <c r="Y50" s="137"/>
      <c r="AC50" s="137"/>
      <c r="AD50" s="138"/>
      <c r="AE50" s="137"/>
      <c r="AF50" s="137"/>
      <c r="AG50" s="137"/>
    </row>
    <row r="51" spans="1:33" s="112" customFormat="1">
      <c r="A51" s="111"/>
      <c r="M51" s="137"/>
      <c r="U51" s="137"/>
      <c r="Y51" s="137"/>
      <c r="AC51" s="137"/>
      <c r="AD51" s="138"/>
      <c r="AE51" s="137"/>
      <c r="AF51" s="137"/>
      <c r="AG51" s="137"/>
    </row>
    <row r="52" spans="1:33" s="112" customFormat="1">
      <c r="A52" s="111"/>
      <c r="M52" s="137"/>
      <c r="U52" s="137"/>
      <c r="Y52" s="137"/>
      <c r="AC52" s="137"/>
      <c r="AD52" s="138"/>
      <c r="AE52" s="137"/>
      <c r="AF52" s="137"/>
      <c r="AG52" s="137"/>
    </row>
    <row r="53" spans="1:33" s="112" customFormat="1">
      <c r="A53" s="111"/>
      <c r="M53" s="137"/>
      <c r="U53" s="137"/>
      <c r="Y53" s="137"/>
      <c r="AC53" s="137"/>
      <c r="AD53" s="138"/>
      <c r="AE53" s="137"/>
      <c r="AF53" s="137"/>
      <c r="AG53" s="137"/>
    </row>
    <row r="54" spans="1:33" s="112" customFormat="1">
      <c r="A54" s="111"/>
      <c r="M54" s="137"/>
      <c r="U54" s="137"/>
      <c r="Y54" s="137"/>
      <c r="AC54" s="137"/>
      <c r="AD54" s="138"/>
      <c r="AE54" s="137"/>
      <c r="AF54" s="137"/>
      <c r="AG54" s="137"/>
    </row>
    <row r="55" spans="1:33" s="112" customFormat="1">
      <c r="A55" s="111"/>
      <c r="M55" s="137"/>
      <c r="U55" s="137"/>
      <c r="Y55" s="137"/>
      <c r="AC55" s="137"/>
      <c r="AD55" s="138"/>
      <c r="AE55" s="137"/>
      <c r="AF55" s="137"/>
      <c r="AG55" s="137"/>
    </row>
    <row r="56" spans="1:33" s="112" customFormat="1">
      <c r="A56" s="111"/>
      <c r="M56" s="137"/>
      <c r="U56" s="137"/>
      <c r="Y56" s="137"/>
      <c r="AC56" s="137"/>
      <c r="AD56" s="138"/>
      <c r="AE56" s="137"/>
      <c r="AF56" s="137"/>
      <c r="AG56" s="137"/>
    </row>
    <row r="57" spans="1:33" s="112" customFormat="1">
      <c r="A57" s="111"/>
      <c r="M57" s="137"/>
      <c r="U57" s="137"/>
      <c r="Y57" s="137"/>
      <c r="AC57" s="137"/>
      <c r="AD57" s="138"/>
      <c r="AE57" s="137"/>
      <c r="AF57" s="137"/>
      <c r="AG57" s="137"/>
    </row>
    <row r="58" spans="1:33" s="112" customFormat="1">
      <c r="A58" s="111"/>
      <c r="M58" s="137"/>
      <c r="U58" s="137"/>
      <c r="Y58" s="137"/>
      <c r="AC58" s="137"/>
      <c r="AD58" s="138"/>
      <c r="AE58" s="137"/>
      <c r="AF58" s="137"/>
      <c r="AG58" s="137"/>
    </row>
    <row r="59" spans="1:33" s="112" customFormat="1">
      <c r="A59" s="111"/>
      <c r="M59" s="137"/>
      <c r="U59" s="137"/>
      <c r="Y59" s="137"/>
      <c r="AC59" s="137"/>
      <c r="AD59" s="138"/>
      <c r="AE59" s="137"/>
      <c r="AF59" s="137"/>
      <c r="AG59" s="137"/>
    </row>
    <row r="60" spans="1:33" s="112" customFormat="1">
      <c r="A60" s="111"/>
      <c r="M60" s="137"/>
      <c r="U60" s="137"/>
      <c r="Y60" s="137"/>
      <c r="AC60" s="137"/>
      <c r="AD60" s="138"/>
      <c r="AE60" s="137"/>
      <c r="AF60" s="137"/>
      <c r="AG60" s="137"/>
    </row>
    <row r="61" spans="1:33" s="112" customFormat="1">
      <c r="A61" s="111"/>
      <c r="M61" s="137"/>
      <c r="U61" s="137"/>
      <c r="Y61" s="137"/>
      <c r="AC61" s="137"/>
      <c r="AD61" s="138"/>
      <c r="AE61" s="137"/>
      <c r="AF61" s="137"/>
      <c r="AG61" s="137"/>
    </row>
    <row r="62" spans="1:33" s="112" customFormat="1">
      <c r="A62" s="111"/>
      <c r="M62" s="137"/>
      <c r="U62" s="137"/>
      <c r="Y62" s="137"/>
      <c r="AC62" s="137"/>
      <c r="AD62" s="138"/>
      <c r="AE62" s="137"/>
      <c r="AF62" s="137"/>
      <c r="AG62" s="137"/>
    </row>
    <row r="63" spans="1:33" s="112" customFormat="1">
      <c r="A63" s="111"/>
      <c r="M63" s="137"/>
      <c r="U63" s="137"/>
      <c r="Y63" s="137"/>
      <c r="AC63" s="137"/>
      <c r="AD63" s="138"/>
      <c r="AE63" s="137"/>
      <c r="AF63" s="137"/>
      <c r="AG63" s="137"/>
    </row>
    <row r="64" spans="1:33" s="112" customFormat="1">
      <c r="A64" s="111"/>
      <c r="M64" s="137"/>
      <c r="U64" s="137"/>
      <c r="Y64" s="137"/>
      <c r="AC64" s="137"/>
      <c r="AD64" s="138"/>
      <c r="AE64" s="137"/>
      <c r="AF64" s="137"/>
      <c r="AG64" s="137"/>
    </row>
    <row r="65" spans="1:33" s="112" customFormat="1">
      <c r="A65" s="111"/>
      <c r="M65" s="137"/>
      <c r="U65" s="137"/>
      <c r="Y65" s="137"/>
      <c r="AC65" s="137"/>
      <c r="AD65" s="138"/>
      <c r="AE65" s="137"/>
      <c r="AF65" s="137"/>
      <c r="AG65" s="137"/>
    </row>
    <row r="66" spans="1:33" s="112" customFormat="1">
      <c r="A66" s="111"/>
      <c r="M66" s="137"/>
      <c r="U66" s="137"/>
      <c r="Y66" s="137"/>
      <c r="AC66" s="137"/>
      <c r="AD66" s="138"/>
      <c r="AE66" s="137"/>
      <c r="AF66" s="137"/>
      <c r="AG66" s="137"/>
    </row>
    <row r="67" spans="1:33" s="112" customFormat="1">
      <c r="A67" s="111"/>
      <c r="M67" s="137"/>
      <c r="U67" s="137"/>
      <c r="Y67" s="137"/>
      <c r="AC67" s="137"/>
      <c r="AD67" s="138"/>
      <c r="AE67" s="137"/>
      <c r="AF67" s="137"/>
      <c r="AG67" s="137"/>
    </row>
    <row r="68" spans="1:33" s="112" customFormat="1">
      <c r="A68" s="111"/>
      <c r="M68" s="137"/>
      <c r="U68" s="137"/>
      <c r="Y68" s="137"/>
      <c r="AC68" s="137"/>
      <c r="AD68" s="138"/>
      <c r="AE68" s="137"/>
      <c r="AF68" s="137"/>
      <c r="AG68" s="137"/>
    </row>
    <row r="69" spans="1:33" s="112" customFormat="1">
      <c r="A69" s="111"/>
      <c r="M69" s="137"/>
      <c r="U69" s="137"/>
      <c r="Y69" s="137"/>
      <c r="AC69" s="137"/>
      <c r="AD69" s="138"/>
      <c r="AE69" s="137"/>
      <c r="AF69" s="137"/>
      <c r="AG69" s="137"/>
    </row>
    <row r="70" spans="1:33" s="112" customFormat="1">
      <c r="A70" s="111"/>
      <c r="M70" s="137"/>
      <c r="U70" s="137"/>
      <c r="Y70" s="137"/>
      <c r="AC70" s="137"/>
      <c r="AD70" s="138"/>
      <c r="AE70" s="137"/>
      <c r="AF70" s="137"/>
      <c r="AG70" s="137"/>
    </row>
    <row r="71" spans="1:33" s="112" customFormat="1">
      <c r="A71" s="111"/>
      <c r="M71" s="137"/>
      <c r="U71" s="137"/>
      <c r="Y71" s="137"/>
      <c r="AC71" s="137"/>
      <c r="AD71" s="138"/>
      <c r="AE71" s="137"/>
      <c r="AF71" s="137"/>
      <c r="AG71" s="137"/>
    </row>
    <row r="72" spans="1:33" s="112" customFormat="1">
      <c r="A72" s="111"/>
      <c r="M72" s="137"/>
      <c r="U72" s="137"/>
      <c r="Y72" s="137"/>
      <c r="AC72" s="137"/>
      <c r="AD72" s="138"/>
      <c r="AE72" s="137"/>
      <c r="AF72" s="137"/>
      <c r="AG72" s="137"/>
    </row>
    <row r="73" spans="1:33" s="112" customFormat="1">
      <c r="A73" s="111"/>
      <c r="M73" s="137"/>
      <c r="U73" s="137"/>
      <c r="Y73" s="137"/>
      <c r="AC73" s="137"/>
      <c r="AD73" s="138"/>
      <c r="AE73" s="137"/>
      <c r="AF73" s="137"/>
      <c r="AG73" s="137"/>
    </row>
    <row r="74" spans="1:33" s="112" customFormat="1">
      <c r="A74" s="111"/>
      <c r="M74" s="137"/>
      <c r="U74" s="137"/>
      <c r="Y74" s="137"/>
      <c r="AC74" s="137"/>
      <c r="AD74" s="138"/>
      <c r="AE74" s="137"/>
      <c r="AF74" s="137"/>
      <c r="AG74" s="137"/>
    </row>
    <row r="75" spans="1:33" s="112" customFormat="1">
      <c r="A75" s="111"/>
      <c r="M75" s="137"/>
      <c r="U75" s="137"/>
      <c r="Y75" s="137"/>
      <c r="AC75" s="137"/>
      <c r="AD75" s="138"/>
      <c r="AE75" s="137"/>
      <c r="AF75" s="137"/>
      <c r="AG75" s="137"/>
    </row>
    <row r="76" spans="1:33" s="112" customFormat="1">
      <c r="A76" s="111"/>
      <c r="M76" s="137"/>
      <c r="U76" s="137"/>
      <c r="Y76" s="137"/>
      <c r="AC76" s="137"/>
      <c r="AD76" s="138"/>
      <c r="AE76" s="137"/>
      <c r="AF76" s="137"/>
      <c r="AG76" s="137"/>
    </row>
    <row r="77" spans="1:33" s="112" customFormat="1">
      <c r="A77" s="111"/>
      <c r="M77" s="137"/>
      <c r="U77" s="137"/>
      <c r="Y77" s="137"/>
      <c r="AC77" s="137"/>
      <c r="AD77" s="138"/>
      <c r="AE77" s="137"/>
      <c r="AF77" s="137"/>
      <c r="AG77" s="137"/>
    </row>
    <row r="78" spans="1:33" s="112" customFormat="1">
      <c r="A78" s="111"/>
      <c r="M78" s="137"/>
      <c r="U78" s="137"/>
      <c r="Y78" s="137"/>
      <c r="AC78" s="137"/>
      <c r="AD78" s="138"/>
      <c r="AE78" s="137"/>
      <c r="AF78" s="137"/>
      <c r="AG78" s="137"/>
    </row>
    <row r="79" spans="1:33" s="112" customFormat="1">
      <c r="A79" s="111"/>
      <c r="M79" s="137"/>
      <c r="U79" s="137"/>
      <c r="Y79" s="137"/>
      <c r="AC79" s="137"/>
      <c r="AD79" s="138"/>
      <c r="AE79" s="137"/>
      <c r="AF79" s="137"/>
      <c r="AG79" s="137"/>
    </row>
    <row r="80" spans="1:33" s="112" customFormat="1">
      <c r="A80" s="111"/>
      <c r="M80" s="137"/>
      <c r="U80" s="137"/>
      <c r="Y80" s="137"/>
      <c r="AC80" s="137"/>
      <c r="AD80" s="138"/>
      <c r="AE80" s="137"/>
      <c r="AF80" s="137"/>
      <c r="AG80" s="137"/>
    </row>
    <row r="81" spans="1:33" s="112" customFormat="1">
      <c r="A81" s="111"/>
      <c r="M81" s="137"/>
      <c r="U81" s="137"/>
      <c r="Y81" s="137"/>
      <c r="AC81" s="137"/>
      <c r="AD81" s="138"/>
      <c r="AE81" s="137"/>
      <c r="AF81" s="137"/>
      <c r="AG81" s="137"/>
    </row>
    <row r="82" spans="1:33" s="112" customFormat="1">
      <c r="A82" s="111"/>
      <c r="M82" s="137"/>
      <c r="U82" s="137"/>
      <c r="Y82" s="137"/>
      <c r="AC82" s="137"/>
      <c r="AD82" s="138"/>
      <c r="AE82" s="137"/>
      <c r="AF82" s="137"/>
      <c r="AG82" s="137"/>
    </row>
    <row r="83" spans="1:33" s="112" customFormat="1">
      <c r="A83" s="111"/>
      <c r="M83" s="137"/>
      <c r="U83" s="137"/>
      <c r="Y83" s="137"/>
      <c r="AC83" s="137"/>
      <c r="AD83" s="138"/>
      <c r="AE83" s="137"/>
      <c r="AF83" s="137"/>
      <c r="AG83" s="137"/>
    </row>
    <row r="84" spans="1:33" s="112" customFormat="1">
      <c r="A84" s="111"/>
      <c r="M84" s="137"/>
      <c r="U84" s="137"/>
      <c r="Y84" s="137"/>
      <c r="AC84" s="137"/>
      <c r="AD84" s="138"/>
      <c r="AE84" s="137"/>
      <c r="AF84" s="137"/>
      <c r="AG84" s="137"/>
    </row>
    <row r="85" spans="1:33" s="112" customFormat="1">
      <c r="A85" s="111"/>
      <c r="M85" s="137"/>
      <c r="U85" s="137"/>
      <c r="Y85" s="137"/>
      <c r="AC85" s="137"/>
      <c r="AD85" s="138"/>
      <c r="AE85" s="137"/>
      <c r="AF85" s="137"/>
      <c r="AG85" s="137"/>
    </row>
    <row r="86" spans="1:33" s="112" customFormat="1">
      <c r="A86" s="111"/>
      <c r="M86" s="137"/>
      <c r="U86" s="137"/>
      <c r="Y86" s="137"/>
      <c r="AC86" s="137"/>
      <c r="AD86" s="138"/>
      <c r="AE86" s="137"/>
      <c r="AF86" s="137"/>
      <c r="AG86" s="137"/>
    </row>
    <row r="87" spans="1:33" s="112" customFormat="1">
      <c r="A87" s="111"/>
      <c r="M87" s="137"/>
      <c r="U87" s="137"/>
      <c r="Y87" s="137"/>
      <c r="AC87" s="137"/>
      <c r="AD87" s="138"/>
      <c r="AE87" s="137"/>
      <c r="AF87" s="137"/>
      <c r="AG87" s="137"/>
    </row>
    <row r="88" spans="1:33" s="112" customFormat="1">
      <c r="A88" s="111"/>
      <c r="M88" s="137"/>
      <c r="U88" s="137"/>
      <c r="Y88" s="137"/>
      <c r="AC88" s="137"/>
      <c r="AD88" s="138"/>
      <c r="AE88" s="137"/>
      <c r="AF88" s="137"/>
      <c r="AG88" s="137"/>
    </row>
    <row r="89" spans="1:33" s="112" customFormat="1">
      <c r="A89" s="111"/>
      <c r="M89" s="137"/>
      <c r="U89" s="137"/>
      <c r="Y89" s="137"/>
      <c r="AC89" s="137"/>
      <c r="AD89" s="138"/>
      <c r="AE89" s="137"/>
      <c r="AF89" s="137"/>
      <c r="AG89" s="137"/>
    </row>
    <row r="90" spans="1:33" s="112" customFormat="1">
      <c r="A90" s="111"/>
      <c r="M90" s="137"/>
      <c r="U90" s="137"/>
      <c r="Y90" s="137"/>
      <c r="AC90" s="137"/>
      <c r="AD90" s="138"/>
      <c r="AE90" s="137"/>
      <c r="AF90" s="137"/>
      <c r="AG90" s="137"/>
    </row>
    <row r="91" spans="1:33" s="112" customFormat="1">
      <c r="A91" s="111"/>
      <c r="M91" s="137"/>
      <c r="U91" s="137"/>
      <c r="Y91" s="137"/>
      <c r="AC91" s="137"/>
      <c r="AD91" s="138"/>
      <c r="AE91" s="137"/>
      <c r="AF91" s="137"/>
      <c r="AG91" s="137"/>
    </row>
    <row r="92" spans="1:33" s="112" customFormat="1">
      <c r="A92" s="111"/>
      <c r="M92" s="137"/>
      <c r="U92" s="137"/>
      <c r="Y92" s="137"/>
      <c r="AC92" s="137"/>
      <c r="AD92" s="138"/>
      <c r="AE92" s="137"/>
      <c r="AF92" s="137"/>
      <c r="AG92" s="137"/>
    </row>
    <row r="93" spans="1:33" s="112" customFormat="1">
      <c r="A93" s="111"/>
      <c r="M93" s="137"/>
      <c r="U93" s="137"/>
      <c r="Y93" s="137"/>
      <c r="AC93" s="137"/>
      <c r="AD93" s="138"/>
      <c r="AE93" s="137"/>
      <c r="AF93" s="137"/>
      <c r="AG93" s="137"/>
    </row>
    <row r="94" spans="1:33" s="112" customFormat="1">
      <c r="A94" s="111"/>
      <c r="M94" s="137"/>
      <c r="U94" s="137"/>
      <c r="Y94" s="137"/>
      <c r="AC94" s="137"/>
      <c r="AD94" s="138"/>
      <c r="AE94" s="137"/>
      <c r="AF94" s="137"/>
      <c r="AG94" s="137"/>
    </row>
    <row r="95" spans="1:33" s="112" customFormat="1">
      <c r="A95" s="111"/>
      <c r="M95" s="137"/>
      <c r="U95" s="137"/>
      <c r="Y95" s="137"/>
      <c r="AC95" s="137"/>
      <c r="AD95" s="138"/>
      <c r="AE95" s="137"/>
      <c r="AF95" s="137"/>
      <c r="AG95" s="137"/>
    </row>
    <row r="96" spans="1:33" s="112" customFormat="1">
      <c r="A96" s="111"/>
      <c r="M96" s="137"/>
      <c r="U96" s="137"/>
      <c r="Y96" s="137"/>
      <c r="AC96" s="137"/>
      <c r="AD96" s="138"/>
      <c r="AE96" s="137"/>
      <c r="AF96" s="137"/>
      <c r="AG96" s="137"/>
    </row>
    <row r="97" spans="1:33" s="112" customFormat="1">
      <c r="A97" s="111"/>
      <c r="M97" s="137"/>
      <c r="U97" s="137"/>
      <c r="Y97" s="137"/>
      <c r="AC97" s="137"/>
      <c r="AD97" s="138"/>
      <c r="AE97" s="137"/>
      <c r="AF97" s="137"/>
      <c r="AG97" s="137"/>
    </row>
    <row r="98" spans="1:33" s="112" customFormat="1">
      <c r="A98" s="111"/>
      <c r="M98" s="137"/>
      <c r="U98" s="137"/>
      <c r="Y98" s="137"/>
      <c r="AC98" s="137"/>
      <c r="AD98" s="138"/>
      <c r="AE98" s="137"/>
      <c r="AF98" s="137"/>
      <c r="AG98" s="137"/>
    </row>
    <row r="99" spans="1:33" s="112" customFormat="1">
      <c r="A99" s="111"/>
      <c r="M99" s="137"/>
      <c r="U99" s="137"/>
      <c r="Y99" s="137"/>
      <c r="AC99" s="137"/>
      <c r="AD99" s="138"/>
      <c r="AE99" s="137"/>
      <c r="AF99" s="137"/>
      <c r="AG99" s="137"/>
    </row>
    <row r="100" spans="1:33" s="112" customFormat="1">
      <c r="A100" s="111"/>
      <c r="M100" s="137"/>
      <c r="U100" s="137"/>
      <c r="Y100" s="137"/>
      <c r="AC100" s="137"/>
      <c r="AD100" s="138"/>
      <c r="AE100" s="137"/>
      <c r="AF100" s="137"/>
      <c r="AG100" s="137"/>
    </row>
    <row r="101" spans="1:33" s="112" customFormat="1">
      <c r="A101" s="111"/>
      <c r="M101" s="137"/>
      <c r="U101" s="137"/>
      <c r="Y101" s="137"/>
      <c r="AC101" s="137"/>
      <c r="AD101" s="138"/>
      <c r="AE101" s="137"/>
      <c r="AF101" s="137"/>
      <c r="AG101" s="137"/>
    </row>
    <row r="102" spans="1:33" s="112" customFormat="1">
      <c r="A102" s="111"/>
      <c r="M102" s="137"/>
      <c r="U102" s="137"/>
      <c r="Y102" s="137"/>
      <c r="AC102" s="137"/>
      <c r="AD102" s="138"/>
      <c r="AE102" s="137"/>
      <c r="AF102" s="137"/>
      <c r="AG102" s="137"/>
    </row>
    <row r="103" spans="1:33" s="112" customFormat="1">
      <c r="A103" s="111"/>
      <c r="M103" s="137"/>
      <c r="U103" s="137"/>
      <c r="Y103" s="137"/>
      <c r="AC103" s="137"/>
      <c r="AD103" s="138"/>
      <c r="AE103" s="137"/>
      <c r="AF103" s="137"/>
      <c r="AG103" s="137"/>
    </row>
    <row r="104" spans="1:33" s="112" customFormat="1">
      <c r="A104" s="111"/>
      <c r="M104" s="137"/>
      <c r="U104" s="137"/>
      <c r="Y104" s="137"/>
      <c r="AC104" s="137"/>
      <c r="AD104" s="138"/>
      <c r="AE104" s="137"/>
      <c r="AF104" s="137"/>
      <c r="AG104" s="137"/>
    </row>
    <row r="105" spans="1:33" s="112" customFormat="1">
      <c r="A105" s="111"/>
      <c r="M105" s="137"/>
      <c r="U105" s="137"/>
      <c r="Y105" s="137"/>
      <c r="AC105" s="137"/>
      <c r="AD105" s="138"/>
      <c r="AE105" s="137"/>
      <c r="AF105" s="137"/>
      <c r="AG105" s="137"/>
    </row>
    <row r="106" spans="1:33" s="112" customFormat="1">
      <c r="A106" s="111"/>
      <c r="M106" s="137"/>
      <c r="U106" s="137"/>
      <c r="Y106" s="137"/>
      <c r="AC106" s="137"/>
      <c r="AD106" s="138"/>
      <c r="AE106" s="137"/>
      <c r="AF106" s="137"/>
      <c r="AG106" s="137"/>
    </row>
    <row r="107" spans="1:33" s="112" customFormat="1">
      <c r="A107" s="111"/>
      <c r="M107" s="137"/>
      <c r="U107" s="137"/>
      <c r="Y107" s="137"/>
      <c r="AC107" s="137"/>
      <c r="AD107" s="138"/>
      <c r="AE107" s="137"/>
      <c r="AF107" s="137"/>
      <c r="AG107" s="137"/>
    </row>
    <row r="108" spans="1:33" s="112" customFormat="1">
      <c r="A108" s="111"/>
      <c r="M108" s="137"/>
      <c r="U108" s="137"/>
      <c r="Y108" s="137"/>
      <c r="AC108" s="137"/>
      <c r="AD108" s="138"/>
      <c r="AE108" s="137"/>
      <c r="AF108" s="137"/>
      <c r="AG108" s="137"/>
    </row>
    <row r="109" spans="1:33" s="112" customFormat="1">
      <c r="A109" s="111"/>
      <c r="M109" s="137"/>
      <c r="U109" s="137"/>
      <c r="Y109" s="137"/>
      <c r="AC109" s="137"/>
      <c r="AD109" s="138"/>
      <c r="AE109" s="137"/>
      <c r="AF109" s="137"/>
      <c r="AG109" s="137"/>
    </row>
    <row r="110" spans="1:33" s="112" customFormat="1">
      <c r="A110" s="111"/>
      <c r="M110" s="137"/>
      <c r="U110" s="137"/>
      <c r="Y110" s="137"/>
      <c r="AC110" s="137"/>
      <c r="AD110" s="138"/>
      <c r="AE110" s="137"/>
      <c r="AF110" s="137"/>
      <c r="AG110" s="137"/>
    </row>
    <row r="111" spans="1:33" s="112" customFormat="1">
      <c r="A111" s="111"/>
      <c r="M111" s="137"/>
      <c r="U111" s="137"/>
      <c r="Y111" s="137"/>
      <c r="AC111" s="137"/>
      <c r="AD111" s="138"/>
      <c r="AE111" s="137"/>
      <c r="AF111" s="137"/>
      <c r="AG111" s="137"/>
    </row>
    <row r="112" spans="1:33" s="112" customFormat="1">
      <c r="A112" s="111"/>
      <c r="M112" s="137"/>
      <c r="U112" s="137"/>
      <c r="Y112" s="137"/>
      <c r="AC112" s="137"/>
      <c r="AD112" s="138"/>
      <c r="AE112" s="137"/>
      <c r="AF112" s="137"/>
      <c r="AG112" s="137"/>
    </row>
    <row r="113" spans="1:33" s="112" customFormat="1">
      <c r="A113" s="111"/>
      <c r="M113" s="137"/>
      <c r="U113" s="137"/>
      <c r="Y113" s="137"/>
      <c r="AC113" s="137"/>
      <c r="AD113" s="138"/>
      <c r="AE113" s="137"/>
      <c r="AF113" s="137"/>
      <c r="AG113" s="137"/>
    </row>
    <row r="114" spans="1:33" s="112" customFormat="1">
      <c r="A114" s="111"/>
      <c r="M114" s="137"/>
      <c r="U114" s="137"/>
      <c r="Y114" s="137"/>
      <c r="AC114" s="137"/>
      <c r="AD114" s="138"/>
      <c r="AE114" s="137"/>
      <c r="AF114" s="137"/>
      <c r="AG114" s="137"/>
    </row>
    <row r="115" spans="1:33" s="112" customFormat="1">
      <c r="A115" s="111"/>
      <c r="M115" s="137"/>
      <c r="U115" s="137"/>
      <c r="Y115" s="137"/>
      <c r="AC115" s="137"/>
      <c r="AD115" s="138"/>
      <c r="AE115" s="137"/>
      <c r="AF115" s="137"/>
      <c r="AG115" s="137"/>
    </row>
    <row r="116" spans="1:33" s="112" customFormat="1">
      <c r="A116" s="111"/>
      <c r="M116" s="137"/>
      <c r="U116" s="137"/>
      <c r="Y116" s="137"/>
      <c r="AC116" s="137"/>
      <c r="AD116" s="138"/>
      <c r="AE116" s="137"/>
      <c r="AF116" s="137"/>
      <c r="AG116" s="137"/>
    </row>
    <row r="117" spans="1:33" s="112" customFormat="1">
      <c r="A117" s="111"/>
      <c r="M117" s="137"/>
      <c r="U117" s="137"/>
      <c r="Y117" s="137"/>
      <c r="AC117" s="137"/>
      <c r="AD117" s="138"/>
      <c r="AE117" s="137"/>
      <c r="AF117" s="137"/>
      <c r="AG117" s="137"/>
    </row>
    <row r="118" spans="1:33" s="112" customFormat="1">
      <c r="A118" s="111"/>
      <c r="M118" s="137"/>
      <c r="U118" s="137"/>
      <c r="Y118" s="137"/>
      <c r="AC118" s="137"/>
      <c r="AD118" s="138"/>
      <c r="AE118" s="137"/>
      <c r="AF118" s="137"/>
      <c r="AG118" s="137"/>
    </row>
    <row r="119" spans="1:33" s="112" customFormat="1">
      <c r="A119" s="111"/>
      <c r="M119" s="137"/>
      <c r="U119" s="137"/>
      <c r="Y119" s="137"/>
      <c r="AC119" s="137"/>
      <c r="AD119" s="138"/>
      <c r="AE119" s="137"/>
      <c r="AF119" s="137"/>
      <c r="AG119" s="137"/>
    </row>
    <row r="120" spans="1:33" s="112" customFormat="1">
      <c r="A120" s="111"/>
      <c r="M120" s="137"/>
      <c r="U120" s="137"/>
      <c r="Y120" s="137"/>
      <c r="AC120" s="137"/>
      <c r="AD120" s="138"/>
      <c r="AE120" s="137"/>
      <c r="AF120" s="137"/>
      <c r="AG120" s="137"/>
    </row>
    <row r="121" spans="1:33" s="112" customFormat="1">
      <c r="A121" s="111"/>
      <c r="M121" s="137"/>
      <c r="U121" s="137"/>
      <c r="Y121" s="137"/>
      <c r="AC121" s="137"/>
      <c r="AD121" s="138"/>
      <c r="AE121" s="137"/>
      <c r="AF121" s="137"/>
      <c r="AG121" s="137"/>
    </row>
    <row r="122" spans="1:33" s="112" customFormat="1">
      <c r="A122" s="111"/>
      <c r="M122" s="137"/>
      <c r="U122" s="137"/>
      <c r="Y122" s="137"/>
      <c r="AC122" s="137"/>
      <c r="AD122" s="138"/>
      <c r="AE122" s="137"/>
      <c r="AF122" s="137"/>
      <c r="AG122" s="137"/>
    </row>
    <row r="123" spans="1:33" s="112" customFormat="1">
      <c r="A123" s="111"/>
      <c r="M123" s="137"/>
      <c r="U123" s="137"/>
      <c r="Y123" s="137"/>
      <c r="AC123" s="137"/>
      <c r="AD123" s="138"/>
      <c r="AE123" s="137"/>
      <c r="AF123" s="137"/>
      <c r="AG123" s="137"/>
    </row>
    <row r="124" spans="1:33" s="112" customFormat="1">
      <c r="A124" s="111"/>
      <c r="M124" s="137"/>
      <c r="U124" s="137"/>
      <c r="Y124" s="137"/>
      <c r="AC124" s="137"/>
      <c r="AD124" s="138"/>
      <c r="AE124" s="137"/>
      <c r="AF124" s="137"/>
      <c r="AG124" s="137"/>
    </row>
    <row r="125" spans="1:33" s="112" customFormat="1">
      <c r="A125" s="111"/>
      <c r="M125" s="137"/>
      <c r="U125" s="137"/>
      <c r="Y125" s="137"/>
      <c r="AC125" s="137"/>
      <c r="AD125" s="138"/>
      <c r="AE125" s="137"/>
      <c r="AF125" s="137"/>
      <c r="AG125" s="137"/>
    </row>
    <row r="126" spans="1:33" s="112" customFormat="1">
      <c r="A126" s="111"/>
      <c r="M126" s="137"/>
      <c r="U126" s="137"/>
      <c r="Y126" s="137"/>
      <c r="AC126" s="137"/>
      <c r="AD126" s="138"/>
      <c r="AE126" s="137"/>
      <c r="AF126" s="137"/>
      <c r="AG126" s="137"/>
    </row>
    <row r="127" spans="1:33" s="112" customFormat="1">
      <c r="A127" s="111"/>
      <c r="M127" s="137"/>
      <c r="U127" s="137"/>
      <c r="Y127" s="137"/>
      <c r="AC127" s="137"/>
      <c r="AD127" s="138"/>
      <c r="AE127" s="137"/>
      <c r="AF127" s="137"/>
      <c r="AG127" s="137"/>
    </row>
    <row r="128" spans="1:33" s="112" customFormat="1">
      <c r="A128" s="111"/>
      <c r="M128" s="137"/>
      <c r="U128" s="137"/>
      <c r="Y128" s="137"/>
      <c r="AC128" s="137"/>
      <c r="AD128" s="138"/>
      <c r="AE128" s="137"/>
      <c r="AF128" s="137"/>
      <c r="AG128" s="137"/>
    </row>
    <row r="129" spans="1:33" s="112" customFormat="1">
      <c r="A129" s="111"/>
      <c r="M129" s="137"/>
      <c r="U129" s="137"/>
      <c r="Y129" s="137"/>
      <c r="AC129" s="137"/>
      <c r="AD129" s="138"/>
      <c r="AE129" s="137"/>
      <c r="AF129" s="137"/>
      <c r="AG129" s="137"/>
    </row>
    <row r="130" spans="1:33" s="112" customFormat="1">
      <c r="A130" s="111"/>
      <c r="M130" s="137"/>
      <c r="U130" s="137"/>
      <c r="Y130" s="137"/>
      <c r="AC130" s="137"/>
      <c r="AD130" s="138"/>
      <c r="AE130" s="137"/>
      <c r="AF130" s="137"/>
      <c r="AG130" s="137"/>
    </row>
    <row r="131" spans="1:33" s="112" customFormat="1">
      <c r="A131" s="111"/>
      <c r="M131" s="137"/>
      <c r="U131" s="137"/>
      <c r="Y131" s="137"/>
      <c r="AC131" s="137"/>
      <c r="AD131" s="138"/>
      <c r="AE131" s="137"/>
      <c r="AF131" s="137"/>
      <c r="AG131" s="137"/>
    </row>
    <row r="132" spans="1:33" s="112" customFormat="1">
      <c r="A132" s="111"/>
      <c r="M132" s="137"/>
      <c r="U132" s="137"/>
      <c r="Y132" s="137"/>
      <c r="AC132" s="137"/>
      <c r="AD132" s="138"/>
      <c r="AE132" s="137"/>
      <c r="AF132" s="137"/>
      <c r="AG132" s="137"/>
    </row>
    <row r="133" spans="1:33" s="112" customFormat="1">
      <c r="A133" s="111"/>
      <c r="M133" s="137"/>
      <c r="U133" s="137"/>
      <c r="Y133" s="137"/>
      <c r="AC133" s="137"/>
      <c r="AD133" s="138"/>
      <c r="AE133" s="137"/>
      <c r="AF133" s="137"/>
      <c r="AG133" s="137"/>
    </row>
    <row r="134" spans="1:33" s="112" customFormat="1">
      <c r="A134" s="111"/>
      <c r="M134" s="137"/>
      <c r="U134" s="137"/>
      <c r="Y134" s="137"/>
      <c r="AC134" s="137"/>
      <c r="AD134" s="138"/>
      <c r="AE134" s="137"/>
      <c r="AF134" s="137"/>
      <c r="AG134" s="137"/>
    </row>
    <row r="135" spans="1:33" s="112" customFormat="1">
      <c r="A135" s="111"/>
      <c r="M135" s="137"/>
      <c r="U135" s="137"/>
      <c r="Y135" s="137"/>
      <c r="AC135" s="137"/>
      <c r="AD135" s="138"/>
      <c r="AE135" s="137"/>
      <c r="AF135" s="137"/>
      <c r="AG135" s="137"/>
    </row>
    <row r="136" spans="1:33" s="112" customFormat="1">
      <c r="A136" s="111"/>
      <c r="M136" s="137"/>
      <c r="U136" s="137"/>
      <c r="Y136" s="137"/>
      <c r="AC136" s="137"/>
      <c r="AD136" s="138"/>
      <c r="AE136" s="137"/>
      <c r="AF136" s="137"/>
      <c r="AG136" s="137"/>
    </row>
    <row r="137" spans="1:33" s="112" customFormat="1">
      <c r="A137" s="111"/>
      <c r="M137" s="137"/>
      <c r="U137" s="137"/>
      <c r="Y137" s="137"/>
      <c r="AC137" s="137"/>
      <c r="AD137" s="138"/>
      <c r="AE137" s="137"/>
      <c r="AF137" s="137"/>
      <c r="AG137" s="137"/>
    </row>
    <row r="138" spans="1:33" s="112" customFormat="1">
      <c r="A138" s="111"/>
      <c r="M138" s="137"/>
      <c r="U138" s="137"/>
      <c r="Y138" s="137"/>
      <c r="AC138" s="137"/>
      <c r="AD138" s="138"/>
      <c r="AE138" s="137"/>
      <c r="AF138" s="137"/>
      <c r="AG138" s="137"/>
    </row>
    <row r="139" spans="1:33" s="112" customFormat="1">
      <c r="A139" s="111"/>
      <c r="M139" s="137"/>
      <c r="U139" s="137"/>
      <c r="Y139" s="137"/>
      <c r="AC139" s="137"/>
      <c r="AD139" s="138"/>
      <c r="AE139" s="137"/>
      <c r="AF139" s="137"/>
      <c r="AG139" s="137"/>
    </row>
    <row r="140" spans="1:33" s="112" customFormat="1">
      <c r="A140" s="111"/>
      <c r="M140" s="137"/>
      <c r="U140" s="137"/>
      <c r="Y140" s="137"/>
      <c r="AC140" s="137"/>
      <c r="AD140" s="138"/>
      <c r="AE140" s="137"/>
      <c r="AF140" s="137"/>
      <c r="AG140" s="137"/>
    </row>
    <row r="141" spans="1:33" s="112" customFormat="1">
      <c r="A141" s="111"/>
      <c r="M141" s="137"/>
      <c r="U141" s="137"/>
      <c r="Y141" s="137"/>
      <c r="AC141" s="137"/>
      <c r="AD141" s="138"/>
      <c r="AE141" s="137"/>
      <c r="AF141" s="137"/>
      <c r="AG141" s="137"/>
    </row>
    <row r="142" spans="1:33" s="112" customFormat="1">
      <c r="A142" s="111"/>
      <c r="M142" s="137"/>
      <c r="U142" s="137"/>
      <c r="Y142" s="137"/>
      <c r="AC142" s="137"/>
      <c r="AD142" s="138"/>
      <c r="AE142" s="137"/>
      <c r="AF142" s="137"/>
      <c r="AG142" s="137"/>
    </row>
    <row r="143" spans="1:33" s="112" customFormat="1">
      <c r="A143" s="111"/>
      <c r="M143" s="137"/>
      <c r="U143" s="137"/>
      <c r="Y143" s="137"/>
      <c r="AC143" s="137"/>
      <c r="AD143" s="138"/>
      <c r="AE143" s="137"/>
      <c r="AF143" s="137"/>
      <c r="AG143" s="137"/>
    </row>
    <row r="144" spans="1:33" s="112" customFormat="1">
      <c r="A144" s="111"/>
      <c r="M144" s="137"/>
      <c r="U144" s="137"/>
      <c r="Y144" s="137"/>
      <c r="AC144" s="137"/>
      <c r="AD144" s="138"/>
      <c r="AE144" s="137"/>
      <c r="AF144" s="137"/>
      <c r="AG144" s="137"/>
    </row>
    <row r="145" spans="1:33" s="112" customFormat="1">
      <c r="A145" s="111"/>
      <c r="M145" s="137"/>
      <c r="U145" s="137"/>
      <c r="Y145" s="137"/>
      <c r="AC145" s="137"/>
      <c r="AD145" s="138"/>
      <c r="AE145" s="137"/>
      <c r="AF145" s="137"/>
      <c r="AG145" s="137"/>
    </row>
    <row r="146" spans="1:33" s="112" customFormat="1">
      <c r="A146" s="111"/>
      <c r="M146" s="137"/>
      <c r="U146" s="137"/>
      <c r="Y146" s="137"/>
      <c r="AC146" s="137"/>
      <c r="AD146" s="138"/>
      <c r="AE146" s="137"/>
      <c r="AF146" s="137"/>
      <c r="AG146" s="137"/>
    </row>
    <row r="147" spans="1:33" s="112" customFormat="1">
      <c r="A147" s="111"/>
      <c r="M147" s="137"/>
      <c r="U147" s="137"/>
      <c r="Y147" s="137"/>
      <c r="AC147" s="137"/>
      <c r="AD147" s="138"/>
      <c r="AE147" s="137"/>
      <c r="AF147" s="137"/>
      <c r="AG147" s="137"/>
    </row>
    <row r="148" spans="1:33" s="112" customFormat="1">
      <c r="A148" s="111"/>
      <c r="M148" s="137"/>
      <c r="U148" s="137"/>
      <c r="Y148" s="137"/>
      <c r="AC148" s="137"/>
      <c r="AD148" s="138"/>
      <c r="AE148" s="137"/>
      <c r="AF148" s="137"/>
      <c r="AG148" s="137"/>
    </row>
    <row r="149" spans="1:33" s="112" customFormat="1">
      <c r="A149" s="111"/>
      <c r="M149" s="137"/>
      <c r="U149" s="137"/>
      <c r="Y149" s="137"/>
      <c r="AC149" s="137"/>
      <c r="AD149" s="138"/>
      <c r="AE149" s="137"/>
      <c r="AF149" s="137"/>
      <c r="AG149" s="137"/>
    </row>
    <row r="150" spans="1:33" s="112" customFormat="1">
      <c r="A150" s="111"/>
      <c r="M150" s="137"/>
      <c r="U150" s="137"/>
      <c r="Y150" s="137"/>
      <c r="AC150" s="137"/>
      <c r="AD150" s="138"/>
      <c r="AE150" s="137"/>
      <c r="AF150" s="137"/>
      <c r="AG150" s="137"/>
    </row>
    <row r="151" spans="1:33" s="112" customFormat="1">
      <c r="A151" s="111"/>
      <c r="M151" s="137"/>
      <c r="U151" s="137"/>
      <c r="Y151" s="137"/>
      <c r="AC151" s="137"/>
      <c r="AD151" s="138"/>
      <c r="AE151" s="137"/>
      <c r="AF151" s="137"/>
      <c r="AG151" s="137"/>
    </row>
    <row r="152" spans="1:33" s="112" customFormat="1">
      <c r="A152" s="111"/>
      <c r="M152" s="137"/>
      <c r="U152" s="137"/>
      <c r="Y152" s="137"/>
      <c r="AC152" s="137"/>
      <c r="AD152" s="138"/>
      <c r="AE152" s="137"/>
      <c r="AF152" s="137"/>
      <c r="AG152" s="137"/>
    </row>
    <row r="153" spans="1:33" s="112" customFormat="1">
      <c r="A153" s="111"/>
      <c r="M153" s="137"/>
      <c r="U153" s="137"/>
      <c r="Y153" s="137"/>
      <c r="AC153" s="137"/>
      <c r="AD153" s="138"/>
      <c r="AE153" s="137"/>
      <c r="AF153" s="137"/>
      <c r="AG153" s="137"/>
    </row>
    <row r="154" spans="1:33" s="112" customFormat="1">
      <c r="A154" s="111"/>
      <c r="M154" s="137"/>
      <c r="U154" s="137"/>
      <c r="Y154" s="137"/>
      <c r="AC154" s="137"/>
      <c r="AD154" s="138"/>
      <c r="AE154" s="137"/>
      <c r="AF154" s="137"/>
      <c r="AG154" s="137"/>
    </row>
    <row r="155" spans="1:33" s="112" customFormat="1">
      <c r="A155" s="111"/>
      <c r="M155" s="137"/>
      <c r="U155" s="137"/>
      <c r="Y155" s="137"/>
      <c r="AC155" s="137"/>
      <c r="AD155" s="138"/>
      <c r="AE155" s="137"/>
      <c r="AF155" s="137"/>
      <c r="AG155" s="137"/>
    </row>
    <row r="156" spans="1:33" s="112" customFormat="1">
      <c r="A156" s="111"/>
      <c r="M156" s="137"/>
      <c r="U156" s="137"/>
      <c r="Y156" s="137"/>
      <c r="AC156" s="137"/>
      <c r="AD156" s="138"/>
      <c r="AE156" s="137"/>
      <c r="AF156" s="137"/>
      <c r="AG156" s="137"/>
    </row>
    <row r="157" spans="1:33" s="112" customFormat="1">
      <c r="A157" s="111"/>
      <c r="M157" s="137"/>
      <c r="U157" s="137"/>
      <c r="Y157" s="137"/>
      <c r="AC157" s="137"/>
      <c r="AD157" s="138"/>
      <c r="AE157" s="137"/>
      <c r="AF157" s="137"/>
      <c r="AG157" s="137"/>
    </row>
    <row r="158" spans="1:33" s="112" customFormat="1">
      <c r="A158" s="111"/>
      <c r="M158" s="137"/>
      <c r="U158" s="137"/>
      <c r="Y158" s="137"/>
      <c r="AC158" s="137"/>
      <c r="AD158" s="138"/>
      <c r="AE158" s="137"/>
      <c r="AF158" s="137"/>
      <c r="AG158" s="137"/>
    </row>
    <row r="159" spans="1:33" s="112" customFormat="1">
      <c r="A159" s="111"/>
      <c r="M159" s="137"/>
      <c r="U159" s="137"/>
      <c r="Y159" s="137"/>
      <c r="AC159" s="137"/>
      <c r="AD159" s="138"/>
      <c r="AE159" s="137"/>
      <c r="AF159" s="137"/>
      <c r="AG159" s="137"/>
    </row>
    <row r="160" spans="1:33" s="112" customFormat="1">
      <c r="A160" s="111"/>
      <c r="M160" s="137"/>
      <c r="U160" s="137"/>
      <c r="Y160" s="137"/>
      <c r="AC160" s="137"/>
      <c r="AD160" s="138"/>
      <c r="AE160" s="137"/>
      <c r="AF160" s="137"/>
      <c r="AG160" s="137"/>
    </row>
    <row r="161" spans="1:33" s="112" customFormat="1">
      <c r="A161" s="111"/>
      <c r="M161" s="137"/>
      <c r="U161" s="137"/>
      <c r="Y161" s="137"/>
      <c r="AC161" s="137"/>
      <c r="AD161" s="138"/>
      <c r="AE161" s="137"/>
      <c r="AF161" s="137"/>
      <c r="AG161" s="137"/>
    </row>
    <row r="162" spans="1:33" s="112" customFormat="1">
      <c r="A162" s="111"/>
      <c r="M162" s="137"/>
      <c r="U162" s="137"/>
      <c r="Y162" s="137"/>
      <c r="AC162" s="137"/>
      <c r="AD162" s="138"/>
      <c r="AE162" s="137"/>
      <c r="AF162" s="137"/>
      <c r="AG162" s="137"/>
    </row>
    <row r="163" spans="1:33" s="112" customFormat="1">
      <c r="A163" s="111"/>
      <c r="M163" s="137"/>
      <c r="U163" s="137"/>
      <c r="Y163" s="137"/>
      <c r="AC163" s="137"/>
      <c r="AD163" s="138"/>
      <c r="AE163" s="137"/>
      <c r="AF163" s="137"/>
      <c r="AG163" s="137"/>
    </row>
    <row r="164" spans="1:33" s="112" customFormat="1">
      <c r="A164" s="111"/>
      <c r="M164" s="137"/>
      <c r="U164" s="137"/>
      <c r="Y164" s="137"/>
      <c r="AC164" s="137"/>
      <c r="AD164" s="138"/>
      <c r="AE164" s="137"/>
      <c r="AF164" s="137"/>
      <c r="AG164" s="137"/>
    </row>
    <row r="165" spans="1:33" s="112" customFormat="1">
      <c r="A165" s="111"/>
      <c r="M165" s="137"/>
      <c r="U165" s="137"/>
      <c r="Y165" s="137"/>
      <c r="AC165" s="137"/>
      <c r="AD165" s="138"/>
      <c r="AE165" s="137"/>
      <c r="AF165" s="137"/>
      <c r="AG165" s="137"/>
    </row>
    <row r="166" spans="1:33" s="112" customFormat="1">
      <c r="A166" s="111"/>
      <c r="M166" s="137"/>
      <c r="U166" s="137"/>
      <c r="Y166" s="137"/>
      <c r="AC166" s="137"/>
      <c r="AD166" s="138"/>
      <c r="AE166" s="137"/>
      <c r="AF166" s="137"/>
      <c r="AG166" s="137"/>
    </row>
    <row r="167" spans="1:33" s="112" customFormat="1">
      <c r="A167" s="111"/>
      <c r="M167" s="137"/>
      <c r="U167" s="137"/>
      <c r="Y167" s="137"/>
      <c r="AC167" s="137"/>
      <c r="AD167" s="138"/>
      <c r="AE167" s="137"/>
      <c r="AF167" s="137"/>
      <c r="AG167" s="137"/>
    </row>
    <row r="168" spans="1:33" s="112" customFormat="1">
      <c r="A168" s="111"/>
      <c r="M168" s="137"/>
      <c r="U168" s="137"/>
      <c r="Y168" s="137"/>
      <c r="AC168" s="137"/>
      <c r="AD168" s="138"/>
      <c r="AE168" s="137"/>
      <c r="AF168" s="137"/>
      <c r="AG168" s="137"/>
    </row>
    <row r="169" spans="1:33" s="112" customFormat="1">
      <c r="A169" s="111"/>
      <c r="M169" s="137"/>
      <c r="U169" s="137"/>
      <c r="Y169" s="137"/>
      <c r="AC169" s="137"/>
      <c r="AD169" s="138"/>
      <c r="AE169" s="137"/>
      <c r="AF169" s="137"/>
      <c r="AG169" s="137"/>
    </row>
    <row r="170" spans="1:33" s="112" customFormat="1">
      <c r="A170" s="111"/>
      <c r="M170" s="137"/>
      <c r="U170" s="137"/>
      <c r="Y170" s="137"/>
      <c r="AC170" s="137"/>
      <c r="AD170" s="138"/>
      <c r="AE170" s="137"/>
      <c r="AF170" s="137"/>
      <c r="AG170" s="137"/>
    </row>
    <row r="171" spans="1:33" s="112" customFormat="1">
      <c r="A171" s="111"/>
      <c r="M171" s="137"/>
      <c r="U171" s="137"/>
      <c r="Y171" s="137"/>
      <c r="AC171" s="137"/>
      <c r="AD171" s="138"/>
      <c r="AE171" s="137"/>
      <c r="AF171" s="137"/>
      <c r="AG171" s="137"/>
    </row>
    <row r="172" spans="1:33" s="112" customFormat="1">
      <c r="A172" s="111"/>
      <c r="M172" s="137"/>
      <c r="U172" s="137"/>
      <c r="Y172" s="137"/>
      <c r="AC172" s="137"/>
      <c r="AD172" s="138"/>
      <c r="AE172" s="137"/>
      <c r="AF172" s="137"/>
      <c r="AG172" s="137"/>
    </row>
    <row r="173" spans="1:33" s="112" customFormat="1">
      <c r="A173" s="111"/>
      <c r="M173" s="137"/>
      <c r="U173" s="137"/>
      <c r="Y173" s="137"/>
      <c r="AC173" s="137"/>
      <c r="AD173" s="138"/>
      <c r="AE173" s="137"/>
      <c r="AF173" s="137"/>
      <c r="AG173" s="137"/>
    </row>
    <row r="174" spans="1:33" s="112" customFormat="1">
      <c r="A174" s="111"/>
      <c r="M174" s="137"/>
      <c r="U174" s="137"/>
      <c r="Y174" s="137"/>
      <c r="AC174" s="137"/>
      <c r="AD174" s="138"/>
      <c r="AE174" s="137"/>
      <c r="AF174" s="137"/>
      <c r="AG174" s="137"/>
    </row>
    <row r="175" spans="1:33" s="112" customFormat="1">
      <c r="A175" s="111"/>
      <c r="M175" s="137"/>
      <c r="U175" s="137"/>
      <c r="Y175" s="137"/>
      <c r="AC175" s="137"/>
      <c r="AD175" s="138"/>
      <c r="AE175" s="137"/>
      <c r="AF175" s="137"/>
      <c r="AG175" s="137"/>
    </row>
    <row r="176" spans="1:33" s="112" customFormat="1">
      <c r="A176" s="111"/>
      <c r="M176" s="137"/>
      <c r="U176" s="137"/>
      <c r="Y176" s="137"/>
      <c r="AC176" s="137"/>
      <c r="AD176" s="138"/>
      <c r="AE176" s="137"/>
      <c r="AF176" s="137"/>
      <c r="AG176" s="137"/>
    </row>
    <row r="177" spans="1:33" s="112" customFormat="1">
      <c r="A177" s="111"/>
      <c r="M177" s="137"/>
      <c r="U177" s="137"/>
      <c r="Y177" s="137"/>
      <c r="AC177" s="137"/>
      <c r="AD177" s="138"/>
      <c r="AE177" s="137"/>
      <c r="AF177" s="137"/>
      <c r="AG177" s="137"/>
    </row>
    <row r="178" spans="1:33" s="112" customFormat="1">
      <c r="A178" s="111"/>
      <c r="M178" s="137"/>
      <c r="U178" s="137"/>
      <c r="Y178" s="137"/>
      <c r="AC178" s="137"/>
      <c r="AD178" s="138"/>
      <c r="AE178" s="137"/>
      <c r="AF178" s="137"/>
      <c r="AG178" s="137"/>
    </row>
    <row r="179" spans="1:33" s="112" customFormat="1">
      <c r="A179" s="111"/>
      <c r="M179" s="137"/>
      <c r="U179" s="137"/>
      <c r="Y179" s="137"/>
      <c r="AC179" s="137"/>
      <c r="AD179" s="138"/>
      <c r="AE179" s="137"/>
      <c r="AF179" s="137"/>
      <c r="AG179" s="137"/>
    </row>
    <row r="180" spans="1:33" s="112" customFormat="1">
      <c r="A180" s="111"/>
      <c r="M180" s="137"/>
      <c r="U180" s="137"/>
      <c r="Y180" s="137"/>
      <c r="AC180" s="137"/>
      <c r="AD180" s="138"/>
      <c r="AE180" s="137"/>
      <c r="AF180" s="137"/>
      <c r="AG180" s="137"/>
    </row>
    <row r="181" spans="1:33" s="112" customFormat="1">
      <c r="A181" s="111"/>
      <c r="M181" s="137"/>
      <c r="U181" s="137"/>
      <c r="Y181" s="137"/>
      <c r="AC181" s="137"/>
      <c r="AD181" s="138"/>
      <c r="AE181" s="137"/>
      <c r="AF181" s="137"/>
      <c r="AG181" s="137"/>
    </row>
    <row r="182" spans="1:33" s="112" customFormat="1">
      <c r="A182" s="111"/>
      <c r="M182" s="139"/>
      <c r="U182" s="139"/>
      <c r="Y182" s="139"/>
      <c r="AC182" s="139"/>
      <c r="AD182" s="138"/>
      <c r="AE182" s="137"/>
      <c r="AF182" s="137"/>
      <c r="AG182" s="137"/>
    </row>
    <row r="183" spans="1:33" s="112" customFormat="1">
      <c r="A183" s="111"/>
      <c r="M183" s="139"/>
      <c r="U183" s="139"/>
      <c r="Y183" s="139"/>
      <c r="AC183" s="139"/>
      <c r="AD183" s="138"/>
      <c r="AE183" s="137"/>
      <c r="AF183" s="137"/>
      <c r="AG183" s="137"/>
    </row>
    <row r="184" spans="1:33" s="112" customFormat="1">
      <c r="A184" s="111"/>
      <c r="M184" s="139"/>
      <c r="U184" s="139"/>
      <c r="Y184" s="139"/>
      <c r="AC184" s="139"/>
      <c r="AD184" s="138"/>
      <c r="AE184" s="137"/>
      <c r="AF184" s="137"/>
      <c r="AG184" s="137"/>
    </row>
    <row r="185" spans="1:33" s="112" customFormat="1">
      <c r="A185" s="111"/>
      <c r="M185" s="139"/>
      <c r="U185" s="139"/>
      <c r="Y185" s="139"/>
      <c r="AC185" s="139"/>
      <c r="AD185" s="138"/>
      <c r="AE185" s="137"/>
      <c r="AF185" s="137"/>
      <c r="AG185" s="137"/>
    </row>
    <row r="186" spans="1:33" s="112" customFormat="1">
      <c r="A186" s="111"/>
      <c r="M186" s="139"/>
      <c r="U186" s="139"/>
      <c r="Y186" s="139"/>
      <c r="AC186" s="139"/>
      <c r="AD186" s="138"/>
      <c r="AE186" s="137"/>
      <c r="AF186" s="137"/>
      <c r="AG186" s="137"/>
    </row>
    <row r="187" spans="1:33" s="112" customFormat="1">
      <c r="A187" s="111"/>
      <c r="M187" s="139"/>
      <c r="U187" s="139"/>
      <c r="Y187" s="139"/>
      <c r="AC187" s="139"/>
      <c r="AD187" s="138"/>
      <c r="AE187" s="137"/>
      <c r="AF187" s="137"/>
      <c r="AG187" s="137"/>
    </row>
    <row r="188" spans="1:33" s="112" customFormat="1">
      <c r="A188" s="111"/>
      <c r="M188" s="139"/>
      <c r="U188" s="139"/>
      <c r="Y188" s="139"/>
      <c r="AC188" s="139"/>
      <c r="AD188" s="138"/>
      <c r="AE188" s="137"/>
      <c r="AF188" s="137"/>
      <c r="AG188" s="137"/>
    </row>
    <row r="189" spans="1:33" s="112" customFormat="1">
      <c r="A189" s="111"/>
      <c r="M189" s="139"/>
      <c r="U189" s="139"/>
      <c r="Y189" s="139"/>
      <c r="AC189" s="139"/>
      <c r="AD189" s="138"/>
      <c r="AE189" s="137"/>
      <c r="AF189" s="137"/>
      <c r="AG189" s="137"/>
    </row>
    <row r="190" spans="1:33" s="112" customFormat="1">
      <c r="A190" s="111"/>
      <c r="M190" s="139"/>
      <c r="U190" s="139"/>
      <c r="Y190" s="139"/>
      <c r="AC190" s="139"/>
      <c r="AD190" s="138"/>
      <c r="AE190" s="137"/>
      <c r="AF190" s="137"/>
      <c r="AG190" s="137"/>
    </row>
    <row r="191" spans="1:33" s="112" customFormat="1">
      <c r="A191" s="111"/>
      <c r="M191" s="139"/>
      <c r="U191" s="139"/>
      <c r="Y191" s="139"/>
      <c r="AC191" s="139"/>
      <c r="AD191" s="138"/>
      <c r="AE191" s="137"/>
      <c r="AF191" s="137"/>
      <c r="AG191" s="137"/>
    </row>
    <row r="192" spans="1:33" s="112" customFormat="1">
      <c r="A192" s="111"/>
      <c r="M192" s="139"/>
      <c r="U192" s="139"/>
      <c r="Y192" s="139"/>
      <c r="AC192" s="139"/>
      <c r="AD192" s="138"/>
      <c r="AE192" s="137"/>
      <c r="AF192" s="137"/>
      <c r="AG192" s="137"/>
    </row>
    <row r="193" spans="1:34" s="112" customFormat="1">
      <c r="A193" s="111"/>
      <c r="M193" s="139"/>
      <c r="U193" s="139"/>
      <c r="Y193" s="139"/>
      <c r="AC193" s="139"/>
      <c r="AD193" s="138"/>
      <c r="AE193" s="137"/>
      <c r="AF193" s="137"/>
      <c r="AG193" s="137"/>
    </row>
    <row r="194" spans="1:34" s="112" customFormat="1">
      <c r="A194" s="111"/>
      <c r="M194" s="139"/>
      <c r="U194" s="139"/>
      <c r="Y194" s="139"/>
      <c r="AC194" s="139"/>
      <c r="AD194" s="138"/>
      <c r="AE194" s="137"/>
      <c r="AF194" s="137"/>
      <c r="AG194" s="137"/>
    </row>
    <row r="195" spans="1:34" s="112" customFormat="1">
      <c r="A195" s="111"/>
      <c r="M195" s="139"/>
      <c r="U195" s="139"/>
      <c r="Y195" s="139"/>
      <c r="AC195" s="139"/>
      <c r="AD195" s="138"/>
      <c r="AE195" s="137"/>
      <c r="AF195" s="137"/>
      <c r="AG195" s="137"/>
    </row>
    <row r="196" spans="1:34" s="112" customFormat="1">
      <c r="A196" s="111"/>
      <c r="M196" s="139"/>
      <c r="U196" s="139"/>
      <c r="Y196" s="139"/>
      <c r="AC196" s="139"/>
      <c r="AD196" s="138"/>
      <c r="AE196" s="137"/>
      <c r="AF196" s="137"/>
      <c r="AG196" s="137"/>
    </row>
    <row r="197" spans="1:34" s="112" customFormat="1">
      <c r="A197" s="111"/>
      <c r="M197" s="139"/>
      <c r="U197" s="139"/>
      <c r="Y197" s="139"/>
      <c r="AC197" s="139"/>
      <c r="AD197" s="138"/>
      <c r="AE197" s="137"/>
      <c r="AF197" s="137"/>
      <c r="AG197" s="137"/>
    </row>
    <row r="198" spans="1:34" s="112" customFormat="1">
      <c r="A198" s="111"/>
      <c r="M198" s="139"/>
      <c r="U198" s="139"/>
      <c r="Y198" s="139"/>
      <c r="AC198" s="139"/>
      <c r="AD198" s="140"/>
      <c r="AE198" s="139"/>
      <c r="AF198" s="139"/>
      <c r="AG198" s="139"/>
      <c r="AH198" s="141"/>
    </row>
    <row r="199" spans="1:34" s="112" customFormat="1">
      <c r="A199" s="111"/>
      <c r="M199" s="139"/>
      <c r="U199" s="139"/>
      <c r="Y199" s="139"/>
      <c r="AC199" s="139"/>
      <c r="AD199" s="140"/>
      <c r="AE199" s="139"/>
      <c r="AF199" s="139"/>
      <c r="AG199" s="139"/>
      <c r="AH199" s="141"/>
    </row>
    <row r="200" spans="1:34" s="112" customFormat="1">
      <c r="A200" s="142"/>
      <c r="M200" s="139"/>
      <c r="U200" s="139"/>
      <c r="Y200" s="139"/>
      <c r="AC200" s="139"/>
      <c r="AD200" s="140"/>
      <c r="AE200" s="139"/>
      <c r="AF200" s="139"/>
      <c r="AG200" s="139"/>
      <c r="AH200" s="141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T7" activePane="bottomRight" state="frozen"/>
      <selection activeCell="B7" sqref="B7:C28"/>
      <selection pane="topRight" activeCell="B7" sqref="B7:C28"/>
      <selection pane="bottomLeft" activeCell="B7" sqref="B7:C28"/>
      <selection pane="bottomRight" activeCell="AI18" sqref="AI18"/>
    </sheetView>
  </sheetViews>
  <sheetFormatPr baseColWidth="10" defaultRowHeight="12"/>
  <cols>
    <col min="1" max="1" width="3" style="142" bestFit="1" customWidth="1"/>
    <col min="2" max="2" width="9.75" style="141" customWidth="1"/>
    <col min="3" max="3" width="18.75" style="141" bestFit="1" customWidth="1"/>
    <col min="4" max="12" width="5.125" style="141" customWidth="1"/>
    <col min="13" max="13" width="7.5" style="139" customWidth="1"/>
    <col min="14" max="20" width="5.125" style="141" customWidth="1"/>
    <col min="21" max="21" width="5" style="139" bestFit="1" customWidth="1"/>
    <col min="22" max="24" width="5.125" style="141" customWidth="1"/>
    <col min="25" max="25" width="5" style="139" bestFit="1" customWidth="1"/>
    <col min="26" max="26" width="5" style="141" bestFit="1" customWidth="1"/>
    <col min="27" max="28" width="4.875" style="141" customWidth="1"/>
    <col min="29" max="29" width="5" style="139" bestFit="1" customWidth="1"/>
    <col min="30" max="30" width="4.875" style="140" customWidth="1"/>
    <col min="31" max="31" width="4.375" style="139" customWidth="1"/>
    <col min="32" max="32" width="5" style="139" bestFit="1" customWidth="1"/>
    <col min="33" max="33" width="3.75" style="139" bestFit="1" customWidth="1"/>
    <col min="34" max="34" width="7.5" style="141" bestFit="1" customWidth="1"/>
    <col min="35" max="16384" width="11" style="141"/>
  </cols>
  <sheetData>
    <row r="1" spans="1:36" s="98" customFormat="1" ht="26.25" hidden="1" customHeight="1">
      <c r="A1" s="97"/>
      <c r="B1" s="98" t="e">
        <f>+#REF!</f>
        <v>#REF!</v>
      </c>
      <c r="M1" s="99"/>
      <c r="U1" s="99"/>
      <c r="Y1" s="99"/>
      <c r="AC1" s="99"/>
      <c r="AD1" s="100"/>
      <c r="AE1" s="99"/>
      <c r="AF1" s="99"/>
      <c r="AG1" s="99"/>
    </row>
    <row r="2" spans="1:36" s="102" customFormat="1" ht="18.75" hidden="1" customHeight="1">
      <c r="A2" s="101"/>
      <c r="B2" s="102" t="s">
        <v>0</v>
      </c>
      <c r="M2" s="103"/>
      <c r="U2" s="103"/>
      <c r="Y2" s="103"/>
      <c r="AC2" s="103"/>
      <c r="AD2" s="104"/>
      <c r="AE2" s="103"/>
      <c r="AF2" s="103"/>
      <c r="AG2" s="103"/>
    </row>
    <row r="3" spans="1:36" s="102" customFormat="1" ht="17.25" hidden="1" customHeight="1">
      <c r="A3" s="101"/>
      <c r="B3" s="102" t="s">
        <v>1</v>
      </c>
      <c r="M3" s="103"/>
      <c r="U3" s="103"/>
      <c r="Y3" s="103"/>
      <c r="AC3" s="103"/>
      <c r="AD3" s="104"/>
      <c r="AE3" s="103"/>
      <c r="AF3" s="103"/>
      <c r="AG3" s="103"/>
    </row>
    <row r="4" spans="1:36" s="106" customFormat="1" ht="121.5">
      <c r="A4" s="105"/>
      <c r="D4" s="106" t="s">
        <v>451</v>
      </c>
      <c r="E4" s="106" t="s">
        <v>480</v>
      </c>
      <c r="F4" s="106" t="s">
        <v>584</v>
      </c>
      <c r="M4" s="107"/>
      <c r="N4" s="106" t="s">
        <v>433</v>
      </c>
      <c r="O4" s="106" t="s">
        <v>452</v>
      </c>
      <c r="P4" s="106" t="s">
        <v>459</v>
      </c>
      <c r="Q4" s="106" t="s">
        <v>481</v>
      </c>
      <c r="U4" s="107"/>
      <c r="V4" s="106" t="s">
        <v>526</v>
      </c>
      <c r="W4" s="106" t="s">
        <v>581</v>
      </c>
      <c r="Y4" s="107"/>
      <c r="Z4" s="106" t="s">
        <v>554</v>
      </c>
      <c r="AC4" s="107"/>
      <c r="AD4" s="108" t="s">
        <v>2</v>
      </c>
      <c r="AE4" s="109">
        <v>0.8</v>
      </c>
      <c r="AF4" s="107" t="s">
        <v>3</v>
      </c>
      <c r="AG4" s="107" t="s">
        <v>4</v>
      </c>
      <c r="AH4" s="110" t="s">
        <v>5</v>
      </c>
      <c r="AI4" s="106" t="s">
        <v>598</v>
      </c>
      <c r="AJ4" s="106" t="s">
        <v>597</v>
      </c>
    </row>
    <row r="5" spans="1:36" s="112" customFormat="1" ht="19.5" customHeight="1">
      <c r="A5" s="111"/>
      <c r="M5" s="107"/>
      <c r="U5" s="107"/>
      <c r="Y5" s="107"/>
      <c r="AC5" s="107"/>
      <c r="AD5" s="108"/>
      <c r="AE5" s="109"/>
      <c r="AF5" s="107"/>
      <c r="AG5" s="107"/>
      <c r="AH5" s="110"/>
    </row>
    <row r="6" spans="1:36" s="112" customFormat="1" ht="15" customHeight="1">
      <c r="A6" s="113" t="s">
        <v>6</v>
      </c>
      <c r="B6" s="114" t="s">
        <v>7</v>
      </c>
      <c r="C6" s="115" t="s">
        <v>8</v>
      </c>
      <c r="D6" s="116"/>
      <c r="E6" s="117"/>
      <c r="F6" s="117"/>
      <c r="G6" s="117"/>
      <c r="H6" s="117"/>
      <c r="I6" s="117"/>
      <c r="J6" s="117"/>
      <c r="K6" s="117"/>
      <c r="L6" s="118"/>
      <c r="M6" s="119" t="s">
        <v>9</v>
      </c>
      <c r="N6" s="121"/>
      <c r="O6" s="121"/>
      <c r="P6" s="121"/>
      <c r="Q6" s="121"/>
      <c r="R6" s="121"/>
      <c r="S6" s="121"/>
      <c r="T6" s="122"/>
      <c r="U6" s="119" t="s">
        <v>10</v>
      </c>
      <c r="V6" s="120"/>
      <c r="W6" s="121"/>
      <c r="X6" s="122"/>
      <c r="Y6" s="119" t="s">
        <v>11</v>
      </c>
      <c r="Z6" s="120"/>
      <c r="AA6" s="121"/>
      <c r="AB6" s="122"/>
      <c r="AC6" s="119" t="s">
        <v>12</v>
      </c>
      <c r="AD6" s="123"/>
      <c r="AE6" s="119"/>
      <c r="AF6" s="119"/>
      <c r="AG6" s="119"/>
      <c r="AH6" s="114"/>
    </row>
    <row r="7" spans="1:36" s="112" customFormat="1" ht="18" customHeight="1">
      <c r="A7" s="124">
        <v>1</v>
      </c>
      <c r="B7" s="134" t="s">
        <v>100</v>
      </c>
      <c r="C7" s="126" t="s">
        <v>101</v>
      </c>
      <c r="D7" s="127">
        <v>10</v>
      </c>
      <c r="E7" s="127">
        <v>10</v>
      </c>
      <c r="F7" s="127">
        <v>7</v>
      </c>
      <c r="G7" s="127"/>
      <c r="H7" s="127"/>
      <c r="I7" s="127"/>
      <c r="J7" s="127"/>
      <c r="K7" s="127"/>
      <c r="L7" s="127"/>
      <c r="M7" s="128">
        <f>TRUNC(AVERAGE(D7:L7),2)</f>
        <v>9</v>
      </c>
      <c r="N7" s="127">
        <v>8.5</v>
      </c>
      <c r="O7" s="127">
        <v>10</v>
      </c>
      <c r="P7" s="127">
        <v>9.5</v>
      </c>
      <c r="Q7" s="127">
        <v>9.8000000000000007</v>
      </c>
      <c r="R7" s="127"/>
      <c r="S7" s="127"/>
      <c r="T7" s="127"/>
      <c r="U7" s="128">
        <f>TRUNC(AVERAGE(N7:T7),2)</f>
        <v>9.4499999999999993</v>
      </c>
      <c r="V7" s="127">
        <v>8</v>
      </c>
      <c r="W7" s="127">
        <f>2+0.75+2+0.5+0.75+0.25+0.5+1+0.5</f>
        <v>8.25</v>
      </c>
      <c r="X7" s="127"/>
      <c r="Y7" s="128">
        <f t="shared" ref="Y7:Y39" si="0">TRUNC(AVERAGE(V7:X7),2)</f>
        <v>8.1199999999999992</v>
      </c>
      <c r="Z7" s="127">
        <v>7</v>
      </c>
      <c r="AA7" s="127"/>
      <c r="AB7" s="127"/>
      <c r="AC7" s="128">
        <f t="shared" ref="AC7:AC39" si="1">TRUNC(AVERAGE(Z7:AB7),2)</f>
        <v>7</v>
      </c>
      <c r="AD7" s="130">
        <f>TRUNC(AVERAGE(M7,U7,Y7,AC7),2)</f>
        <v>8.39</v>
      </c>
      <c r="AE7" s="127">
        <f>TRUNC((AD7*0.8),2)</f>
        <v>6.71</v>
      </c>
      <c r="AF7" s="127">
        <f>AI7+AJ7</f>
        <v>10</v>
      </c>
      <c r="AG7" s="131">
        <f>TRUNC((AF7*0.2),2)</f>
        <v>2</v>
      </c>
      <c r="AH7" s="127">
        <f>TRUNC((AE7+AG7),2)</f>
        <v>8.7100000000000009</v>
      </c>
      <c r="AI7" s="131">
        <v>10</v>
      </c>
      <c r="AJ7" s="127">
        <v>0</v>
      </c>
    </row>
    <row r="8" spans="1:36" s="112" customFormat="1" ht="18" customHeight="1">
      <c r="A8" s="124">
        <v>2</v>
      </c>
      <c r="B8" s="144" t="s">
        <v>102</v>
      </c>
      <c r="C8" s="126" t="s">
        <v>103</v>
      </c>
      <c r="D8" s="127">
        <v>0</v>
      </c>
      <c r="E8" s="127">
        <v>10</v>
      </c>
      <c r="F8" s="127">
        <v>9.5</v>
      </c>
      <c r="G8" s="127"/>
      <c r="H8" s="127"/>
      <c r="I8" s="127"/>
      <c r="J8" s="127"/>
      <c r="K8" s="127"/>
      <c r="L8" s="127"/>
      <c r="M8" s="128">
        <f t="shared" ref="M8:M39" si="2">TRUNC(AVERAGE(D8:L8),2)</f>
        <v>6.5</v>
      </c>
      <c r="N8" s="127">
        <v>8.5</v>
      </c>
      <c r="O8" s="127">
        <v>10</v>
      </c>
      <c r="P8" s="127">
        <v>9</v>
      </c>
      <c r="Q8" s="127">
        <v>9.8000000000000007</v>
      </c>
      <c r="R8" s="127"/>
      <c r="S8" s="127"/>
      <c r="T8" s="127"/>
      <c r="U8" s="128">
        <f t="shared" ref="U8:U39" si="3">TRUNC(AVERAGE(N8:T8),2)</f>
        <v>9.32</v>
      </c>
      <c r="V8" s="127">
        <v>10</v>
      </c>
      <c r="W8" s="127">
        <f>2+0.75+2+0.5+0.75+0.25+0.5+1+0.5</f>
        <v>8.25</v>
      </c>
      <c r="X8" s="127"/>
      <c r="Y8" s="128">
        <f t="shared" si="0"/>
        <v>9.1199999999999992</v>
      </c>
      <c r="Z8" s="127">
        <v>9</v>
      </c>
      <c r="AA8" s="127"/>
      <c r="AB8" s="127"/>
      <c r="AC8" s="128">
        <f t="shared" si="1"/>
        <v>9</v>
      </c>
      <c r="AD8" s="130">
        <f t="shared" ref="AD8:AD39" si="4">TRUNC(AVERAGE(M8,U8,Y8,AC8),2)</f>
        <v>8.48</v>
      </c>
      <c r="AE8" s="127">
        <f t="shared" ref="AE8:AE39" si="5">TRUNC((AD8*0.8),2)</f>
        <v>6.78</v>
      </c>
      <c r="AF8" s="127">
        <f t="shared" ref="AF8:AF35" si="6">AI8+AJ8</f>
        <v>9</v>
      </c>
      <c r="AG8" s="131">
        <f t="shared" ref="AG8:AG39" si="7">TRUNC((AF8*0.2),2)</f>
        <v>1.8</v>
      </c>
      <c r="AH8" s="127">
        <f t="shared" ref="AH8:AH39" si="8">TRUNC((AE8+AG8),2)</f>
        <v>8.58</v>
      </c>
      <c r="AI8" s="131">
        <v>9</v>
      </c>
      <c r="AJ8" s="127">
        <v>0</v>
      </c>
    </row>
    <row r="9" spans="1:36" s="112" customFormat="1" ht="18" customHeight="1">
      <c r="A9" s="124">
        <v>3</v>
      </c>
      <c r="B9" s="144" t="s">
        <v>104</v>
      </c>
      <c r="C9" s="126" t="s">
        <v>105</v>
      </c>
      <c r="D9" s="127">
        <v>10</v>
      </c>
      <c r="E9" s="127">
        <v>10</v>
      </c>
      <c r="F9" s="127">
        <v>10</v>
      </c>
      <c r="G9" s="127"/>
      <c r="H9" s="127"/>
      <c r="I9" s="127"/>
      <c r="J9" s="127"/>
      <c r="K9" s="127"/>
      <c r="L9" s="127"/>
      <c r="M9" s="128">
        <f t="shared" si="2"/>
        <v>10</v>
      </c>
      <c r="N9" s="127">
        <v>9.5</v>
      </c>
      <c r="O9" s="127">
        <v>9.5</v>
      </c>
      <c r="P9" s="127">
        <v>10</v>
      </c>
      <c r="Q9" s="127">
        <v>9.8000000000000007</v>
      </c>
      <c r="R9" s="127"/>
      <c r="S9" s="127"/>
      <c r="T9" s="127"/>
      <c r="U9" s="128">
        <f t="shared" si="3"/>
        <v>9.6999999999999993</v>
      </c>
      <c r="V9" s="127">
        <v>8</v>
      </c>
      <c r="W9" s="127">
        <f>2+1+0.5+0.5+0.75+1+0.75+0.5</f>
        <v>7</v>
      </c>
      <c r="X9" s="127"/>
      <c r="Y9" s="128">
        <f t="shared" si="0"/>
        <v>7.5</v>
      </c>
      <c r="Z9" s="127">
        <v>5</v>
      </c>
      <c r="AA9" s="127"/>
      <c r="AB9" s="127"/>
      <c r="AC9" s="128">
        <f t="shared" si="1"/>
        <v>5</v>
      </c>
      <c r="AD9" s="130">
        <f t="shared" si="4"/>
        <v>8.0500000000000007</v>
      </c>
      <c r="AE9" s="127">
        <f t="shared" si="5"/>
        <v>6.44</v>
      </c>
      <c r="AF9" s="127">
        <f t="shared" si="6"/>
        <v>7</v>
      </c>
      <c r="AG9" s="131">
        <f t="shared" si="7"/>
        <v>1.4</v>
      </c>
      <c r="AH9" s="127">
        <f t="shared" si="8"/>
        <v>7.84</v>
      </c>
      <c r="AI9" s="131">
        <v>7</v>
      </c>
      <c r="AJ9" s="127"/>
    </row>
    <row r="10" spans="1:36" s="112" customFormat="1" ht="18" customHeight="1">
      <c r="A10" s="124">
        <v>4</v>
      </c>
      <c r="B10" s="144" t="s">
        <v>106</v>
      </c>
      <c r="C10" s="126" t="s">
        <v>107</v>
      </c>
      <c r="D10" s="127">
        <v>7</v>
      </c>
      <c r="E10" s="127">
        <v>8</v>
      </c>
      <c r="F10" s="127">
        <v>10</v>
      </c>
      <c r="G10" s="127"/>
      <c r="H10" s="127"/>
      <c r="I10" s="127"/>
      <c r="J10" s="127"/>
      <c r="K10" s="127"/>
      <c r="L10" s="127"/>
      <c r="M10" s="128">
        <f t="shared" si="2"/>
        <v>8.33</v>
      </c>
      <c r="N10" s="127">
        <v>8.5</v>
      </c>
      <c r="O10" s="127">
        <v>9</v>
      </c>
      <c r="P10" s="127">
        <v>9.5</v>
      </c>
      <c r="Q10" s="127" t="s">
        <v>427</v>
      </c>
      <c r="R10" s="127"/>
      <c r="S10" s="127"/>
      <c r="T10" s="127"/>
      <c r="U10" s="128">
        <f t="shared" si="3"/>
        <v>9</v>
      </c>
      <c r="V10" s="127" t="s">
        <v>419</v>
      </c>
      <c r="W10" s="127">
        <f>2+0.75+0.25+0.25+0.5+1+0.75+0.25</f>
        <v>5.75</v>
      </c>
      <c r="X10" s="127"/>
      <c r="Y10" s="128">
        <f t="shared" si="0"/>
        <v>5.75</v>
      </c>
      <c r="Z10" s="127"/>
      <c r="AA10" s="127"/>
      <c r="AB10" s="127"/>
      <c r="AC10" s="128"/>
      <c r="AD10" s="130">
        <f t="shared" si="4"/>
        <v>7.69</v>
      </c>
      <c r="AE10" s="127">
        <f t="shared" si="5"/>
        <v>6.15</v>
      </c>
      <c r="AF10" s="127">
        <f t="shared" si="6"/>
        <v>10</v>
      </c>
      <c r="AG10" s="131">
        <f t="shared" si="7"/>
        <v>2</v>
      </c>
      <c r="AH10" s="127">
        <f t="shared" si="8"/>
        <v>8.15</v>
      </c>
      <c r="AI10" s="131">
        <v>10</v>
      </c>
      <c r="AJ10" s="127">
        <v>0</v>
      </c>
    </row>
    <row r="11" spans="1:36" s="112" customFormat="1" ht="18" customHeight="1">
      <c r="A11" s="124">
        <v>5</v>
      </c>
      <c r="B11" s="145" t="s">
        <v>108</v>
      </c>
      <c r="C11" s="146" t="s">
        <v>109</v>
      </c>
      <c r="D11" s="127">
        <v>7.5</v>
      </c>
      <c r="E11" s="127" t="s">
        <v>421</v>
      </c>
      <c r="F11" s="127">
        <v>8</v>
      </c>
      <c r="G11" s="127"/>
      <c r="H11" s="127"/>
      <c r="I11" s="127"/>
      <c r="J11" s="127"/>
      <c r="K11" s="127"/>
      <c r="L11" s="127"/>
      <c r="M11" s="128">
        <f t="shared" si="2"/>
        <v>7.75</v>
      </c>
      <c r="N11" s="127">
        <v>10</v>
      </c>
      <c r="O11" s="127">
        <v>8</v>
      </c>
      <c r="P11" s="127" t="s">
        <v>419</v>
      </c>
      <c r="Q11" s="127" t="s">
        <v>427</v>
      </c>
      <c r="R11" s="127"/>
      <c r="S11" s="127"/>
      <c r="T11" s="127"/>
      <c r="U11" s="128">
        <f t="shared" si="3"/>
        <v>9</v>
      </c>
      <c r="V11" s="127">
        <v>5</v>
      </c>
      <c r="W11" s="127">
        <f>2+0.75+0.25+0.25+0.5+1+0.75+0.25</f>
        <v>5.75</v>
      </c>
      <c r="X11" s="127"/>
      <c r="Y11" s="128">
        <f t="shared" si="0"/>
        <v>5.37</v>
      </c>
      <c r="Z11" s="127">
        <v>4</v>
      </c>
      <c r="AA11" s="127"/>
      <c r="AB11" s="127"/>
      <c r="AC11" s="128">
        <f t="shared" si="1"/>
        <v>4</v>
      </c>
      <c r="AD11" s="130">
        <f t="shared" si="4"/>
        <v>6.53</v>
      </c>
      <c r="AE11" s="127">
        <f t="shared" si="5"/>
        <v>5.22</v>
      </c>
      <c r="AF11" s="127">
        <f t="shared" si="6"/>
        <v>6</v>
      </c>
      <c r="AG11" s="131">
        <f t="shared" si="7"/>
        <v>1.2</v>
      </c>
      <c r="AH11" s="127">
        <f t="shared" si="8"/>
        <v>6.42</v>
      </c>
      <c r="AI11" s="131">
        <v>5</v>
      </c>
      <c r="AJ11" s="127">
        <v>1</v>
      </c>
    </row>
    <row r="12" spans="1:36" s="112" customFormat="1" ht="18" customHeight="1">
      <c r="A12" s="124">
        <v>6</v>
      </c>
      <c r="B12" s="145" t="s">
        <v>110</v>
      </c>
      <c r="C12" s="146" t="s">
        <v>111</v>
      </c>
      <c r="D12" s="127">
        <v>9.5</v>
      </c>
      <c r="E12" s="127">
        <v>10</v>
      </c>
      <c r="F12" s="127">
        <v>10</v>
      </c>
      <c r="G12" s="127"/>
      <c r="H12" s="127"/>
      <c r="I12" s="127"/>
      <c r="J12" s="127"/>
      <c r="K12" s="127"/>
      <c r="L12" s="127"/>
      <c r="M12" s="128">
        <f t="shared" si="2"/>
        <v>9.83</v>
      </c>
      <c r="N12" s="127">
        <v>10</v>
      </c>
      <c r="O12" s="127">
        <v>9.5</v>
      </c>
      <c r="P12" s="127">
        <v>9.5</v>
      </c>
      <c r="Q12" s="127">
        <v>9.1</v>
      </c>
      <c r="R12" s="127"/>
      <c r="S12" s="127"/>
      <c r="T12" s="127"/>
      <c r="U12" s="128">
        <f t="shared" si="3"/>
        <v>9.52</v>
      </c>
      <c r="V12" s="127">
        <v>5</v>
      </c>
      <c r="W12" s="127">
        <f>2+0.75+0.25+0.25+0.5+1+0.75+0.25</f>
        <v>5.75</v>
      </c>
      <c r="X12" s="127"/>
      <c r="Y12" s="128">
        <f t="shared" si="0"/>
        <v>5.37</v>
      </c>
      <c r="Z12" s="127"/>
      <c r="AA12" s="127"/>
      <c r="AB12" s="127"/>
      <c r="AC12" s="128"/>
      <c r="AD12" s="130">
        <f t="shared" si="4"/>
        <v>8.24</v>
      </c>
      <c r="AE12" s="127">
        <f t="shared" si="5"/>
        <v>6.59</v>
      </c>
      <c r="AF12" s="127">
        <f t="shared" si="6"/>
        <v>9</v>
      </c>
      <c r="AG12" s="131">
        <f t="shared" si="7"/>
        <v>1.8</v>
      </c>
      <c r="AH12" s="127">
        <f t="shared" si="8"/>
        <v>8.39</v>
      </c>
      <c r="AI12" s="131">
        <v>7</v>
      </c>
      <c r="AJ12" s="127">
        <v>2</v>
      </c>
    </row>
    <row r="13" spans="1:36" s="112" customFormat="1" ht="18" customHeight="1">
      <c r="A13" s="124">
        <v>7</v>
      </c>
      <c r="B13" s="144" t="s">
        <v>112</v>
      </c>
      <c r="C13" s="126" t="s">
        <v>113</v>
      </c>
      <c r="D13" s="127">
        <v>10</v>
      </c>
      <c r="E13" s="127">
        <v>10</v>
      </c>
      <c r="F13" s="127">
        <v>0</v>
      </c>
      <c r="G13" s="127"/>
      <c r="H13" s="127"/>
      <c r="I13" s="127"/>
      <c r="J13" s="127"/>
      <c r="K13" s="127"/>
      <c r="L13" s="127"/>
      <c r="M13" s="128">
        <f t="shared" si="2"/>
        <v>6.66</v>
      </c>
      <c r="N13" s="127">
        <v>9.5</v>
      </c>
      <c r="O13" s="127">
        <v>10</v>
      </c>
      <c r="P13" s="127">
        <v>10</v>
      </c>
      <c r="Q13" s="127">
        <v>9.9</v>
      </c>
      <c r="R13" s="127"/>
      <c r="S13" s="127"/>
      <c r="T13" s="127"/>
      <c r="U13" s="128">
        <f t="shared" si="3"/>
        <v>9.85</v>
      </c>
      <c r="V13" s="127">
        <v>8</v>
      </c>
      <c r="W13" s="127">
        <f>2+0.75+0.25+0.25+0.5+1+0.75+0.25</f>
        <v>5.75</v>
      </c>
      <c r="X13" s="127"/>
      <c r="Y13" s="128">
        <f t="shared" si="0"/>
        <v>6.87</v>
      </c>
      <c r="Z13" s="127">
        <v>8</v>
      </c>
      <c r="AA13" s="127"/>
      <c r="AB13" s="127"/>
      <c r="AC13" s="128">
        <f t="shared" si="1"/>
        <v>8</v>
      </c>
      <c r="AD13" s="130">
        <f t="shared" si="4"/>
        <v>7.84</v>
      </c>
      <c r="AE13" s="127">
        <f t="shared" si="5"/>
        <v>6.27</v>
      </c>
      <c r="AF13" s="127">
        <f t="shared" si="6"/>
        <v>8</v>
      </c>
      <c r="AG13" s="131">
        <f t="shared" si="7"/>
        <v>1.6</v>
      </c>
      <c r="AH13" s="127">
        <f t="shared" si="8"/>
        <v>7.87</v>
      </c>
      <c r="AI13" s="131">
        <v>8</v>
      </c>
      <c r="AJ13" s="127"/>
    </row>
    <row r="14" spans="1:36" s="112" customFormat="1" ht="18" customHeight="1">
      <c r="A14" s="124">
        <v>8</v>
      </c>
      <c r="B14" s="125" t="s">
        <v>114</v>
      </c>
      <c r="C14" s="126" t="s">
        <v>115</v>
      </c>
      <c r="D14" s="127">
        <v>8.5</v>
      </c>
      <c r="E14" s="127">
        <v>1</v>
      </c>
      <c r="F14" s="127">
        <v>0</v>
      </c>
      <c r="G14" s="127"/>
      <c r="H14" s="127"/>
      <c r="I14" s="127"/>
      <c r="J14" s="127"/>
      <c r="K14" s="127"/>
      <c r="L14" s="127"/>
      <c r="M14" s="128">
        <f t="shared" si="2"/>
        <v>3.16</v>
      </c>
      <c r="N14" s="127">
        <v>8.1</v>
      </c>
      <c r="O14" s="127">
        <v>9</v>
      </c>
      <c r="P14" s="127">
        <v>9.5</v>
      </c>
      <c r="Q14" s="127">
        <v>10</v>
      </c>
      <c r="R14" s="127"/>
      <c r="S14" s="127"/>
      <c r="T14" s="127"/>
      <c r="U14" s="128">
        <f t="shared" si="3"/>
        <v>9.15</v>
      </c>
      <c r="V14" s="127">
        <v>10</v>
      </c>
      <c r="W14" s="127">
        <f>2+1+0.5+0.5+0.75+1+0.75+0.5</f>
        <v>7</v>
      </c>
      <c r="X14" s="127"/>
      <c r="Y14" s="128">
        <f t="shared" si="0"/>
        <v>8.5</v>
      </c>
      <c r="Z14" s="127">
        <v>7</v>
      </c>
      <c r="AA14" s="127"/>
      <c r="AB14" s="127"/>
      <c r="AC14" s="128">
        <f t="shared" si="1"/>
        <v>7</v>
      </c>
      <c r="AD14" s="130">
        <f t="shared" si="4"/>
        <v>6.95</v>
      </c>
      <c r="AE14" s="127">
        <f t="shared" si="5"/>
        <v>5.56</v>
      </c>
      <c r="AF14" s="127">
        <f t="shared" si="6"/>
        <v>6</v>
      </c>
      <c r="AG14" s="131">
        <f t="shared" si="7"/>
        <v>1.2</v>
      </c>
      <c r="AH14" s="127">
        <f t="shared" si="8"/>
        <v>6.76</v>
      </c>
      <c r="AI14" s="131">
        <v>5</v>
      </c>
      <c r="AJ14" s="127">
        <v>1</v>
      </c>
    </row>
    <row r="15" spans="1:36" s="112" customFormat="1" ht="18" customHeight="1">
      <c r="A15" s="124">
        <v>9</v>
      </c>
      <c r="B15" s="134" t="s">
        <v>116</v>
      </c>
      <c r="C15" s="126" t="s">
        <v>117</v>
      </c>
      <c r="D15" s="127">
        <v>7.5</v>
      </c>
      <c r="E15" s="127">
        <v>9</v>
      </c>
      <c r="F15" s="127">
        <v>8</v>
      </c>
      <c r="G15" s="127"/>
      <c r="H15" s="127"/>
      <c r="I15" s="127"/>
      <c r="J15" s="127"/>
      <c r="K15" s="127"/>
      <c r="L15" s="127"/>
      <c r="M15" s="128">
        <f t="shared" si="2"/>
        <v>8.16</v>
      </c>
      <c r="N15" s="127">
        <v>10</v>
      </c>
      <c r="O15" s="127">
        <v>9.5</v>
      </c>
      <c r="P15" s="127">
        <v>9</v>
      </c>
      <c r="Q15" s="127">
        <v>9</v>
      </c>
      <c r="R15" s="127"/>
      <c r="S15" s="127"/>
      <c r="T15" s="127"/>
      <c r="U15" s="128">
        <f t="shared" si="3"/>
        <v>9.3699999999999992</v>
      </c>
      <c r="V15" s="127">
        <v>10</v>
      </c>
      <c r="W15" s="127">
        <f>2+0.4+0.4+0.6+0.6+0.2+0.4+0.6+0.6</f>
        <v>5.8</v>
      </c>
      <c r="X15" s="127"/>
      <c r="Y15" s="128">
        <f t="shared" si="0"/>
        <v>7.9</v>
      </c>
      <c r="Z15" s="127">
        <v>9</v>
      </c>
      <c r="AA15" s="127"/>
      <c r="AB15" s="127"/>
      <c r="AC15" s="128">
        <f t="shared" si="1"/>
        <v>9</v>
      </c>
      <c r="AD15" s="130">
        <f t="shared" si="4"/>
        <v>8.6</v>
      </c>
      <c r="AE15" s="127">
        <f t="shared" si="5"/>
        <v>6.88</v>
      </c>
      <c r="AF15" s="127">
        <f t="shared" si="6"/>
        <v>9</v>
      </c>
      <c r="AG15" s="131">
        <f t="shared" si="7"/>
        <v>1.8</v>
      </c>
      <c r="AH15" s="127">
        <f t="shared" si="8"/>
        <v>8.68</v>
      </c>
      <c r="AI15" s="131">
        <v>8</v>
      </c>
      <c r="AJ15" s="127">
        <v>1</v>
      </c>
    </row>
    <row r="16" spans="1:36" s="112" customFormat="1" ht="18" customHeight="1">
      <c r="A16" s="124">
        <v>10</v>
      </c>
      <c r="B16" s="144" t="s">
        <v>118</v>
      </c>
      <c r="C16" s="126" t="s">
        <v>119</v>
      </c>
      <c r="D16" s="127">
        <v>10</v>
      </c>
      <c r="E16" s="127">
        <v>8</v>
      </c>
      <c r="F16" s="127">
        <v>10</v>
      </c>
      <c r="G16" s="127"/>
      <c r="H16" s="127"/>
      <c r="I16" s="127"/>
      <c r="J16" s="127"/>
      <c r="K16" s="127"/>
      <c r="L16" s="127"/>
      <c r="M16" s="128">
        <f t="shared" si="2"/>
        <v>9.33</v>
      </c>
      <c r="N16" s="127">
        <v>8</v>
      </c>
      <c r="O16" s="127">
        <v>9.5</v>
      </c>
      <c r="P16" s="127">
        <v>9</v>
      </c>
      <c r="Q16" s="127">
        <v>9.4</v>
      </c>
      <c r="R16" s="127"/>
      <c r="S16" s="127"/>
      <c r="T16" s="127"/>
      <c r="U16" s="128">
        <f t="shared" si="3"/>
        <v>8.9700000000000006</v>
      </c>
      <c r="V16" s="127">
        <v>10</v>
      </c>
      <c r="W16" s="127">
        <f>2+0.75+2+0.5+0.75+0.25+0.5+1+0.5</f>
        <v>8.25</v>
      </c>
      <c r="X16" s="127"/>
      <c r="Y16" s="128">
        <f t="shared" si="0"/>
        <v>9.1199999999999992</v>
      </c>
      <c r="Z16" s="127">
        <v>6</v>
      </c>
      <c r="AA16" s="127"/>
      <c r="AB16" s="127"/>
      <c r="AC16" s="128">
        <f t="shared" si="1"/>
        <v>6</v>
      </c>
      <c r="AD16" s="130">
        <f t="shared" si="4"/>
        <v>8.35</v>
      </c>
      <c r="AE16" s="127">
        <f t="shared" si="5"/>
        <v>6.68</v>
      </c>
      <c r="AF16" s="127">
        <f t="shared" si="6"/>
        <v>10</v>
      </c>
      <c r="AG16" s="131">
        <f t="shared" si="7"/>
        <v>2</v>
      </c>
      <c r="AH16" s="127">
        <f t="shared" si="8"/>
        <v>8.68</v>
      </c>
      <c r="AI16" s="131">
        <v>10</v>
      </c>
      <c r="AJ16" s="127">
        <v>0</v>
      </c>
    </row>
    <row r="17" spans="1:36" s="112" customFormat="1" ht="18" customHeight="1">
      <c r="A17" s="124">
        <v>11</v>
      </c>
      <c r="B17" s="144" t="s">
        <v>120</v>
      </c>
      <c r="C17" s="126" t="s">
        <v>121</v>
      </c>
      <c r="D17" s="127">
        <v>10</v>
      </c>
      <c r="E17" s="127">
        <v>10</v>
      </c>
      <c r="F17" s="127">
        <v>10</v>
      </c>
      <c r="G17" s="127"/>
      <c r="H17" s="127"/>
      <c r="I17" s="127"/>
      <c r="J17" s="127"/>
      <c r="K17" s="127"/>
      <c r="L17" s="127"/>
      <c r="M17" s="128">
        <f t="shared" si="2"/>
        <v>10</v>
      </c>
      <c r="N17" s="127">
        <v>10</v>
      </c>
      <c r="O17" s="127">
        <v>10</v>
      </c>
      <c r="P17" s="127">
        <v>9.8000000000000007</v>
      </c>
      <c r="Q17" s="127">
        <v>9.6</v>
      </c>
      <c r="R17" s="127"/>
      <c r="S17" s="127"/>
      <c r="T17" s="127"/>
      <c r="U17" s="128">
        <f t="shared" si="3"/>
        <v>9.85</v>
      </c>
      <c r="V17" s="127" t="s">
        <v>419</v>
      </c>
      <c r="W17" s="127">
        <f>2+0.2+0.4+0.6+1+0.4+0.4+1+0.8</f>
        <v>6.8000000000000007</v>
      </c>
      <c r="X17" s="127"/>
      <c r="Y17" s="128">
        <f t="shared" si="0"/>
        <v>6.8</v>
      </c>
      <c r="Z17" s="127">
        <v>10</v>
      </c>
      <c r="AA17" s="127"/>
      <c r="AB17" s="127"/>
      <c r="AC17" s="128">
        <f t="shared" si="1"/>
        <v>10</v>
      </c>
      <c r="AD17" s="130">
        <f t="shared" si="4"/>
        <v>9.16</v>
      </c>
      <c r="AE17" s="127">
        <f t="shared" si="5"/>
        <v>7.32</v>
      </c>
      <c r="AF17" s="127">
        <f t="shared" si="6"/>
        <v>10</v>
      </c>
      <c r="AG17" s="131">
        <f t="shared" si="7"/>
        <v>2</v>
      </c>
      <c r="AH17" s="127">
        <f t="shared" si="8"/>
        <v>9.32</v>
      </c>
      <c r="AI17" s="131">
        <v>10</v>
      </c>
      <c r="AJ17" s="127">
        <v>0</v>
      </c>
    </row>
    <row r="18" spans="1:36" s="112" customFormat="1" ht="18" customHeight="1">
      <c r="A18" s="124">
        <v>12</v>
      </c>
      <c r="B18" s="144" t="s">
        <v>122</v>
      </c>
      <c r="C18" s="126" t="s">
        <v>123</v>
      </c>
      <c r="D18" s="127">
        <v>10</v>
      </c>
      <c r="E18" s="127">
        <v>10</v>
      </c>
      <c r="F18" s="127">
        <v>10</v>
      </c>
      <c r="G18" s="127"/>
      <c r="H18" s="127"/>
      <c r="I18" s="127"/>
      <c r="J18" s="127"/>
      <c r="K18" s="127"/>
      <c r="L18" s="127"/>
      <c r="M18" s="128">
        <f t="shared" si="2"/>
        <v>10</v>
      </c>
      <c r="N18" s="127">
        <v>8.5</v>
      </c>
      <c r="O18" s="127">
        <v>10</v>
      </c>
      <c r="P18" s="127">
        <v>9.5</v>
      </c>
      <c r="Q18" s="127">
        <v>10</v>
      </c>
      <c r="R18" s="127"/>
      <c r="S18" s="127"/>
      <c r="T18" s="127"/>
      <c r="U18" s="128">
        <f t="shared" si="3"/>
        <v>9.5</v>
      </c>
      <c r="V18" s="127">
        <v>8</v>
      </c>
      <c r="W18" s="127">
        <f>2+0.75+2+0.5+0.75+0.25+0.5+1+0.5</f>
        <v>8.25</v>
      </c>
      <c r="X18" s="127"/>
      <c r="Y18" s="128">
        <f t="shared" si="0"/>
        <v>8.1199999999999992</v>
      </c>
      <c r="Z18" s="127">
        <v>8</v>
      </c>
      <c r="AA18" s="127"/>
      <c r="AB18" s="127"/>
      <c r="AC18" s="128">
        <f t="shared" si="1"/>
        <v>8</v>
      </c>
      <c r="AD18" s="130">
        <f t="shared" si="4"/>
        <v>8.9</v>
      </c>
      <c r="AE18" s="127">
        <f t="shared" si="5"/>
        <v>7.12</v>
      </c>
      <c r="AF18" s="127">
        <f t="shared" si="6"/>
        <v>10</v>
      </c>
      <c r="AG18" s="131">
        <f t="shared" si="7"/>
        <v>2</v>
      </c>
      <c r="AH18" s="127">
        <f t="shared" si="8"/>
        <v>9.1199999999999992</v>
      </c>
      <c r="AI18" s="131">
        <v>10</v>
      </c>
      <c r="AJ18" s="127">
        <v>0</v>
      </c>
    </row>
    <row r="19" spans="1:36" s="112" customFormat="1" ht="18" customHeight="1">
      <c r="A19" s="124">
        <v>13</v>
      </c>
      <c r="B19" s="145" t="s">
        <v>124</v>
      </c>
      <c r="C19" s="146" t="s">
        <v>125</v>
      </c>
      <c r="D19" s="127">
        <v>9</v>
      </c>
      <c r="E19" s="127">
        <v>10</v>
      </c>
      <c r="F19" s="127">
        <v>10</v>
      </c>
      <c r="G19" s="127"/>
      <c r="H19" s="127"/>
      <c r="I19" s="127"/>
      <c r="J19" s="127"/>
      <c r="K19" s="127"/>
      <c r="L19" s="127"/>
      <c r="M19" s="128">
        <f t="shared" si="2"/>
        <v>9.66</v>
      </c>
      <c r="N19" s="127">
        <v>8</v>
      </c>
      <c r="O19" s="127">
        <v>10</v>
      </c>
      <c r="P19" s="127">
        <v>9.5</v>
      </c>
      <c r="Q19" s="127">
        <v>9.6</v>
      </c>
      <c r="R19" s="127"/>
      <c r="S19" s="127"/>
      <c r="T19" s="127"/>
      <c r="U19" s="128">
        <f t="shared" si="3"/>
        <v>9.27</v>
      </c>
      <c r="V19" s="127">
        <v>5</v>
      </c>
      <c r="W19" s="127">
        <f>2+0.2+0.4+0.6+1+0.4+0.4+1+0.8</f>
        <v>6.8000000000000007</v>
      </c>
      <c r="X19" s="127"/>
      <c r="Y19" s="128">
        <f t="shared" si="0"/>
        <v>5.9</v>
      </c>
      <c r="Z19" s="127">
        <v>5</v>
      </c>
      <c r="AA19" s="127"/>
      <c r="AB19" s="127"/>
      <c r="AC19" s="128">
        <f t="shared" si="1"/>
        <v>5</v>
      </c>
      <c r="AD19" s="130">
        <f t="shared" si="4"/>
        <v>7.45</v>
      </c>
      <c r="AE19" s="127">
        <f t="shared" si="5"/>
        <v>5.96</v>
      </c>
      <c r="AF19" s="127">
        <f t="shared" si="6"/>
        <v>10</v>
      </c>
      <c r="AG19" s="131">
        <f t="shared" si="7"/>
        <v>2</v>
      </c>
      <c r="AH19" s="127">
        <f t="shared" si="8"/>
        <v>7.96</v>
      </c>
      <c r="AI19" s="131">
        <v>8</v>
      </c>
      <c r="AJ19" s="127">
        <v>2</v>
      </c>
    </row>
    <row r="20" spans="1:36" s="112" customFormat="1" ht="18" customHeight="1">
      <c r="A20" s="124">
        <v>14</v>
      </c>
      <c r="B20" s="125" t="s">
        <v>126</v>
      </c>
      <c r="C20" s="126" t="s">
        <v>127</v>
      </c>
      <c r="D20" s="127">
        <v>10</v>
      </c>
      <c r="E20" s="127">
        <v>10</v>
      </c>
      <c r="F20" s="127">
        <v>10</v>
      </c>
      <c r="G20" s="127"/>
      <c r="H20" s="127"/>
      <c r="I20" s="127"/>
      <c r="J20" s="127"/>
      <c r="K20" s="127"/>
      <c r="L20" s="127"/>
      <c r="M20" s="128">
        <f t="shared" si="2"/>
        <v>10</v>
      </c>
      <c r="N20" s="127">
        <v>10</v>
      </c>
      <c r="O20" s="127">
        <v>9</v>
      </c>
      <c r="P20" s="127">
        <v>9</v>
      </c>
      <c r="Q20" s="127">
        <v>9.1999999999999993</v>
      </c>
      <c r="R20" s="127"/>
      <c r="S20" s="127"/>
      <c r="T20" s="127"/>
      <c r="U20" s="128">
        <f t="shared" si="3"/>
        <v>9.3000000000000007</v>
      </c>
      <c r="V20" s="127">
        <v>10</v>
      </c>
      <c r="W20" s="127">
        <f>2+0.4+0.4+0.6+0.6+0.2+0.4+0.6+0.6</f>
        <v>5.8</v>
      </c>
      <c r="X20" s="127"/>
      <c r="Y20" s="128">
        <f t="shared" si="0"/>
        <v>7.9</v>
      </c>
      <c r="Z20" s="127">
        <v>7</v>
      </c>
      <c r="AA20" s="127"/>
      <c r="AB20" s="127"/>
      <c r="AC20" s="128">
        <f t="shared" si="1"/>
        <v>7</v>
      </c>
      <c r="AD20" s="130">
        <f t="shared" si="4"/>
        <v>8.5500000000000007</v>
      </c>
      <c r="AE20" s="127">
        <f t="shared" si="5"/>
        <v>6.84</v>
      </c>
      <c r="AF20" s="127">
        <f t="shared" si="6"/>
        <v>8</v>
      </c>
      <c r="AG20" s="131">
        <f t="shared" si="7"/>
        <v>1.6</v>
      </c>
      <c r="AH20" s="127">
        <f t="shared" si="8"/>
        <v>8.44</v>
      </c>
      <c r="AI20" s="131">
        <v>6</v>
      </c>
      <c r="AJ20" s="127">
        <v>2</v>
      </c>
    </row>
    <row r="21" spans="1:36" s="112" customFormat="1" ht="18" customHeight="1">
      <c r="A21" s="124">
        <v>15</v>
      </c>
      <c r="B21" s="125" t="s">
        <v>128</v>
      </c>
      <c r="C21" s="126" t="s">
        <v>129</v>
      </c>
      <c r="D21" s="127">
        <v>10</v>
      </c>
      <c r="E21" s="127">
        <v>9.5</v>
      </c>
      <c r="F21" s="127">
        <v>7</v>
      </c>
      <c r="G21" s="127"/>
      <c r="H21" s="127"/>
      <c r="I21" s="127"/>
      <c r="J21" s="127"/>
      <c r="K21" s="127"/>
      <c r="L21" s="127"/>
      <c r="M21" s="128">
        <f t="shared" si="2"/>
        <v>8.83</v>
      </c>
      <c r="N21" s="127">
        <v>9.8000000000000007</v>
      </c>
      <c r="O21" s="127" t="s">
        <v>427</v>
      </c>
      <c r="P21" s="127" t="s">
        <v>419</v>
      </c>
      <c r="Q21" s="127">
        <v>9</v>
      </c>
      <c r="R21" s="127"/>
      <c r="S21" s="127"/>
      <c r="T21" s="127"/>
      <c r="U21" s="128">
        <f t="shared" si="3"/>
        <v>9.4</v>
      </c>
      <c r="V21" s="127">
        <v>5</v>
      </c>
      <c r="W21" s="127">
        <f>2+1+0.5+0.5+0.75+1+0.75+0.5</f>
        <v>7</v>
      </c>
      <c r="X21" s="127"/>
      <c r="Y21" s="128">
        <f t="shared" si="0"/>
        <v>6</v>
      </c>
      <c r="Z21" s="127">
        <v>7</v>
      </c>
      <c r="AA21" s="127"/>
      <c r="AB21" s="127"/>
      <c r="AC21" s="128">
        <f t="shared" si="1"/>
        <v>7</v>
      </c>
      <c r="AD21" s="130">
        <f t="shared" si="4"/>
        <v>7.8</v>
      </c>
      <c r="AE21" s="127">
        <f t="shared" si="5"/>
        <v>6.24</v>
      </c>
      <c r="AF21" s="127">
        <f t="shared" si="6"/>
        <v>8</v>
      </c>
      <c r="AG21" s="131">
        <f t="shared" si="7"/>
        <v>1.6</v>
      </c>
      <c r="AH21" s="127">
        <f t="shared" si="8"/>
        <v>7.84</v>
      </c>
      <c r="AI21" s="131">
        <v>7</v>
      </c>
      <c r="AJ21" s="127">
        <v>1</v>
      </c>
    </row>
    <row r="22" spans="1:36" s="112" customFormat="1" ht="18" customHeight="1">
      <c r="A22" s="124">
        <v>16</v>
      </c>
      <c r="B22" s="125" t="s">
        <v>130</v>
      </c>
      <c r="C22" s="126" t="s">
        <v>131</v>
      </c>
      <c r="D22" s="127">
        <v>10</v>
      </c>
      <c r="E22" s="127">
        <v>10</v>
      </c>
      <c r="F22" s="127">
        <v>5</v>
      </c>
      <c r="G22" s="127"/>
      <c r="H22" s="127"/>
      <c r="I22" s="127"/>
      <c r="J22" s="127"/>
      <c r="K22" s="127"/>
      <c r="L22" s="127"/>
      <c r="M22" s="128">
        <f t="shared" si="2"/>
        <v>8.33</v>
      </c>
      <c r="N22" s="127">
        <v>10</v>
      </c>
      <c r="O22" s="127" t="s">
        <v>419</v>
      </c>
      <c r="P22" s="127">
        <v>8.5</v>
      </c>
      <c r="Q22" s="127">
        <v>9.6</v>
      </c>
      <c r="R22" s="127"/>
      <c r="S22" s="127"/>
      <c r="T22" s="127"/>
      <c r="U22" s="128">
        <f t="shared" si="3"/>
        <v>9.36</v>
      </c>
      <c r="V22" s="127" t="s">
        <v>419</v>
      </c>
      <c r="W22" s="127">
        <f>2+0.2+0.4+0.6+1+0.4+0.4+1+0.8</f>
        <v>6.8000000000000007</v>
      </c>
      <c r="X22" s="127"/>
      <c r="Y22" s="128">
        <f t="shared" si="0"/>
        <v>6.8</v>
      </c>
      <c r="Z22" s="127">
        <v>7</v>
      </c>
      <c r="AA22" s="127"/>
      <c r="AB22" s="127"/>
      <c r="AC22" s="128">
        <f t="shared" si="1"/>
        <v>7</v>
      </c>
      <c r="AD22" s="130">
        <f t="shared" si="4"/>
        <v>7.87</v>
      </c>
      <c r="AE22" s="127">
        <f t="shared" si="5"/>
        <v>6.29</v>
      </c>
      <c r="AF22" s="127">
        <f t="shared" si="6"/>
        <v>7</v>
      </c>
      <c r="AG22" s="131">
        <f t="shared" si="7"/>
        <v>1.4</v>
      </c>
      <c r="AH22" s="127">
        <f t="shared" si="8"/>
        <v>7.69</v>
      </c>
      <c r="AI22" s="131">
        <v>6</v>
      </c>
      <c r="AJ22" s="127">
        <v>1</v>
      </c>
    </row>
    <row r="23" spans="1:36" s="112" customFormat="1" ht="18" customHeight="1">
      <c r="A23" s="124">
        <v>17</v>
      </c>
      <c r="B23" s="144" t="s">
        <v>132</v>
      </c>
      <c r="C23" s="126" t="s">
        <v>133</v>
      </c>
      <c r="D23" s="127">
        <v>10</v>
      </c>
      <c r="E23" s="127">
        <v>10</v>
      </c>
      <c r="F23" s="127">
        <v>7</v>
      </c>
      <c r="G23" s="127"/>
      <c r="H23" s="127"/>
      <c r="I23" s="127"/>
      <c r="J23" s="127"/>
      <c r="K23" s="127"/>
      <c r="L23" s="127"/>
      <c r="M23" s="128">
        <f t="shared" si="2"/>
        <v>9</v>
      </c>
      <c r="N23" s="127">
        <v>9</v>
      </c>
      <c r="O23" s="127" t="s">
        <v>427</v>
      </c>
      <c r="P23" s="127"/>
      <c r="Q23" s="127">
        <v>9.1999999999999993</v>
      </c>
      <c r="R23" s="127"/>
      <c r="S23" s="127"/>
      <c r="T23" s="127"/>
      <c r="U23" s="128">
        <f t="shared" si="3"/>
        <v>9.1</v>
      </c>
      <c r="V23" s="127">
        <v>10</v>
      </c>
      <c r="W23" s="127">
        <f>2+0.4+0.4+0.6+0.6+0.2+0.4+0.6+0.6</f>
        <v>5.8</v>
      </c>
      <c r="X23" s="127"/>
      <c r="Y23" s="128">
        <f t="shared" si="0"/>
        <v>7.9</v>
      </c>
      <c r="Z23" s="127">
        <v>10</v>
      </c>
      <c r="AA23" s="127"/>
      <c r="AB23" s="127"/>
      <c r="AC23" s="128">
        <f t="shared" si="1"/>
        <v>10</v>
      </c>
      <c r="AD23" s="130">
        <f t="shared" si="4"/>
        <v>9</v>
      </c>
      <c r="AE23" s="127">
        <f t="shared" si="5"/>
        <v>7.2</v>
      </c>
      <c r="AF23" s="127">
        <f t="shared" si="6"/>
        <v>10</v>
      </c>
      <c r="AG23" s="131">
        <f t="shared" si="7"/>
        <v>2</v>
      </c>
      <c r="AH23" s="127">
        <f t="shared" si="8"/>
        <v>9.1999999999999993</v>
      </c>
      <c r="AI23" s="131">
        <v>10</v>
      </c>
      <c r="AJ23" s="127">
        <v>0</v>
      </c>
    </row>
    <row r="24" spans="1:36" s="112" customFormat="1" ht="18" customHeight="1">
      <c r="A24" s="124">
        <v>18</v>
      </c>
      <c r="B24" s="134" t="s">
        <v>134</v>
      </c>
      <c r="C24" s="126" t="s">
        <v>135</v>
      </c>
      <c r="D24" s="127">
        <v>9</v>
      </c>
      <c r="E24" s="127">
        <v>10</v>
      </c>
      <c r="F24" s="127">
        <v>10</v>
      </c>
      <c r="G24" s="127"/>
      <c r="H24" s="127"/>
      <c r="I24" s="127"/>
      <c r="J24" s="127"/>
      <c r="K24" s="127"/>
      <c r="L24" s="127"/>
      <c r="M24" s="128">
        <f t="shared" si="2"/>
        <v>9.66</v>
      </c>
      <c r="N24" s="127">
        <v>10</v>
      </c>
      <c r="O24" s="127">
        <v>10</v>
      </c>
      <c r="P24" s="127">
        <v>9.5</v>
      </c>
      <c r="Q24" s="127">
        <v>9.8000000000000007</v>
      </c>
      <c r="R24" s="127"/>
      <c r="S24" s="127"/>
      <c r="T24" s="127"/>
      <c r="U24" s="128">
        <f t="shared" si="3"/>
        <v>9.82</v>
      </c>
      <c r="V24" s="127">
        <v>10</v>
      </c>
      <c r="W24" s="127">
        <f>2+0.4+0.4+0.6+0.6+0.2+0.4+0.6+0.6</f>
        <v>5.8</v>
      </c>
      <c r="X24" s="127"/>
      <c r="Y24" s="128">
        <f t="shared" si="0"/>
        <v>7.9</v>
      </c>
      <c r="Z24" s="127">
        <v>8</v>
      </c>
      <c r="AA24" s="127"/>
      <c r="AB24" s="127"/>
      <c r="AC24" s="128">
        <f t="shared" si="1"/>
        <v>8</v>
      </c>
      <c r="AD24" s="130">
        <f t="shared" si="4"/>
        <v>8.84</v>
      </c>
      <c r="AE24" s="127">
        <f t="shared" si="5"/>
        <v>7.07</v>
      </c>
      <c r="AF24" s="127">
        <f t="shared" si="6"/>
        <v>10</v>
      </c>
      <c r="AG24" s="131">
        <f t="shared" si="7"/>
        <v>2</v>
      </c>
      <c r="AH24" s="127">
        <f t="shared" si="8"/>
        <v>9.07</v>
      </c>
      <c r="AI24" s="131">
        <v>8</v>
      </c>
      <c r="AJ24" s="127">
        <v>2</v>
      </c>
    </row>
    <row r="25" spans="1:36" s="112" customFormat="1" ht="18" customHeight="1">
      <c r="A25" s="124">
        <v>19</v>
      </c>
      <c r="B25" s="134" t="s">
        <v>136</v>
      </c>
      <c r="C25" s="126" t="s">
        <v>137</v>
      </c>
      <c r="D25" s="127">
        <v>10</v>
      </c>
      <c r="E25" s="127">
        <v>10</v>
      </c>
      <c r="F25" s="127">
        <v>0</v>
      </c>
      <c r="G25" s="127"/>
      <c r="H25" s="127"/>
      <c r="I25" s="127"/>
      <c r="J25" s="127"/>
      <c r="K25" s="127"/>
      <c r="L25" s="127"/>
      <c r="M25" s="128">
        <f t="shared" si="2"/>
        <v>6.66</v>
      </c>
      <c r="N25" s="127">
        <v>9</v>
      </c>
      <c r="O25" s="127">
        <v>10</v>
      </c>
      <c r="P25" s="127">
        <v>7.5</v>
      </c>
      <c r="Q25" s="127">
        <v>9.6</v>
      </c>
      <c r="R25" s="127"/>
      <c r="S25" s="127"/>
      <c r="T25" s="127"/>
      <c r="U25" s="128">
        <f t="shared" si="3"/>
        <v>9.02</v>
      </c>
      <c r="V25" s="127">
        <v>10</v>
      </c>
      <c r="W25" s="127">
        <f>2+0.2+0.4+0.6+1+0.4+0.4+1+0.8</f>
        <v>6.8000000000000007</v>
      </c>
      <c r="X25" s="127"/>
      <c r="Y25" s="128">
        <f t="shared" si="0"/>
        <v>8.4</v>
      </c>
      <c r="Z25" s="127">
        <v>10</v>
      </c>
      <c r="AA25" s="127"/>
      <c r="AB25" s="127"/>
      <c r="AC25" s="128">
        <f t="shared" si="1"/>
        <v>10</v>
      </c>
      <c r="AD25" s="130">
        <f t="shared" si="4"/>
        <v>8.52</v>
      </c>
      <c r="AE25" s="127">
        <f t="shared" si="5"/>
        <v>6.81</v>
      </c>
      <c r="AF25" s="127">
        <f t="shared" si="6"/>
        <v>10</v>
      </c>
      <c r="AG25" s="131">
        <f t="shared" si="7"/>
        <v>2</v>
      </c>
      <c r="AH25" s="127">
        <f t="shared" si="8"/>
        <v>8.81</v>
      </c>
      <c r="AI25" s="131">
        <v>10</v>
      </c>
      <c r="AJ25" s="127">
        <v>0</v>
      </c>
    </row>
    <row r="26" spans="1:36" s="112" customFormat="1" ht="18" customHeight="1">
      <c r="A26" s="124">
        <v>20</v>
      </c>
      <c r="B26" s="125" t="s">
        <v>138</v>
      </c>
      <c r="C26" s="126" t="s">
        <v>139</v>
      </c>
      <c r="D26" s="127">
        <v>10</v>
      </c>
      <c r="E26" s="127">
        <v>10</v>
      </c>
      <c r="F26" s="127">
        <v>10</v>
      </c>
      <c r="G26" s="127"/>
      <c r="H26" s="127"/>
      <c r="I26" s="127"/>
      <c r="J26" s="127"/>
      <c r="K26" s="127"/>
      <c r="L26" s="127"/>
      <c r="M26" s="128">
        <f t="shared" si="2"/>
        <v>10</v>
      </c>
      <c r="N26" s="127">
        <v>9.5</v>
      </c>
      <c r="O26" s="127">
        <v>10</v>
      </c>
      <c r="P26" s="127">
        <v>9.5</v>
      </c>
      <c r="Q26" s="127">
        <v>10</v>
      </c>
      <c r="R26" s="127"/>
      <c r="S26" s="127"/>
      <c r="T26" s="127"/>
      <c r="U26" s="128">
        <f t="shared" si="3"/>
        <v>9.75</v>
      </c>
      <c r="V26" s="127">
        <v>10</v>
      </c>
      <c r="W26" s="127">
        <f>2+1+0.5+0.5+0.75+1+0.75+0.5</f>
        <v>7</v>
      </c>
      <c r="X26" s="127"/>
      <c r="Y26" s="128">
        <f t="shared" si="0"/>
        <v>8.5</v>
      </c>
      <c r="Z26" s="127">
        <v>4</v>
      </c>
      <c r="AA26" s="127"/>
      <c r="AB26" s="127"/>
      <c r="AC26" s="128">
        <f t="shared" si="1"/>
        <v>4</v>
      </c>
      <c r="AD26" s="130">
        <f t="shared" si="4"/>
        <v>8.06</v>
      </c>
      <c r="AE26" s="127">
        <f t="shared" si="5"/>
        <v>6.44</v>
      </c>
      <c r="AF26" s="127">
        <f t="shared" si="6"/>
        <v>7</v>
      </c>
      <c r="AG26" s="131">
        <f t="shared" si="7"/>
        <v>1.4</v>
      </c>
      <c r="AH26" s="127">
        <f t="shared" si="8"/>
        <v>7.84</v>
      </c>
      <c r="AI26" s="131">
        <v>7</v>
      </c>
      <c r="AJ26" s="127"/>
    </row>
    <row r="27" spans="1:36" s="112" customFormat="1" ht="18" customHeight="1">
      <c r="A27" s="124">
        <v>21</v>
      </c>
      <c r="B27" s="144" t="s">
        <v>140</v>
      </c>
      <c r="C27" s="126" t="s">
        <v>141</v>
      </c>
      <c r="D27" s="127">
        <v>10</v>
      </c>
      <c r="E27" s="127">
        <v>10</v>
      </c>
      <c r="F27" s="127">
        <v>5</v>
      </c>
      <c r="G27" s="127"/>
      <c r="H27" s="127"/>
      <c r="I27" s="127"/>
      <c r="J27" s="127"/>
      <c r="K27" s="127"/>
      <c r="L27" s="127"/>
      <c r="M27" s="128">
        <f t="shared" si="2"/>
        <v>8.33</v>
      </c>
      <c r="N27" s="127">
        <v>9.5</v>
      </c>
      <c r="O27" s="127">
        <v>10</v>
      </c>
      <c r="P27" s="127">
        <v>9.5</v>
      </c>
      <c r="Q27" s="127">
        <v>10</v>
      </c>
      <c r="R27" s="127"/>
      <c r="S27" s="127"/>
      <c r="T27" s="127"/>
      <c r="U27" s="128">
        <f t="shared" si="3"/>
        <v>9.75</v>
      </c>
      <c r="V27" s="127">
        <v>8</v>
      </c>
      <c r="W27" s="127">
        <f>2+0.2+0.4+0.6+1+0.4+0.4+1+0.8</f>
        <v>6.8000000000000007</v>
      </c>
      <c r="X27" s="127"/>
      <c r="Y27" s="128">
        <f t="shared" si="0"/>
        <v>7.4</v>
      </c>
      <c r="Z27" s="127">
        <v>7</v>
      </c>
      <c r="AA27" s="127"/>
      <c r="AB27" s="127"/>
      <c r="AC27" s="128">
        <f t="shared" si="1"/>
        <v>7</v>
      </c>
      <c r="AD27" s="130">
        <f t="shared" si="4"/>
        <v>8.1199999999999992</v>
      </c>
      <c r="AE27" s="127">
        <f t="shared" si="5"/>
        <v>6.49</v>
      </c>
      <c r="AF27" s="127">
        <f t="shared" si="6"/>
        <v>9</v>
      </c>
      <c r="AG27" s="131">
        <f t="shared" si="7"/>
        <v>1.8</v>
      </c>
      <c r="AH27" s="127">
        <f t="shared" si="8"/>
        <v>8.2899999999999991</v>
      </c>
      <c r="AI27" s="131">
        <v>9</v>
      </c>
      <c r="AJ27" s="127"/>
    </row>
    <row r="28" spans="1:36" s="112" customFormat="1" ht="18" customHeight="1">
      <c r="A28" s="124">
        <v>22</v>
      </c>
      <c r="B28" s="144" t="s">
        <v>142</v>
      </c>
      <c r="C28" s="126" t="s">
        <v>143</v>
      </c>
      <c r="D28" s="127">
        <v>10</v>
      </c>
      <c r="E28" s="127">
        <v>10</v>
      </c>
      <c r="F28" s="127">
        <v>10</v>
      </c>
      <c r="G28" s="127"/>
      <c r="H28" s="127"/>
      <c r="I28" s="127"/>
      <c r="J28" s="127"/>
      <c r="K28" s="127"/>
      <c r="L28" s="127"/>
      <c r="M28" s="128">
        <f t="shared" si="2"/>
        <v>10</v>
      </c>
      <c r="N28" s="127">
        <v>9</v>
      </c>
      <c r="O28" s="127">
        <v>9.5</v>
      </c>
      <c r="P28" s="127">
        <v>10</v>
      </c>
      <c r="Q28" s="127">
        <v>9.3000000000000007</v>
      </c>
      <c r="R28" s="127"/>
      <c r="S28" s="127"/>
      <c r="T28" s="127"/>
      <c r="U28" s="128">
        <f t="shared" si="3"/>
        <v>9.4499999999999993</v>
      </c>
      <c r="V28" s="127">
        <v>5</v>
      </c>
      <c r="W28" s="127">
        <f>2+0.4+0.4+0.6+0.6+0.2+0.4+0.6+0.6</f>
        <v>5.8</v>
      </c>
      <c r="X28" s="127"/>
      <c r="Y28" s="128">
        <f t="shared" si="0"/>
        <v>5.4</v>
      </c>
      <c r="Z28" s="127">
        <v>7</v>
      </c>
      <c r="AA28" s="127"/>
      <c r="AB28" s="127"/>
      <c r="AC28" s="128">
        <f t="shared" si="1"/>
        <v>7</v>
      </c>
      <c r="AD28" s="130">
        <f t="shared" si="4"/>
        <v>7.96</v>
      </c>
      <c r="AE28" s="127">
        <f t="shared" si="5"/>
        <v>6.36</v>
      </c>
      <c r="AF28" s="127">
        <f t="shared" si="6"/>
        <v>7</v>
      </c>
      <c r="AG28" s="131">
        <f t="shared" si="7"/>
        <v>1.4</v>
      </c>
      <c r="AH28" s="127">
        <f t="shared" si="8"/>
        <v>7.76</v>
      </c>
      <c r="AI28" s="131">
        <v>7</v>
      </c>
      <c r="AJ28" s="127"/>
    </row>
    <row r="29" spans="1:36" s="112" customFormat="1" ht="18" customHeight="1">
      <c r="A29" s="124">
        <v>23</v>
      </c>
      <c r="B29" s="127"/>
      <c r="C29" s="147"/>
      <c r="D29" s="127"/>
      <c r="E29" s="127"/>
      <c r="F29" s="127"/>
      <c r="G29" s="127"/>
      <c r="H29" s="127"/>
      <c r="I29" s="127"/>
      <c r="J29" s="127"/>
      <c r="K29" s="127"/>
      <c r="L29" s="127"/>
      <c r="M29" s="128" t="e">
        <f t="shared" si="2"/>
        <v>#DIV/0!</v>
      </c>
      <c r="N29" s="127"/>
      <c r="O29" s="127"/>
      <c r="P29" s="127"/>
      <c r="Q29" s="127"/>
      <c r="R29" s="127"/>
      <c r="S29" s="127"/>
      <c r="T29" s="127"/>
      <c r="U29" s="128" t="e">
        <f t="shared" si="3"/>
        <v>#DIV/0!</v>
      </c>
      <c r="V29" s="127"/>
      <c r="W29" s="127"/>
      <c r="X29" s="127"/>
      <c r="Y29" s="128" t="e">
        <f t="shared" si="0"/>
        <v>#DIV/0!</v>
      </c>
      <c r="Z29" s="127"/>
      <c r="AA29" s="127"/>
      <c r="AB29" s="127"/>
      <c r="AC29" s="128" t="e">
        <f t="shared" si="1"/>
        <v>#DIV/0!</v>
      </c>
      <c r="AD29" s="130" t="e">
        <f t="shared" si="4"/>
        <v>#DIV/0!</v>
      </c>
      <c r="AE29" s="127" t="e">
        <f t="shared" si="5"/>
        <v>#DIV/0!</v>
      </c>
      <c r="AF29" s="127">
        <f t="shared" si="6"/>
        <v>0</v>
      </c>
      <c r="AG29" s="131">
        <f t="shared" si="7"/>
        <v>0</v>
      </c>
      <c r="AH29" s="127" t="e">
        <f t="shared" si="8"/>
        <v>#DIV/0!</v>
      </c>
      <c r="AI29" s="131"/>
      <c r="AJ29" s="127"/>
    </row>
    <row r="30" spans="1:36" s="112" customFormat="1" ht="18" customHeight="1">
      <c r="A30" s="124">
        <v>24</v>
      </c>
      <c r="B30" s="127"/>
      <c r="C30" s="120"/>
      <c r="D30" s="127"/>
      <c r="E30" s="127"/>
      <c r="F30" s="127"/>
      <c r="G30" s="127"/>
      <c r="H30" s="127"/>
      <c r="I30" s="127"/>
      <c r="J30" s="127"/>
      <c r="K30" s="127"/>
      <c r="L30" s="127"/>
      <c r="M30" s="128" t="e">
        <f t="shared" si="2"/>
        <v>#DIV/0!</v>
      </c>
      <c r="N30" s="127"/>
      <c r="O30" s="127"/>
      <c r="P30" s="127"/>
      <c r="Q30" s="127"/>
      <c r="R30" s="127"/>
      <c r="S30" s="127"/>
      <c r="T30" s="127"/>
      <c r="U30" s="128" t="e">
        <f t="shared" si="3"/>
        <v>#DIV/0!</v>
      </c>
      <c r="V30" s="127"/>
      <c r="W30" s="127"/>
      <c r="X30" s="127"/>
      <c r="Y30" s="128" t="e">
        <f t="shared" si="0"/>
        <v>#DIV/0!</v>
      </c>
      <c r="Z30" s="127"/>
      <c r="AA30" s="127"/>
      <c r="AB30" s="127"/>
      <c r="AC30" s="128" t="e">
        <f t="shared" si="1"/>
        <v>#DIV/0!</v>
      </c>
      <c r="AD30" s="130" t="e">
        <f t="shared" si="4"/>
        <v>#DIV/0!</v>
      </c>
      <c r="AE30" s="127" t="e">
        <f t="shared" si="5"/>
        <v>#DIV/0!</v>
      </c>
      <c r="AF30" s="127">
        <f t="shared" si="6"/>
        <v>0</v>
      </c>
      <c r="AG30" s="131">
        <f t="shared" si="7"/>
        <v>0</v>
      </c>
      <c r="AH30" s="127" t="e">
        <f t="shared" si="8"/>
        <v>#DIV/0!</v>
      </c>
      <c r="AI30" s="131"/>
      <c r="AJ30" s="127"/>
    </row>
    <row r="31" spans="1:36" s="112" customFormat="1" ht="18" customHeight="1">
      <c r="A31" s="124">
        <v>25</v>
      </c>
      <c r="B31" s="127"/>
      <c r="C31" s="120"/>
      <c r="D31" s="127"/>
      <c r="E31" s="127"/>
      <c r="F31" s="127"/>
      <c r="G31" s="127"/>
      <c r="H31" s="127"/>
      <c r="I31" s="127"/>
      <c r="J31" s="127"/>
      <c r="K31" s="127"/>
      <c r="L31" s="127"/>
      <c r="M31" s="128" t="e">
        <f t="shared" si="2"/>
        <v>#DIV/0!</v>
      </c>
      <c r="N31" s="127"/>
      <c r="O31" s="127"/>
      <c r="P31" s="127"/>
      <c r="Q31" s="127"/>
      <c r="R31" s="127"/>
      <c r="S31" s="127"/>
      <c r="T31" s="127"/>
      <c r="U31" s="128" t="e">
        <f t="shared" si="3"/>
        <v>#DIV/0!</v>
      </c>
      <c r="V31" s="127"/>
      <c r="W31" s="127"/>
      <c r="X31" s="127"/>
      <c r="Y31" s="128" t="e">
        <f t="shared" si="0"/>
        <v>#DIV/0!</v>
      </c>
      <c r="Z31" s="127"/>
      <c r="AA31" s="127"/>
      <c r="AB31" s="127"/>
      <c r="AC31" s="128" t="e">
        <f t="shared" si="1"/>
        <v>#DIV/0!</v>
      </c>
      <c r="AD31" s="130" t="e">
        <f t="shared" si="4"/>
        <v>#DIV/0!</v>
      </c>
      <c r="AE31" s="127" t="e">
        <f t="shared" si="5"/>
        <v>#DIV/0!</v>
      </c>
      <c r="AF31" s="127">
        <f t="shared" si="6"/>
        <v>0</v>
      </c>
      <c r="AG31" s="131">
        <f t="shared" si="7"/>
        <v>0</v>
      </c>
      <c r="AH31" s="127" t="e">
        <f t="shared" si="8"/>
        <v>#DIV/0!</v>
      </c>
      <c r="AI31" s="131"/>
      <c r="AJ31" s="127"/>
    </row>
    <row r="32" spans="1:36" s="112" customFormat="1" ht="18" customHeight="1">
      <c r="A32" s="124">
        <v>26</v>
      </c>
      <c r="B32" s="127"/>
      <c r="C32" s="120"/>
      <c r="D32" s="127"/>
      <c r="E32" s="127"/>
      <c r="F32" s="127"/>
      <c r="G32" s="127"/>
      <c r="H32" s="127"/>
      <c r="I32" s="127"/>
      <c r="J32" s="127"/>
      <c r="K32" s="127"/>
      <c r="L32" s="127"/>
      <c r="M32" s="128" t="e">
        <f t="shared" si="2"/>
        <v>#DIV/0!</v>
      </c>
      <c r="N32" s="127"/>
      <c r="O32" s="127"/>
      <c r="P32" s="127"/>
      <c r="Q32" s="127"/>
      <c r="R32" s="127"/>
      <c r="S32" s="127"/>
      <c r="T32" s="127"/>
      <c r="U32" s="128" t="e">
        <f t="shared" si="3"/>
        <v>#DIV/0!</v>
      </c>
      <c r="V32" s="127"/>
      <c r="W32" s="127"/>
      <c r="X32" s="127"/>
      <c r="Y32" s="128" t="e">
        <f t="shared" si="0"/>
        <v>#DIV/0!</v>
      </c>
      <c r="Z32" s="127"/>
      <c r="AA32" s="127"/>
      <c r="AB32" s="127"/>
      <c r="AC32" s="128" t="e">
        <f t="shared" si="1"/>
        <v>#DIV/0!</v>
      </c>
      <c r="AD32" s="130" t="e">
        <f t="shared" si="4"/>
        <v>#DIV/0!</v>
      </c>
      <c r="AE32" s="127" t="e">
        <f t="shared" si="5"/>
        <v>#DIV/0!</v>
      </c>
      <c r="AF32" s="127">
        <f t="shared" si="6"/>
        <v>0</v>
      </c>
      <c r="AG32" s="131">
        <f t="shared" si="7"/>
        <v>0</v>
      </c>
      <c r="AH32" s="127" t="e">
        <f t="shared" si="8"/>
        <v>#DIV/0!</v>
      </c>
      <c r="AI32" s="131"/>
      <c r="AJ32" s="127"/>
    </row>
    <row r="33" spans="1:36" s="112" customFormat="1">
      <c r="A33" s="124">
        <v>27</v>
      </c>
      <c r="B33" s="127"/>
      <c r="C33" s="120"/>
      <c r="D33" s="127"/>
      <c r="E33" s="127"/>
      <c r="F33" s="127"/>
      <c r="G33" s="127"/>
      <c r="H33" s="127"/>
      <c r="I33" s="127"/>
      <c r="J33" s="127"/>
      <c r="K33" s="127"/>
      <c r="L33" s="127"/>
      <c r="M33" s="128" t="e">
        <f t="shared" si="2"/>
        <v>#DIV/0!</v>
      </c>
      <c r="N33" s="127"/>
      <c r="O33" s="127"/>
      <c r="P33" s="127"/>
      <c r="Q33" s="127"/>
      <c r="R33" s="127"/>
      <c r="S33" s="127"/>
      <c r="T33" s="127"/>
      <c r="U33" s="128" t="e">
        <f t="shared" si="3"/>
        <v>#DIV/0!</v>
      </c>
      <c r="V33" s="127"/>
      <c r="W33" s="127"/>
      <c r="X33" s="127"/>
      <c r="Y33" s="128" t="e">
        <f t="shared" si="0"/>
        <v>#DIV/0!</v>
      </c>
      <c r="Z33" s="127"/>
      <c r="AA33" s="127"/>
      <c r="AB33" s="127"/>
      <c r="AC33" s="128" t="e">
        <f t="shared" si="1"/>
        <v>#DIV/0!</v>
      </c>
      <c r="AD33" s="130" t="e">
        <f t="shared" si="4"/>
        <v>#DIV/0!</v>
      </c>
      <c r="AE33" s="127" t="e">
        <f t="shared" si="5"/>
        <v>#DIV/0!</v>
      </c>
      <c r="AF33" s="127">
        <f t="shared" si="6"/>
        <v>0</v>
      </c>
      <c r="AG33" s="131">
        <f t="shared" si="7"/>
        <v>0</v>
      </c>
      <c r="AH33" s="127" t="e">
        <f t="shared" si="8"/>
        <v>#DIV/0!</v>
      </c>
      <c r="AI33" s="131"/>
      <c r="AJ33" s="127"/>
    </row>
    <row r="34" spans="1:36" s="112" customFormat="1">
      <c r="A34" s="124">
        <v>28</v>
      </c>
      <c r="B34" s="127"/>
      <c r="C34" s="120"/>
      <c r="D34" s="127"/>
      <c r="E34" s="127"/>
      <c r="F34" s="127"/>
      <c r="G34" s="127"/>
      <c r="H34" s="127"/>
      <c r="I34" s="127"/>
      <c r="J34" s="127"/>
      <c r="K34" s="127"/>
      <c r="L34" s="127"/>
      <c r="M34" s="128" t="e">
        <f t="shared" si="2"/>
        <v>#DIV/0!</v>
      </c>
      <c r="N34" s="127"/>
      <c r="O34" s="127"/>
      <c r="P34" s="127"/>
      <c r="Q34" s="127"/>
      <c r="R34" s="127"/>
      <c r="S34" s="127"/>
      <c r="T34" s="127"/>
      <c r="U34" s="128" t="e">
        <f t="shared" si="3"/>
        <v>#DIV/0!</v>
      </c>
      <c r="V34" s="127"/>
      <c r="W34" s="127"/>
      <c r="X34" s="127"/>
      <c r="Y34" s="128" t="e">
        <f t="shared" si="0"/>
        <v>#DIV/0!</v>
      </c>
      <c r="Z34" s="127"/>
      <c r="AA34" s="127"/>
      <c r="AB34" s="127"/>
      <c r="AC34" s="128" t="e">
        <f t="shared" si="1"/>
        <v>#DIV/0!</v>
      </c>
      <c r="AD34" s="130" t="e">
        <f t="shared" si="4"/>
        <v>#DIV/0!</v>
      </c>
      <c r="AE34" s="127" t="e">
        <f t="shared" si="5"/>
        <v>#DIV/0!</v>
      </c>
      <c r="AF34" s="127">
        <f t="shared" si="6"/>
        <v>0</v>
      </c>
      <c r="AG34" s="131">
        <f t="shared" si="7"/>
        <v>0</v>
      </c>
      <c r="AH34" s="127" t="e">
        <f t="shared" si="8"/>
        <v>#DIV/0!</v>
      </c>
      <c r="AI34" s="131"/>
      <c r="AJ34" s="127"/>
    </row>
    <row r="35" spans="1:36" s="112" customFormat="1">
      <c r="A35" s="124">
        <v>29</v>
      </c>
      <c r="B35" s="127"/>
      <c r="C35" s="120"/>
      <c r="D35" s="127"/>
      <c r="E35" s="127"/>
      <c r="F35" s="127"/>
      <c r="G35" s="127"/>
      <c r="H35" s="127"/>
      <c r="I35" s="127"/>
      <c r="J35" s="127"/>
      <c r="K35" s="127"/>
      <c r="L35" s="127"/>
      <c r="M35" s="128" t="e">
        <f t="shared" si="2"/>
        <v>#DIV/0!</v>
      </c>
      <c r="N35" s="127"/>
      <c r="O35" s="127"/>
      <c r="P35" s="127"/>
      <c r="Q35" s="127"/>
      <c r="R35" s="127"/>
      <c r="S35" s="127"/>
      <c r="T35" s="127"/>
      <c r="U35" s="128" t="e">
        <f t="shared" si="3"/>
        <v>#DIV/0!</v>
      </c>
      <c r="V35" s="127"/>
      <c r="W35" s="127"/>
      <c r="X35" s="127"/>
      <c r="Y35" s="128" t="e">
        <f t="shared" si="0"/>
        <v>#DIV/0!</v>
      </c>
      <c r="Z35" s="127"/>
      <c r="AA35" s="127"/>
      <c r="AB35" s="127"/>
      <c r="AC35" s="128" t="e">
        <f t="shared" si="1"/>
        <v>#DIV/0!</v>
      </c>
      <c r="AD35" s="130" t="e">
        <f t="shared" si="4"/>
        <v>#DIV/0!</v>
      </c>
      <c r="AE35" s="127" t="e">
        <f t="shared" si="5"/>
        <v>#DIV/0!</v>
      </c>
      <c r="AF35" s="127">
        <f t="shared" si="6"/>
        <v>0</v>
      </c>
      <c r="AG35" s="131">
        <f t="shared" si="7"/>
        <v>0</v>
      </c>
      <c r="AH35" s="127" t="e">
        <f t="shared" si="8"/>
        <v>#DIV/0!</v>
      </c>
      <c r="AI35" s="131"/>
      <c r="AJ35" s="127"/>
    </row>
    <row r="36" spans="1:36" s="112" customFormat="1">
      <c r="A36" s="124">
        <v>30</v>
      </c>
      <c r="B36" s="127"/>
      <c r="C36" s="120"/>
      <c r="D36" s="127"/>
      <c r="E36" s="127"/>
      <c r="F36" s="127"/>
      <c r="G36" s="127"/>
      <c r="H36" s="127"/>
      <c r="I36" s="127"/>
      <c r="J36" s="127"/>
      <c r="K36" s="127"/>
      <c r="L36" s="127"/>
      <c r="M36" s="128" t="e">
        <f t="shared" si="2"/>
        <v>#DIV/0!</v>
      </c>
      <c r="N36" s="127"/>
      <c r="O36" s="127"/>
      <c r="P36" s="127"/>
      <c r="Q36" s="127"/>
      <c r="R36" s="127"/>
      <c r="S36" s="127"/>
      <c r="T36" s="127"/>
      <c r="U36" s="128" t="e">
        <f t="shared" si="3"/>
        <v>#DIV/0!</v>
      </c>
      <c r="V36" s="127"/>
      <c r="W36" s="127"/>
      <c r="X36" s="127"/>
      <c r="Y36" s="128" t="e">
        <f t="shared" si="0"/>
        <v>#DIV/0!</v>
      </c>
      <c r="Z36" s="127"/>
      <c r="AA36" s="127"/>
      <c r="AB36" s="127"/>
      <c r="AC36" s="128" t="e">
        <f t="shared" si="1"/>
        <v>#DIV/0!</v>
      </c>
      <c r="AD36" s="130" t="e">
        <f t="shared" si="4"/>
        <v>#DIV/0!</v>
      </c>
      <c r="AE36" s="127" t="e">
        <f t="shared" si="5"/>
        <v>#DIV/0!</v>
      </c>
      <c r="AF36" s="131"/>
      <c r="AG36" s="131">
        <f t="shared" si="7"/>
        <v>0</v>
      </c>
      <c r="AH36" s="127" t="e">
        <f t="shared" si="8"/>
        <v>#DIV/0!</v>
      </c>
    </row>
    <row r="37" spans="1:36" s="112" customFormat="1">
      <c r="A37" s="124">
        <v>31</v>
      </c>
      <c r="B37" s="127"/>
      <c r="C37" s="120"/>
      <c r="D37" s="127"/>
      <c r="E37" s="127"/>
      <c r="F37" s="127"/>
      <c r="G37" s="127"/>
      <c r="H37" s="127"/>
      <c r="I37" s="127"/>
      <c r="J37" s="127"/>
      <c r="K37" s="127"/>
      <c r="L37" s="127"/>
      <c r="M37" s="128" t="e">
        <f t="shared" si="2"/>
        <v>#DIV/0!</v>
      </c>
      <c r="N37" s="127"/>
      <c r="O37" s="127"/>
      <c r="P37" s="127"/>
      <c r="Q37" s="127"/>
      <c r="R37" s="127"/>
      <c r="S37" s="127"/>
      <c r="T37" s="127"/>
      <c r="U37" s="128" t="e">
        <f t="shared" si="3"/>
        <v>#DIV/0!</v>
      </c>
      <c r="V37" s="127"/>
      <c r="W37" s="127"/>
      <c r="X37" s="127"/>
      <c r="Y37" s="128" t="e">
        <f t="shared" si="0"/>
        <v>#DIV/0!</v>
      </c>
      <c r="Z37" s="127"/>
      <c r="AA37" s="127"/>
      <c r="AB37" s="127"/>
      <c r="AC37" s="128" t="e">
        <f t="shared" si="1"/>
        <v>#DIV/0!</v>
      </c>
      <c r="AD37" s="130" t="e">
        <f t="shared" si="4"/>
        <v>#DIV/0!</v>
      </c>
      <c r="AE37" s="127" t="e">
        <f t="shared" si="5"/>
        <v>#DIV/0!</v>
      </c>
      <c r="AF37" s="131"/>
      <c r="AG37" s="131">
        <f t="shared" si="7"/>
        <v>0</v>
      </c>
      <c r="AH37" s="127" t="e">
        <f t="shared" si="8"/>
        <v>#DIV/0!</v>
      </c>
    </row>
    <row r="38" spans="1:36" s="112" customFormat="1">
      <c r="A38" s="124">
        <v>32</v>
      </c>
      <c r="B38" s="127"/>
      <c r="C38" s="120"/>
      <c r="D38" s="127"/>
      <c r="E38" s="127"/>
      <c r="F38" s="127"/>
      <c r="G38" s="127"/>
      <c r="H38" s="127"/>
      <c r="I38" s="127"/>
      <c r="J38" s="127"/>
      <c r="K38" s="127"/>
      <c r="L38" s="127"/>
      <c r="M38" s="128" t="e">
        <f t="shared" si="2"/>
        <v>#DIV/0!</v>
      </c>
      <c r="N38" s="127"/>
      <c r="O38" s="127"/>
      <c r="P38" s="127"/>
      <c r="Q38" s="127"/>
      <c r="R38" s="127"/>
      <c r="S38" s="127"/>
      <c r="T38" s="127"/>
      <c r="U38" s="128" t="e">
        <f t="shared" si="3"/>
        <v>#DIV/0!</v>
      </c>
      <c r="V38" s="127"/>
      <c r="W38" s="127"/>
      <c r="X38" s="127"/>
      <c r="Y38" s="128" t="e">
        <f t="shared" si="0"/>
        <v>#DIV/0!</v>
      </c>
      <c r="Z38" s="127"/>
      <c r="AA38" s="127"/>
      <c r="AB38" s="127"/>
      <c r="AC38" s="128" t="e">
        <f t="shared" si="1"/>
        <v>#DIV/0!</v>
      </c>
      <c r="AD38" s="130" t="e">
        <f t="shared" si="4"/>
        <v>#DIV/0!</v>
      </c>
      <c r="AE38" s="127" t="e">
        <f t="shared" si="5"/>
        <v>#DIV/0!</v>
      </c>
      <c r="AF38" s="131"/>
      <c r="AG38" s="131">
        <f t="shared" si="7"/>
        <v>0</v>
      </c>
      <c r="AH38" s="127" t="e">
        <f t="shared" si="8"/>
        <v>#DIV/0!</v>
      </c>
    </row>
    <row r="39" spans="1:36" s="112" customFormat="1">
      <c r="A39" s="124">
        <v>33</v>
      </c>
      <c r="B39" s="127"/>
      <c r="C39" s="120"/>
      <c r="D39" s="127"/>
      <c r="E39" s="127"/>
      <c r="F39" s="127"/>
      <c r="G39" s="127"/>
      <c r="H39" s="127"/>
      <c r="I39" s="127"/>
      <c r="J39" s="127"/>
      <c r="K39" s="127"/>
      <c r="L39" s="127"/>
      <c r="M39" s="128" t="e">
        <f t="shared" si="2"/>
        <v>#DIV/0!</v>
      </c>
      <c r="N39" s="127"/>
      <c r="O39" s="127"/>
      <c r="P39" s="127"/>
      <c r="Q39" s="127"/>
      <c r="R39" s="127"/>
      <c r="S39" s="127"/>
      <c r="T39" s="127"/>
      <c r="U39" s="128" t="e">
        <f t="shared" si="3"/>
        <v>#DIV/0!</v>
      </c>
      <c r="V39" s="127"/>
      <c r="W39" s="127"/>
      <c r="X39" s="127"/>
      <c r="Y39" s="128" t="e">
        <f t="shared" si="0"/>
        <v>#DIV/0!</v>
      </c>
      <c r="Z39" s="127"/>
      <c r="AA39" s="127"/>
      <c r="AB39" s="127"/>
      <c r="AC39" s="128" t="e">
        <f t="shared" si="1"/>
        <v>#DIV/0!</v>
      </c>
      <c r="AD39" s="130" t="e">
        <f t="shared" si="4"/>
        <v>#DIV/0!</v>
      </c>
      <c r="AE39" s="127" t="e">
        <f t="shared" si="5"/>
        <v>#DIV/0!</v>
      </c>
      <c r="AF39" s="131"/>
      <c r="AG39" s="131">
        <f t="shared" si="7"/>
        <v>0</v>
      </c>
      <c r="AH39" s="127" t="e">
        <f t="shared" si="8"/>
        <v>#DIV/0!</v>
      </c>
    </row>
    <row r="40" spans="1:36" s="112" customFormat="1">
      <c r="A40" s="111"/>
      <c r="M40" s="137"/>
      <c r="U40" s="137"/>
      <c r="Y40" s="137"/>
      <c r="AC40" s="137"/>
      <c r="AD40" s="138"/>
      <c r="AE40" s="137"/>
      <c r="AF40" s="137"/>
      <c r="AG40" s="137"/>
    </row>
    <row r="41" spans="1:36" s="112" customFormat="1">
      <c r="A41" s="111"/>
      <c r="M41" s="137"/>
      <c r="U41" s="137"/>
      <c r="Y41" s="137"/>
      <c r="AC41" s="137"/>
      <c r="AD41" s="138"/>
      <c r="AE41" s="137"/>
      <c r="AF41" s="137"/>
      <c r="AG41" s="137"/>
    </row>
    <row r="42" spans="1:36" s="112" customFormat="1">
      <c r="A42" s="111"/>
      <c r="M42" s="137"/>
      <c r="U42" s="137"/>
      <c r="Y42" s="137"/>
      <c r="AC42" s="137"/>
      <c r="AD42" s="138"/>
      <c r="AE42" s="137"/>
      <c r="AF42" s="137"/>
      <c r="AG42" s="137"/>
    </row>
    <row r="43" spans="1:36" s="112" customFormat="1">
      <c r="A43" s="111"/>
      <c r="M43" s="137"/>
      <c r="U43" s="137"/>
      <c r="Y43" s="137"/>
      <c r="AC43" s="137"/>
      <c r="AD43" s="138"/>
      <c r="AE43" s="137"/>
      <c r="AF43" s="137"/>
      <c r="AG43" s="137"/>
    </row>
    <row r="44" spans="1:36" s="112" customFormat="1">
      <c r="A44" s="111"/>
      <c r="M44" s="137"/>
      <c r="U44" s="137"/>
      <c r="Y44" s="137"/>
      <c r="AC44" s="137"/>
      <c r="AD44" s="138"/>
      <c r="AE44" s="137"/>
      <c r="AF44" s="137"/>
      <c r="AG44" s="137"/>
    </row>
    <row r="45" spans="1:36" s="112" customFormat="1">
      <c r="A45" s="111"/>
      <c r="M45" s="137"/>
      <c r="U45" s="137"/>
      <c r="Y45" s="137"/>
      <c r="AC45" s="137"/>
      <c r="AD45" s="138"/>
      <c r="AE45" s="137"/>
      <c r="AF45" s="137"/>
      <c r="AG45" s="137"/>
    </row>
    <row r="46" spans="1:36" s="112" customFormat="1">
      <c r="A46" s="111"/>
      <c r="M46" s="137"/>
      <c r="U46" s="137"/>
      <c r="Y46" s="137"/>
      <c r="AC46" s="137"/>
      <c r="AD46" s="138"/>
      <c r="AE46" s="137"/>
      <c r="AF46" s="137"/>
      <c r="AG46" s="137"/>
    </row>
    <row r="47" spans="1:36" s="112" customFormat="1">
      <c r="A47" s="111"/>
      <c r="M47" s="137"/>
      <c r="U47" s="137"/>
      <c r="Y47" s="137"/>
      <c r="AC47" s="137"/>
      <c r="AD47" s="138"/>
      <c r="AE47" s="137"/>
      <c r="AF47" s="137"/>
      <c r="AG47" s="137"/>
    </row>
    <row r="48" spans="1:36" s="112" customFormat="1">
      <c r="A48" s="111"/>
      <c r="M48" s="137"/>
      <c r="U48" s="137"/>
      <c r="Y48" s="137"/>
      <c r="AC48" s="137"/>
      <c r="AD48" s="138"/>
      <c r="AE48" s="137"/>
      <c r="AF48" s="137"/>
      <c r="AG48" s="137"/>
    </row>
    <row r="49" spans="1:33" s="112" customFormat="1">
      <c r="A49" s="111"/>
      <c r="M49" s="137"/>
      <c r="U49" s="137"/>
      <c r="Y49" s="137"/>
      <c r="AC49" s="137"/>
      <c r="AD49" s="138"/>
      <c r="AE49" s="137"/>
      <c r="AF49" s="137"/>
      <c r="AG49" s="137"/>
    </row>
    <row r="50" spans="1:33" s="112" customFormat="1">
      <c r="A50" s="111"/>
      <c r="M50" s="137"/>
      <c r="U50" s="137"/>
      <c r="Y50" s="137"/>
      <c r="AC50" s="137"/>
      <c r="AD50" s="138"/>
      <c r="AE50" s="137"/>
      <c r="AF50" s="137"/>
      <c r="AG50" s="137"/>
    </row>
    <row r="51" spans="1:33" s="112" customFormat="1">
      <c r="A51" s="111"/>
      <c r="M51" s="137"/>
      <c r="U51" s="137"/>
      <c r="Y51" s="137"/>
      <c r="AC51" s="137"/>
      <c r="AD51" s="138"/>
      <c r="AE51" s="137"/>
      <c r="AF51" s="137"/>
      <c r="AG51" s="137"/>
    </row>
    <row r="52" spans="1:33" s="112" customFormat="1">
      <c r="A52" s="111"/>
      <c r="M52" s="137"/>
      <c r="U52" s="137"/>
      <c r="Y52" s="137"/>
      <c r="AC52" s="137"/>
      <c r="AD52" s="138"/>
      <c r="AE52" s="137"/>
      <c r="AF52" s="137"/>
      <c r="AG52" s="137"/>
    </row>
    <row r="53" spans="1:33" s="112" customFormat="1">
      <c r="A53" s="111"/>
      <c r="M53" s="137"/>
      <c r="U53" s="137"/>
      <c r="Y53" s="137"/>
      <c r="AC53" s="137"/>
      <c r="AD53" s="138"/>
      <c r="AE53" s="137"/>
      <c r="AF53" s="137"/>
      <c r="AG53" s="137"/>
    </row>
    <row r="54" spans="1:33" s="112" customFormat="1">
      <c r="A54" s="111"/>
      <c r="M54" s="137"/>
      <c r="U54" s="137"/>
      <c r="Y54" s="137"/>
      <c r="AC54" s="137"/>
      <c r="AD54" s="138"/>
      <c r="AE54" s="137"/>
      <c r="AF54" s="137"/>
      <c r="AG54" s="137"/>
    </row>
    <row r="55" spans="1:33" s="112" customFormat="1">
      <c r="A55" s="111"/>
      <c r="M55" s="137"/>
      <c r="U55" s="137"/>
      <c r="Y55" s="137"/>
      <c r="AC55" s="137"/>
      <c r="AD55" s="138"/>
      <c r="AE55" s="137"/>
      <c r="AF55" s="137"/>
      <c r="AG55" s="137"/>
    </row>
    <row r="56" spans="1:33" s="112" customFormat="1">
      <c r="A56" s="111"/>
      <c r="M56" s="137"/>
      <c r="U56" s="137"/>
      <c r="Y56" s="137"/>
      <c r="AC56" s="137"/>
      <c r="AD56" s="138"/>
      <c r="AE56" s="137"/>
      <c r="AF56" s="137"/>
      <c r="AG56" s="137"/>
    </row>
    <row r="57" spans="1:33" s="112" customFormat="1">
      <c r="A57" s="111"/>
      <c r="M57" s="137"/>
      <c r="U57" s="137"/>
      <c r="Y57" s="137"/>
      <c r="AC57" s="137"/>
      <c r="AD57" s="138"/>
      <c r="AE57" s="137"/>
      <c r="AF57" s="137"/>
      <c r="AG57" s="137"/>
    </row>
    <row r="58" spans="1:33" s="112" customFormat="1">
      <c r="A58" s="111"/>
      <c r="M58" s="137"/>
      <c r="U58" s="137"/>
      <c r="Y58" s="137"/>
      <c r="AC58" s="137"/>
      <c r="AD58" s="138"/>
      <c r="AE58" s="137"/>
      <c r="AF58" s="137"/>
      <c r="AG58" s="137"/>
    </row>
    <row r="59" spans="1:33" s="112" customFormat="1">
      <c r="A59" s="111"/>
      <c r="M59" s="137"/>
      <c r="U59" s="137"/>
      <c r="Y59" s="137"/>
      <c r="AC59" s="137"/>
      <c r="AD59" s="138"/>
      <c r="AE59" s="137"/>
      <c r="AF59" s="137"/>
      <c r="AG59" s="137"/>
    </row>
    <row r="60" spans="1:33" s="112" customFormat="1">
      <c r="A60" s="111"/>
      <c r="M60" s="137"/>
      <c r="U60" s="137"/>
      <c r="Y60" s="137"/>
      <c r="AC60" s="137"/>
      <c r="AD60" s="138"/>
      <c r="AE60" s="137"/>
      <c r="AF60" s="137"/>
      <c r="AG60" s="137"/>
    </row>
    <row r="61" spans="1:33" s="112" customFormat="1">
      <c r="A61" s="111"/>
      <c r="M61" s="137"/>
      <c r="U61" s="137"/>
      <c r="Y61" s="137"/>
      <c r="AC61" s="137"/>
      <c r="AD61" s="138"/>
      <c r="AE61" s="137"/>
      <c r="AF61" s="137"/>
      <c r="AG61" s="137"/>
    </row>
    <row r="62" spans="1:33" s="112" customFormat="1">
      <c r="A62" s="111"/>
      <c r="M62" s="137"/>
      <c r="U62" s="137"/>
      <c r="Y62" s="137"/>
      <c r="AC62" s="137"/>
      <c r="AD62" s="138"/>
      <c r="AE62" s="137"/>
      <c r="AF62" s="137"/>
      <c r="AG62" s="137"/>
    </row>
    <row r="63" spans="1:33" s="112" customFormat="1">
      <c r="A63" s="111"/>
      <c r="M63" s="137"/>
      <c r="U63" s="137"/>
      <c r="Y63" s="137"/>
      <c r="AC63" s="137"/>
      <c r="AD63" s="138"/>
      <c r="AE63" s="137"/>
      <c r="AF63" s="137"/>
      <c r="AG63" s="137"/>
    </row>
    <row r="64" spans="1:33" s="112" customFormat="1">
      <c r="A64" s="111"/>
      <c r="M64" s="137"/>
      <c r="U64" s="137"/>
      <c r="Y64" s="137"/>
      <c r="AC64" s="137"/>
      <c r="AD64" s="138"/>
      <c r="AE64" s="137"/>
      <c r="AF64" s="137"/>
      <c r="AG64" s="137"/>
    </row>
    <row r="65" spans="1:33" s="112" customFormat="1">
      <c r="A65" s="111"/>
      <c r="M65" s="137"/>
      <c r="U65" s="137"/>
      <c r="Y65" s="137"/>
      <c r="AC65" s="137"/>
      <c r="AD65" s="138"/>
      <c r="AE65" s="137"/>
      <c r="AF65" s="137"/>
      <c r="AG65" s="137"/>
    </row>
    <row r="66" spans="1:33" s="112" customFormat="1">
      <c r="A66" s="111"/>
      <c r="M66" s="137"/>
      <c r="U66" s="137"/>
      <c r="Y66" s="137"/>
      <c r="AC66" s="137"/>
      <c r="AD66" s="138"/>
      <c r="AE66" s="137"/>
      <c r="AF66" s="137"/>
      <c r="AG66" s="137"/>
    </row>
    <row r="67" spans="1:33" s="112" customFormat="1">
      <c r="A67" s="111"/>
      <c r="M67" s="137"/>
      <c r="U67" s="137"/>
      <c r="Y67" s="137"/>
      <c r="AC67" s="137"/>
      <c r="AD67" s="138"/>
      <c r="AE67" s="137"/>
      <c r="AF67" s="137"/>
      <c r="AG67" s="137"/>
    </row>
    <row r="68" spans="1:33" s="112" customFormat="1">
      <c r="A68" s="111"/>
      <c r="M68" s="137"/>
      <c r="U68" s="137"/>
      <c r="Y68" s="137"/>
      <c r="AC68" s="137"/>
      <c r="AD68" s="138"/>
      <c r="AE68" s="137"/>
      <c r="AF68" s="137"/>
      <c r="AG68" s="137"/>
    </row>
    <row r="69" spans="1:33" s="112" customFormat="1">
      <c r="A69" s="111"/>
      <c r="M69" s="137"/>
      <c r="U69" s="137"/>
      <c r="Y69" s="137"/>
      <c r="AC69" s="137"/>
      <c r="AD69" s="138"/>
      <c r="AE69" s="137"/>
      <c r="AF69" s="137"/>
      <c r="AG69" s="137"/>
    </row>
    <row r="70" spans="1:33" s="112" customFormat="1">
      <c r="A70" s="111"/>
      <c r="M70" s="137"/>
      <c r="U70" s="137"/>
      <c r="Y70" s="137"/>
      <c r="AC70" s="137"/>
      <c r="AD70" s="138"/>
      <c r="AE70" s="137"/>
      <c r="AF70" s="137"/>
      <c r="AG70" s="137"/>
    </row>
    <row r="71" spans="1:33" s="112" customFormat="1">
      <c r="A71" s="111"/>
      <c r="M71" s="137"/>
      <c r="U71" s="137"/>
      <c r="Y71" s="137"/>
      <c r="AC71" s="137"/>
      <c r="AD71" s="138"/>
      <c r="AE71" s="137"/>
      <c r="AF71" s="137"/>
      <c r="AG71" s="137"/>
    </row>
    <row r="72" spans="1:33" s="112" customFormat="1">
      <c r="A72" s="111"/>
      <c r="M72" s="137"/>
      <c r="U72" s="137"/>
      <c r="Y72" s="137"/>
      <c r="AC72" s="137"/>
      <c r="AD72" s="138"/>
      <c r="AE72" s="137"/>
      <c r="AF72" s="137"/>
      <c r="AG72" s="137"/>
    </row>
    <row r="73" spans="1:33" s="112" customFormat="1">
      <c r="A73" s="111"/>
      <c r="M73" s="137"/>
      <c r="U73" s="137"/>
      <c r="Y73" s="137"/>
      <c r="AC73" s="137"/>
      <c r="AD73" s="138"/>
      <c r="AE73" s="137"/>
      <c r="AF73" s="137"/>
      <c r="AG73" s="137"/>
    </row>
    <row r="74" spans="1:33" s="112" customFormat="1">
      <c r="A74" s="111"/>
      <c r="M74" s="137"/>
      <c r="U74" s="137"/>
      <c r="Y74" s="137"/>
      <c r="AC74" s="137"/>
      <c r="AD74" s="138"/>
      <c r="AE74" s="137"/>
      <c r="AF74" s="137"/>
      <c r="AG74" s="137"/>
    </row>
    <row r="75" spans="1:33" s="112" customFormat="1">
      <c r="A75" s="111"/>
      <c r="M75" s="137"/>
      <c r="U75" s="137"/>
      <c r="Y75" s="137"/>
      <c r="AC75" s="137"/>
      <c r="AD75" s="138"/>
      <c r="AE75" s="137"/>
      <c r="AF75" s="137"/>
      <c r="AG75" s="137"/>
    </row>
    <row r="76" spans="1:33" s="112" customFormat="1">
      <c r="A76" s="111"/>
      <c r="M76" s="137"/>
      <c r="U76" s="137"/>
      <c r="Y76" s="137"/>
      <c r="AC76" s="137"/>
      <c r="AD76" s="138"/>
      <c r="AE76" s="137"/>
      <c r="AF76" s="137"/>
      <c r="AG76" s="137"/>
    </row>
    <row r="77" spans="1:33" s="112" customFormat="1">
      <c r="A77" s="111"/>
      <c r="M77" s="137"/>
      <c r="U77" s="137"/>
      <c r="Y77" s="137"/>
      <c r="AC77" s="137"/>
      <c r="AD77" s="138"/>
      <c r="AE77" s="137"/>
      <c r="AF77" s="137"/>
      <c r="AG77" s="137"/>
    </row>
    <row r="78" spans="1:33" s="112" customFormat="1">
      <c r="A78" s="111"/>
      <c r="M78" s="137"/>
      <c r="U78" s="137"/>
      <c r="Y78" s="137"/>
      <c r="AC78" s="137"/>
      <c r="AD78" s="138"/>
      <c r="AE78" s="137"/>
      <c r="AF78" s="137"/>
      <c r="AG78" s="137"/>
    </row>
    <row r="79" spans="1:33" s="112" customFormat="1">
      <c r="A79" s="111"/>
      <c r="M79" s="137"/>
      <c r="U79" s="137"/>
      <c r="Y79" s="137"/>
      <c r="AC79" s="137"/>
      <c r="AD79" s="138"/>
      <c r="AE79" s="137"/>
      <c r="AF79" s="137"/>
      <c r="AG79" s="137"/>
    </row>
    <row r="80" spans="1:33" s="112" customFormat="1">
      <c r="A80" s="111"/>
      <c r="M80" s="137"/>
      <c r="U80" s="137"/>
      <c r="Y80" s="137"/>
      <c r="AC80" s="137"/>
      <c r="AD80" s="138"/>
      <c r="AE80" s="137"/>
      <c r="AF80" s="137"/>
      <c r="AG80" s="137"/>
    </row>
    <row r="81" spans="1:33" s="112" customFormat="1">
      <c r="A81" s="111"/>
      <c r="M81" s="137"/>
      <c r="U81" s="137"/>
      <c r="Y81" s="137"/>
      <c r="AC81" s="137"/>
      <c r="AD81" s="138"/>
      <c r="AE81" s="137"/>
      <c r="AF81" s="137"/>
      <c r="AG81" s="137"/>
    </row>
    <row r="82" spans="1:33" s="112" customFormat="1">
      <c r="A82" s="111"/>
      <c r="M82" s="137"/>
      <c r="U82" s="137"/>
      <c r="Y82" s="137"/>
      <c r="AC82" s="137"/>
      <c r="AD82" s="138"/>
      <c r="AE82" s="137"/>
      <c r="AF82" s="137"/>
      <c r="AG82" s="137"/>
    </row>
    <row r="83" spans="1:33" s="112" customFormat="1">
      <c r="A83" s="111"/>
      <c r="M83" s="137"/>
      <c r="U83" s="137"/>
      <c r="Y83" s="137"/>
      <c r="AC83" s="137"/>
      <c r="AD83" s="138"/>
      <c r="AE83" s="137"/>
      <c r="AF83" s="137"/>
      <c r="AG83" s="137"/>
    </row>
    <row r="84" spans="1:33" s="112" customFormat="1">
      <c r="A84" s="111"/>
      <c r="M84" s="137"/>
      <c r="U84" s="137"/>
      <c r="Y84" s="137"/>
      <c r="AC84" s="137"/>
      <c r="AD84" s="138"/>
      <c r="AE84" s="137"/>
      <c r="AF84" s="137"/>
      <c r="AG84" s="137"/>
    </row>
    <row r="85" spans="1:33" s="112" customFormat="1">
      <c r="A85" s="111"/>
      <c r="M85" s="137"/>
      <c r="U85" s="137"/>
      <c r="Y85" s="137"/>
      <c r="AC85" s="137"/>
      <c r="AD85" s="138"/>
      <c r="AE85" s="137"/>
      <c r="AF85" s="137"/>
      <c r="AG85" s="137"/>
    </row>
    <row r="86" spans="1:33" s="112" customFormat="1">
      <c r="A86" s="111"/>
      <c r="M86" s="137"/>
      <c r="U86" s="137"/>
      <c r="Y86" s="137"/>
      <c r="AC86" s="137"/>
      <c r="AD86" s="138"/>
      <c r="AE86" s="137"/>
      <c r="AF86" s="137"/>
      <c r="AG86" s="137"/>
    </row>
    <row r="87" spans="1:33" s="112" customFormat="1">
      <c r="A87" s="111"/>
      <c r="M87" s="137"/>
      <c r="U87" s="137"/>
      <c r="Y87" s="137"/>
      <c r="AC87" s="137"/>
      <c r="AD87" s="138"/>
      <c r="AE87" s="137"/>
      <c r="AF87" s="137"/>
      <c r="AG87" s="137"/>
    </row>
    <row r="88" spans="1:33" s="112" customFormat="1">
      <c r="A88" s="111"/>
      <c r="M88" s="137"/>
      <c r="U88" s="137"/>
      <c r="Y88" s="137"/>
      <c r="AC88" s="137"/>
      <c r="AD88" s="138"/>
      <c r="AE88" s="137"/>
      <c r="AF88" s="137"/>
      <c r="AG88" s="137"/>
    </row>
    <row r="89" spans="1:33" s="112" customFormat="1">
      <c r="A89" s="111"/>
      <c r="M89" s="137"/>
      <c r="U89" s="137"/>
      <c r="Y89" s="137"/>
      <c r="AC89" s="137"/>
      <c r="AD89" s="138"/>
      <c r="AE89" s="137"/>
      <c r="AF89" s="137"/>
      <c r="AG89" s="137"/>
    </row>
    <row r="90" spans="1:33" s="112" customFormat="1">
      <c r="A90" s="111"/>
      <c r="M90" s="137"/>
      <c r="U90" s="137"/>
      <c r="Y90" s="137"/>
      <c r="AC90" s="137"/>
      <c r="AD90" s="138"/>
      <c r="AE90" s="137"/>
      <c r="AF90" s="137"/>
      <c r="AG90" s="137"/>
    </row>
    <row r="91" spans="1:33" s="112" customFormat="1">
      <c r="A91" s="111"/>
      <c r="M91" s="137"/>
      <c r="U91" s="137"/>
      <c r="Y91" s="137"/>
      <c r="AC91" s="137"/>
      <c r="AD91" s="138"/>
      <c r="AE91" s="137"/>
      <c r="AF91" s="137"/>
      <c r="AG91" s="137"/>
    </row>
    <row r="92" spans="1:33" s="112" customFormat="1">
      <c r="A92" s="111"/>
      <c r="M92" s="137"/>
      <c r="U92" s="137"/>
      <c r="Y92" s="137"/>
      <c r="AC92" s="137"/>
      <c r="AD92" s="138"/>
      <c r="AE92" s="137"/>
      <c r="AF92" s="137"/>
      <c r="AG92" s="137"/>
    </row>
    <row r="93" spans="1:33" s="112" customFormat="1">
      <c r="A93" s="111"/>
      <c r="M93" s="137"/>
      <c r="U93" s="137"/>
      <c r="Y93" s="137"/>
      <c r="AC93" s="137"/>
      <c r="AD93" s="138"/>
      <c r="AE93" s="137"/>
      <c r="AF93" s="137"/>
      <c r="AG93" s="137"/>
    </row>
    <row r="94" spans="1:33" s="112" customFormat="1">
      <c r="A94" s="111"/>
      <c r="M94" s="137"/>
      <c r="U94" s="137"/>
      <c r="Y94" s="137"/>
      <c r="AC94" s="137"/>
      <c r="AD94" s="138"/>
      <c r="AE94" s="137"/>
      <c r="AF94" s="137"/>
      <c r="AG94" s="137"/>
    </row>
    <row r="95" spans="1:33" s="112" customFormat="1">
      <c r="A95" s="111"/>
      <c r="M95" s="137"/>
      <c r="U95" s="137"/>
      <c r="Y95" s="137"/>
      <c r="AC95" s="137"/>
      <c r="AD95" s="138"/>
      <c r="AE95" s="137"/>
      <c r="AF95" s="137"/>
      <c r="AG95" s="137"/>
    </row>
    <row r="96" spans="1:33" s="112" customFormat="1">
      <c r="A96" s="111"/>
      <c r="M96" s="137"/>
      <c r="U96" s="137"/>
      <c r="Y96" s="137"/>
      <c r="AC96" s="137"/>
      <c r="AD96" s="138"/>
      <c r="AE96" s="137"/>
      <c r="AF96" s="137"/>
      <c r="AG96" s="137"/>
    </row>
    <row r="97" spans="1:33" s="112" customFormat="1">
      <c r="A97" s="111"/>
      <c r="M97" s="137"/>
      <c r="U97" s="137"/>
      <c r="Y97" s="137"/>
      <c r="AC97" s="137"/>
      <c r="AD97" s="138"/>
      <c r="AE97" s="137"/>
      <c r="AF97" s="137"/>
      <c r="AG97" s="137"/>
    </row>
    <row r="98" spans="1:33" s="112" customFormat="1">
      <c r="A98" s="111"/>
      <c r="M98" s="137"/>
      <c r="U98" s="137"/>
      <c r="Y98" s="137"/>
      <c r="AC98" s="137"/>
      <c r="AD98" s="138"/>
      <c r="AE98" s="137"/>
      <c r="AF98" s="137"/>
      <c r="AG98" s="137"/>
    </row>
    <row r="99" spans="1:33" s="112" customFormat="1">
      <c r="A99" s="111"/>
      <c r="M99" s="137"/>
      <c r="U99" s="137"/>
      <c r="Y99" s="137"/>
      <c r="AC99" s="137"/>
      <c r="AD99" s="138"/>
      <c r="AE99" s="137"/>
      <c r="AF99" s="137"/>
      <c r="AG99" s="137"/>
    </row>
    <row r="100" spans="1:33" s="112" customFormat="1">
      <c r="A100" s="111"/>
      <c r="M100" s="137"/>
      <c r="U100" s="137"/>
      <c r="Y100" s="137"/>
      <c r="AC100" s="137"/>
      <c r="AD100" s="138"/>
      <c r="AE100" s="137"/>
      <c r="AF100" s="137"/>
      <c r="AG100" s="137"/>
    </row>
    <row r="101" spans="1:33" s="112" customFormat="1">
      <c r="A101" s="111"/>
      <c r="M101" s="137"/>
      <c r="U101" s="137"/>
      <c r="Y101" s="137"/>
      <c r="AC101" s="137"/>
      <c r="AD101" s="138"/>
      <c r="AE101" s="137"/>
      <c r="AF101" s="137"/>
      <c r="AG101" s="137"/>
    </row>
    <row r="102" spans="1:33" s="112" customFormat="1">
      <c r="A102" s="111"/>
      <c r="M102" s="137"/>
      <c r="U102" s="137"/>
      <c r="Y102" s="137"/>
      <c r="AC102" s="137"/>
      <c r="AD102" s="138"/>
      <c r="AE102" s="137"/>
      <c r="AF102" s="137"/>
      <c r="AG102" s="137"/>
    </row>
    <row r="103" spans="1:33" s="112" customFormat="1">
      <c r="A103" s="111"/>
      <c r="M103" s="137"/>
      <c r="U103" s="137"/>
      <c r="Y103" s="137"/>
      <c r="AC103" s="137"/>
      <c r="AD103" s="138"/>
      <c r="AE103" s="137"/>
      <c r="AF103" s="137"/>
      <c r="AG103" s="137"/>
    </row>
    <row r="104" spans="1:33" s="112" customFormat="1">
      <c r="A104" s="111"/>
      <c r="M104" s="137"/>
      <c r="U104" s="137"/>
      <c r="Y104" s="137"/>
      <c r="AC104" s="137"/>
      <c r="AD104" s="138"/>
      <c r="AE104" s="137"/>
      <c r="AF104" s="137"/>
      <c r="AG104" s="137"/>
    </row>
    <row r="105" spans="1:33" s="112" customFormat="1">
      <c r="A105" s="111"/>
      <c r="M105" s="137"/>
      <c r="U105" s="137"/>
      <c r="Y105" s="137"/>
      <c r="AC105" s="137"/>
      <c r="AD105" s="138"/>
      <c r="AE105" s="137"/>
      <c r="AF105" s="137"/>
      <c r="AG105" s="137"/>
    </row>
    <row r="106" spans="1:33" s="112" customFormat="1">
      <c r="A106" s="111"/>
      <c r="M106" s="137"/>
      <c r="U106" s="137"/>
      <c r="Y106" s="137"/>
      <c r="AC106" s="137"/>
      <c r="AD106" s="138"/>
      <c r="AE106" s="137"/>
      <c r="AF106" s="137"/>
      <c r="AG106" s="137"/>
    </row>
    <row r="107" spans="1:33" s="112" customFormat="1">
      <c r="A107" s="111"/>
      <c r="M107" s="137"/>
      <c r="U107" s="137"/>
      <c r="Y107" s="137"/>
      <c r="AC107" s="137"/>
      <c r="AD107" s="138"/>
      <c r="AE107" s="137"/>
      <c r="AF107" s="137"/>
      <c r="AG107" s="137"/>
    </row>
    <row r="108" spans="1:33" s="112" customFormat="1">
      <c r="A108" s="111"/>
      <c r="M108" s="137"/>
      <c r="U108" s="137"/>
      <c r="Y108" s="137"/>
      <c r="AC108" s="137"/>
      <c r="AD108" s="138"/>
      <c r="AE108" s="137"/>
      <c r="AF108" s="137"/>
      <c r="AG108" s="137"/>
    </row>
    <row r="109" spans="1:33" s="112" customFormat="1">
      <c r="A109" s="111"/>
      <c r="M109" s="137"/>
      <c r="U109" s="137"/>
      <c r="Y109" s="137"/>
      <c r="AC109" s="137"/>
      <c r="AD109" s="138"/>
      <c r="AE109" s="137"/>
      <c r="AF109" s="137"/>
      <c r="AG109" s="137"/>
    </row>
    <row r="110" spans="1:33" s="112" customFormat="1">
      <c r="A110" s="111"/>
      <c r="M110" s="137"/>
      <c r="U110" s="137"/>
      <c r="Y110" s="137"/>
      <c r="AC110" s="137"/>
      <c r="AD110" s="138"/>
      <c r="AE110" s="137"/>
      <c r="AF110" s="137"/>
      <c r="AG110" s="137"/>
    </row>
    <row r="111" spans="1:33" s="112" customFormat="1">
      <c r="A111" s="111"/>
      <c r="M111" s="137"/>
      <c r="U111" s="137"/>
      <c r="Y111" s="137"/>
      <c r="AC111" s="137"/>
      <c r="AD111" s="138"/>
      <c r="AE111" s="137"/>
      <c r="AF111" s="137"/>
      <c r="AG111" s="137"/>
    </row>
    <row r="112" spans="1:33" s="112" customFormat="1">
      <c r="A112" s="111"/>
      <c r="M112" s="137"/>
      <c r="U112" s="137"/>
      <c r="Y112" s="137"/>
      <c r="AC112" s="137"/>
      <c r="AD112" s="138"/>
      <c r="AE112" s="137"/>
      <c r="AF112" s="137"/>
      <c r="AG112" s="137"/>
    </row>
    <row r="113" spans="1:33" s="112" customFormat="1">
      <c r="A113" s="111"/>
      <c r="M113" s="137"/>
      <c r="U113" s="137"/>
      <c r="Y113" s="137"/>
      <c r="AC113" s="137"/>
      <c r="AD113" s="138"/>
      <c r="AE113" s="137"/>
      <c r="AF113" s="137"/>
      <c r="AG113" s="137"/>
    </row>
    <row r="114" spans="1:33" s="112" customFormat="1">
      <c r="A114" s="111"/>
      <c r="M114" s="137"/>
      <c r="U114" s="137"/>
      <c r="Y114" s="137"/>
      <c r="AC114" s="137"/>
      <c r="AD114" s="138"/>
      <c r="AE114" s="137"/>
      <c r="AF114" s="137"/>
      <c r="AG114" s="137"/>
    </row>
    <row r="115" spans="1:33" s="112" customFormat="1">
      <c r="A115" s="111"/>
      <c r="M115" s="137"/>
      <c r="U115" s="137"/>
      <c r="Y115" s="137"/>
      <c r="AC115" s="137"/>
      <c r="AD115" s="138"/>
      <c r="AE115" s="137"/>
      <c r="AF115" s="137"/>
      <c r="AG115" s="137"/>
    </row>
    <row r="116" spans="1:33" s="112" customFormat="1">
      <c r="A116" s="111"/>
      <c r="M116" s="137"/>
      <c r="U116" s="137"/>
      <c r="Y116" s="137"/>
      <c r="AC116" s="137"/>
      <c r="AD116" s="138"/>
      <c r="AE116" s="137"/>
      <c r="AF116" s="137"/>
      <c r="AG116" s="137"/>
    </row>
    <row r="117" spans="1:33" s="112" customFormat="1">
      <c r="A117" s="111"/>
      <c r="M117" s="137"/>
      <c r="U117" s="137"/>
      <c r="Y117" s="137"/>
      <c r="AC117" s="137"/>
      <c r="AD117" s="138"/>
      <c r="AE117" s="137"/>
      <c r="AF117" s="137"/>
      <c r="AG117" s="137"/>
    </row>
    <row r="118" spans="1:33" s="112" customFormat="1">
      <c r="A118" s="111"/>
      <c r="M118" s="137"/>
      <c r="U118" s="137"/>
      <c r="Y118" s="137"/>
      <c r="AC118" s="137"/>
      <c r="AD118" s="138"/>
      <c r="AE118" s="137"/>
      <c r="AF118" s="137"/>
      <c r="AG118" s="137"/>
    </row>
    <row r="119" spans="1:33" s="112" customFormat="1">
      <c r="A119" s="111"/>
      <c r="M119" s="137"/>
      <c r="U119" s="137"/>
      <c r="Y119" s="137"/>
      <c r="AC119" s="137"/>
      <c r="AD119" s="138"/>
      <c r="AE119" s="137"/>
      <c r="AF119" s="137"/>
      <c r="AG119" s="137"/>
    </row>
    <row r="120" spans="1:33" s="112" customFormat="1">
      <c r="A120" s="111"/>
      <c r="M120" s="137"/>
      <c r="U120" s="137"/>
      <c r="Y120" s="137"/>
      <c r="AC120" s="137"/>
      <c r="AD120" s="138"/>
      <c r="AE120" s="137"/>
      <c r="AF120" s="137"/>
      <c r="AG120" s="137"/>
    </row>
    <row r="121" spans="1:33" s="112" customFormat="1">
      <c r="A121" s="111"/>
      <c r="M121" s="137"/>
      <c r="U121" s="137"/>
      <c r="Y121" s="137"/>
      <c r="AC121" s="137"/>
      <c r="AD121" s="138"/>
      <c r="AE121" s="137"/>
      <c r="AF121" s="137"/>
      <c r="AG121" s="137"/>
    </row>
    <row r="122" spans="1:33" s="112" customFormat="1">
      <c r="A122" s="111"/>
      <c r="M122" s="137"/>
      <c r="U122" s="137"/>
      <c r="Y122" s="137"/>
      <c r="AC122" s="137"/>
      <c r="AD122" s="138"/>
      <c r="AE122" s="137"/>
      <c r="AF122" s="137"/>
      <c r="AG122" s="137"/>
    </row>
    <row r="123" spans="1:33" s="112" customFormat="1">
      <c r="A123" s="111"/>
      <c r="M123" s="137"/>
      <c r="U123" s="137"/>
      <c r="Y123" s="137"/>
      <c r="AC123" s="137"/>
      <c r="AD123" s="138"/>
      <c r="AE123" s="137"/>
      <c r="AF123" s="137"/>
      <c r="AG123" s="137"/>
    </row>
    <row r="124" spans="1:33" s="112" customFormat="1">
      <c r="A124" s="111"/>
      <c r="M124" s="137"/>
      <c r="U124" s="137"/>
      <c r="Y124" s="137"/>
      <c r="AC124" s="137"/>
      <c r="AD124" s="138"/>
      <c r="AE124" s="137"/>
      <c r="AF124" s="137"/>
      <c r="AG124" s="137"/>
    </row>
    <row r="125" spans="1:33" s="112" customFormat="1">
      <c r="A125" s="111"/>
      <c r="M125" s="137"/>
      <c r="U125" s="137"/>
      <c r="Y125" s="137"/>
      <c r="AC125" s="137"/>
      <c r="AD125" s="138"/>
      <c r="AE125" s="137"/>
      <c r="AF125" s="137"/>
      <c r="AG125" s="137"/>
    </row>
    <row r="126" spans="1:33" s="112" customFormat="1">
      <c r="A126" s="111"/>
      <c r="M126" s="137"/>
      <c r="U126" s="137"/>
      <c r="Y126" s="137"/>
      <c r="AC126" s="137"/>
      <c r="AD126" s="138"/>
      <c r="AE126" s="137"/>
      <c r="AF126" s="137"/>
      <c r="AG126" s="137"/>
    </row>
    <row r="127" spans="1:33" s="112" customFormat="1">
      <c r="A127" s="111"/>
      <c r="M127" s="137"/>
      <c r="U127" s="137"/>
      <c r="Y127" s="137"/>
      <c r="AC127" s="137"/>
      <c r="AD127" s="138"/>
      <c r="AE127" s="137"/>
      <c r="AF127" s="137"/>
      <c r="AG127" s="137"/>
    </row>
    <row r="128" spans="1:33" s="112" customFormat="1">
      <c r="A128" s="111"/>
      <c r="M128" s="137"/>
      <c r="U128" s="137"/>
      <c r="Y128" s="137"/>
      <c r="AC128" s="137"/>
      <c r="AD128" s="138"/>
      <c r="AE128" s="137"/>
      <c r="AF128" s="137"/>
      <c r="AG128" s="137"/>
    </row>
    <row r="129" spans="1:33" s="112" customFormat="1">
      <c r="A129" s="111"/>
      <c r="M129" s="137"/>
      <c r="U129" s="137"/>
      <c r="Y129" s="137"/>
      <c r="AC129" s="137"/>
      <c r="AD129" s="138"/>
      <c r="AE129" s="137"/>
      <c r="AF129" s="137"/>
      <c r="AG129" s="137"/>
    </row>
    <row r="130" spans="1:33" s="112" customFormat="1">
      <c r="A130" s="111"/>
      <c r="M130" s="137"/>
      <c r="U130" s="137"/>
      <c r="Y130" s="137"/>
      <c r="AC130" s="137"/>
      <c r="AD130" s="138"/>
      <c r="AE130" s="137"/>
      <c r="AF130" s="137"/>
      <c r="AG130" s="137"/>
    </row>
    <row r="131" spans="1:33" s="112" customFormat="1">
      <c r="A131" s="111"/>
      <c r="M131" s="137"/>
      <c r="U131" s="137"/>
      <c r="Y131" s="137"/>
      <c r="AC131" s="137"/>
      <c r="AD131" s="138"/>
      <c r="AE131" s="137"/>
      <c r="AF131" s="137"/>
      <c r="AG131" s="137"/>
    </row>
    <row r="132" spans="1:33" s="112" customFormat="1">
      <c r="A132" s="111"/>
      <c r="M132" s="137"/>
      <c r="U132" s="137"/>
      <c r="Y132" s="137"/>
      <c r="AC132" s="137"/>
      <c r="AD132" s="138"/>
      <c r="AE132" s="137"/>
      <c r="AF132" s="137"/>
      <c r="AG132" s="137"/>
    </row>
    <row r="133" spans="1:33" s="112" customFormat="1">
      <c r="A133" s="111"/>
      <c r="M133" s="137"/>
      <c r="U133" s="137"/>
      <c r="Y133" s="137"/>
      <c r="AC133" s="137"/>
      <c r="AD133" s="138"/>
      <c r="AE133" s="137"/>
      <c r="AF133" s="137"/>
      <c r="AG133" s="137"/>
    </row>
    <row r="134" spans="1:33" s="112" customFormat="1">
      <c r="A134" s="111"/>
      <c r="M134" s="137"/>
      <c r="U134" s="137"/>
      <c r="Y134" s="137"/>
      <c r="AC134" s="137"/>
      <c r="AD134" s="138"/>
      <c r="AE134" s="137"/>
      <c r="AF134" s="137"/>
      <c r="AG134" s="137"/>
    </row>
    <row r="135" spans="1:33" s="112" customFormat="1">
      <c r="A135" s="111"/>
      <c r="M135" s="137"/>
      <c r="U135" s="137"/>
      <c r="Y135" s="137"/>
      <c r="AC135" s="137"/>
      <c r="AD135" s="138"/>
      <c r="AE135" s="137"/>
      <c r="AF135" s="137"/>
      <c r="AG135" s="137"/>
    </row>
    <row r="136" spans="1:33" s="112" customFormat="1">
      <c r="A136" s="111"/>
      <c r="M136" s="137"/>
      <c r="U136" s="137"/>
      <c r="Y136" s="137"/>
      <c r="AC136" s="137"/>
      <c r="AD136" s="138"/>
      <c r="AE136" s="137"/>
      <c r="AF136" s="137"/>
      <c r="AG136" s="137"/>
    </row>
    <row r="137" spans="1:33" s="112" customFormat="1">
      <c r="A137" s="111"/>
      <c r="M137" s="137"/>
      <c r="U137" s="137"/>
      <c r="Y137" s="137"/>
      <c r="AC137" s="137"/>
      <c r="AD137" s="138"/>
      <c r="AE137" s="137"/>
      <c r="AF137" s="137"/>
      <c r="AG137" s="137"/>
    </row>
    <row r="138" spans="1:33" s="112" customFormat="1">
      <c r="A138" s="111"/>
      <c r="M138" s="137"/>
      <c r="U138" s="137"/>
      <c r="Y138" s="137"/>
      <c r="AC138" s="137"/>
      <c r="AD138" s="138"/>
      <c r="AE138" s="137"/>
      <c r="AF138" s="137"/>
      <c r="AG138" s="137"/>
    </row>
    <row r="139" spans="1:33" s="112" customFormat="1">
      <c r="A139" s="111"/>
      <c r="M139" s="137"/>
      <c r="U139" s="137"/>
      <c r="Y139" s="137"/>
      <c r="AC139" s="137"/>
      <c r="AD139" s="138"/>
      <c r="AE139" s="137"/>
      <c r="AF139" s="137"/>
      <c r="AG139" s="137"/>
    </row>
    <row r="140" spans="1:33" s="112" customFormat="1">
      <c r="A140" s="111"/>
      <c r="M140" s="137"/>
      <c r="U140" s="137"/>
      <c r="Y140" s="137"/>
      <c r="AC140" s="137"/>
      <c r="AD140" s="138"/>
      <c r="AE140" s="137"/>
      <c r="AF140" s="137"/>
      <c r="AG140" s="137"/>
    </row>
    <row r="141" spans="1:33" s="112" customFormat="1">
      <c r="A141" s="111"/>
      <c r="M141" s="137"/>
      <c r="U141" s="137"/>
      <c r="Y141" s="137"/>
      <c r="AC141" s="137"/>
      <c r="AD141" s="138"/>
      <c r="AE141" s="137"/>
      <c r="AF141" s="137"/>
      <c r="AG141" s="137"/>
    </row>
    <row r="142" spans="1:33" s="112" customFormat="1">
      <c r="A142" s="111"/>
      <c r="M142" s="137"/>
      <c r="U142" s="137"/>
      <c r="Y142" s="137"/>
      <c r="AC142" s="137"/>
      <c r="AD142" s="138"/>
      <c r="AE142" s="137"/>
      <c r="AF142" s="137"/>
      <c r="AG142" s="137"/>
    </row>
    <row r="143" spans="1:33" s="112" customFormat="1">
      <c r="A143" s="111"/>
      <c r="M143" s="137"/>
      <c r="U143" s="137"/>
      <c r="Y143" s="137"/>
      <c r="AC143" s="137"/>
      <c r="AD143" s="138"/>
      <c r="AE143" s="137"/>
      <c r="AF143" s="137"/>
      <c r="AG143" s="137"/>
    </row>
    <row r="144" spans="1:33" s="112" customFormat="1">
      <c r="A144" s="111"/>
      <c r="M144" s="137"/>
      <c r="U144" s="137"/>
      <c r="Y144" s="137"/>
      <c r="AC144" s="137"/>
      <c r="AD144" s="138"/>
      <c r="AE144" s="137"/>
      <c r="AF144" s="137"/>
      <c r="AG144" s="137"/>
    </row>
    <row r="145" spans="1:33" s="112" customFormat="1">
      <c r="A145" s="111"/>
      <c r="M145" s="137"/>
      <c r="U145" s="137"/>
      <c r="Y145" s="137"/>
      <c r="AC145" s="137"/>
      <c r="AD145" s="138"/>
      <c r="AE145" s="137"/>
      <c r="AF145" s="137"/>
      <c r="AG145" s="137"/>
    </row>
    <row r="146" spans="1:33" s="112" customFormat="1">
      <c r="A146" s="111"/>
      <c r="M146" s="137"/>
      <c r="U146" s="137"/>
      <c r="Y146" s="137"/>
      <c r="AC146" s="137"/>
      <c r="AD146" s="138"/>
      <c r="AE146" s="137"/>
      <c r="AF146" s="137"/>
      <c r="AG146" s="137"/>
    </row>
    <row r="147" spans="1:33" s="112" customFormat="1">
      <c r="A147" s="111"/>
      <c r="M147" s="137"/>
      <c r="U147" s="137"/>
      <c r="Y147" s="137"/>
      <c r="AC147" s="137"/>
      <c r="AD147" s="138"/>
      <c r="AE147" s="137"/>
      <c r="AF147" s="137"/>
      <c r="AG147" s="137"/>
    </row>
    <row r="148" spans="1:33" s="112" customFormat="1">
      <c r="A148" s="111"/>
      <c r="M148" s="137"/>
      <c r="U148" s="137"/>
      <c r="Y148" s="137"/>
      <c r="AC148" s="137"/>
      <c r="AD148" s="138"/>
      <c r="AE148" s="137"/>
      <c r="AF148" s="137"/>
      <c r="AG148" s="137"/>
    </row>
    <row r="149" spans="1:33" s="112" customFormat="1">
      <c r="A149" s="111"/>
      <c r="M149" s="137"/>
      <c r="U149" s="137"/>
      <c r="Y149" s="137"/>
      <c r="AC149" s="137"/>
      <c r="AD149" s="138"/>
      <c r="AE149" s="137"/>
      <c r="AF149" s="137"/>
      <c r="AG149" s="137"/>
    </row>
    <row r="150" spans="1:33" s="112" customFormat="1">
      <c r="A150" s="111"/>
      <c r="M150" s="137"/>
      <c r="U150" s="137"/>
      <c r="Y150" s="137"/>
      <c r="AC150" s="137"/>
      <c r="AD150" s="138"/>
      <c r="AE150" s="137"/>
      <c r="AF150" s="137"/>
      <c r="AG150" s="137"/>
    </row>
    <row r="151" spans="1:33" s="112" customFormat="1">
      <c r="A151" s="111"/>
      <c r="M151" s="137"/>
      <c r="U151" s="137"/>
      <c r="Y151" s="137"/>
      <c r="AC151" s="137"/>
      <c r="AD151" s="138"/>
      <c r="AE151" s="137"/>
      <c r="AF151" s="137"/>
      <c r="AG151" s="137"/>
    </row>
    <row r="152" spans="1:33" s="112" customFormat="1">
      <c r="A152" s="111"/>
      <c r="M152" s="137"/>
      <c r="U152" s="137"/>
      <c r="Y152" s="137"/>
      <c r="AC152" s="137"/>
      <c r="AD152" s="138"/>
      <c r="AE152" s="137"/>
      <c r="AF152" s="137"/>
      <c r="AG152" s="137"/>
    </row>
    <row r="153" spans="1:33" s="112" customFormat="1">
      <c r="A153" s="111"/>
      <c r="M153" s="137"/>
      <c r="U153" s="137"/>
      <c r="Y153" s="137"/>
      <c r="AC153" s="137"/>
      <c r="AD153" s="138"/>
      <c r="AE153" s="137"/>
      <c r="AF153" s="137"/>
      <c r="AG153" s="137"/>
    </row>
    <row r="154" spans="1:33" s="112" customFormat="1">
      <c r="A154" s="111"/>
      <c r="M154" s="137"/>
      <c r="U154" s="137"/>
      <c r="Y154" s="137"/>
      <c r="AC154" s="137"/>
      <c r="AD154" s="138"/>
      <c r="AE154" s="137"/>
      <c r="AF154" s="137"/>
      <c r="AG154" s="137"/>
    </row>
    <row r="155" spans="1:33" s="112" customFormat="1">
      <c r="A155" s="111"/>
      <c r="M155" s="137"/>
      <c r="U155" s="137"/>
      <c r="Y155" s="137"/>
      <c r="AC155" s="137"/>
      <c r="AD155" s="138"/>
      <c r="AE155" s="137"/>
      <c r="AF155" s="137"/>
      <c r="AG155" s="137"/>
    </row>
    <row r="156" spans="1:33" s="112" customFormat="1">
      <c r="A156" s="111"/>
      <c r="M156" s="137"/>
      <c r="U156" s="137"/>
      <c r="Y156" s="137"/>
      <c r="AC156" s="137"/>
      <c r="AD156" s="138"/>
      <c r="AE156" s="137"/>
      <c r="AF156" s="137"/>
      <c r="AG156" s="137"/>
    </row>
    <row r="157" spans="1:33" s="112" customFormat="1">
      <c r="A157" s="111"/>
      <c r="M157" s="137"/>
      <c r="U157" s="137"/>
      <c r="Y157" s="137"/>
      <c r="AC157" s="137"/>
      <c r="AD157" s="138"/>
      <c r="AE157" s="137"/>
      <c r="AF157" s="137"/>
      <c r="AG157" s="137"/>
    </row>
    <row r="158" spans="1:33" s="112" customFormat="1">
      <c r="A158" s="111"/>
      <c r="M158" s="137"/>
      <c r="U158" s="137"/>
      <c r="Y158" s="137"/>
      <c r="AC158" s="137"/>
      <c r="AD158" s="138"/>
      <c r="AE158" s="137"/>
      <c r="AF158" s="137"/>
      <c r="AG158" s="137"/>
    </row>
    <row r="159" spans="1:33" s="112" customFormat="1">
      <c r="A159" s="111"/>
      <c r="M159" s="137"/>
      <c r="U159" s="137"/>
      <c r="Y159" s="137"/>
      <c r="AC159" s="137"/>
      <c r="AD159" s="138"/>
      <c r="AE159" s="137"/>
      <c r="AF159" s="137"/>
      <c r="AG159" s="137"/>
    </row>
    <row r="160" spans="1:33" s="112" customFormat="1">
      <c r="A160" s="111"/>
      <c r="M160" s="137"/>
      <c r="U160" s="137"/>
      <c r="Y160" s="137"/>
      <c r="AC160" s="137"/>
      <c r="AD160" s="138"/>
      <c r="AE160" s="137"/>
      <c r="AF160" s="137"/>
      <c r="AG160" s="137"/>
    </row>
    <row r="161" spans="1:33" s="112" customFormat="1">
      <c r="A161" s="111"/>
      <c r="M161" s="137"/>
      <c r="U161" s="137"/>
      <c r="Y161" s="137"/>
      <c r="AC161" s="137"/>
      <c r="AD161" s="138"/>
      <c r="AE161" s="137"/>
      <c r="AF161" s="137"/>
      <c r="AG161" s="137"/>
    </row>
    <row r="162" spans="1:33" s="112" customFormat="1">
      <c r="A162" s="111"/>
      <c r="M162" s="137"/>
      <c r="U162" s="137"/>
      <c r="Y162" s="137"/>
      <c r="AC162" s="137"/>
      <c r="AD162" s="138"/>
      <c r="AE162" s="137"/>
      <c r="AF162" s="137"/>
      <c r="AG162" s="137"/>
    </row>
    <row r="163" spans="1:33" s="112" customFormat="1">
      <c r="A163" s="111"/>
      <c r="M163" s="137"/>
      <c r="U163" s="137"/>
      <c r="Y163" s="137"/>
      <c r="AC163" s="137"/>
      <c r="AD163" s="138"/>
      <c r="AE163" s="137"/>
      <c r="AF163" s="137"/>
      <c r="AG163" s="137"/>
    </row>
    <row r="164" spans="1:33" s="112" customFormat="1">
      <c r="A164" s="111"/>
      <c r="M164" s="137"/>
      <c r="U164" s="137"/>
      <c r="Y164" s="137"/>
      <c r="AC164" s="137"/>
      <c r="AD164" s="138"/>
      <c r="AE164" s="137"/>
      <c r="AF164" s="137"/>
      <c r="AG164" s="137"/>
    </row>
    <row r="165" spans="1:33" s="112" customFormat="1">
      <c r="A165" s="111"/>
      <c r="M165" s="137"/>
      <c r="U165" s="137"/>
      <c r="Y165" s="137"/>
      <c r="AC165" s="137"/>
      <c r="AD165" s="138"/>
      <c r="AE165" s="137"/>
      <c r="AF165" s="137"/>
      <c r="AG165" s="137"/>
    </row>
    <row r="166" spans="1:33" s="112" customFormat="1">
      <c r="A166" s="111"/>
      <c r="M166" s="137"/>
      <c r="U166" s="137"/>
      <c r="Y166" s="137"/>
      <c r="AC166" s="137"/>
      <c r="AD166" s="138"/>
      <c r="AE166" s="137"/>
      <c r="AF166" s="137"/>
      <c r="AG166" s="137"/>
    </row>
    <row r="167" spans="1:33" s="112" customFormat="1">
      <c r="A167" s="111"/>
      <c r="M167" s="137"/>
      <c r="U167" s="137"/>
      <c r="Y167" s="137"/>
      <c r="AC167" s="137"/>
      <c r="AD167" s="138"/>
      <c r="AE167" s="137"/>
      <c r="AF167" s="137"/>
      <c r="AG167" s="137"/>
    </row>
    <row r="168" spans="1:33" s="112" customFormat="1">
      <c r="A168" s="111"/>
      <c r="M168" s="137"/>
      <c r="U168" s="137"/>
      <c r="Y168" s="137"/>
      <c r="AC168" s="137"/>
      <c r="AD168" s="138"/>
      <c r="AE168" s="137"/>
      <c r="AF168" s="137"/>
      <c r="AG168" s="137"/>
    </row>
    <row r="169" spans="1:33" s="112" customFormat="1">
      <c r="A169" s="111"/>
      <c r="M169" s="137"/>
      <c r="U169" s="137"/>
      <c r="Y169" s="137"/>
      <c r="AC169" s="137"/>
      <c r="AD169" s="138"/>
      <c r="AE169" s="137"/>
      <c r="AF169" s="137"/>
      <c r="AG169" s="137"/>
    </row>
    <row r="170" spans="1:33" s="112" customFormat="1">
      <c r="A170" s="111"/>
      <c r="M170" s="137"/>
      <c r="U170" s="137"/>
      <c r="Y170" s="137"/>
      <c r="AC170" s="137"/>
      <c r="AD170" s="138"/>
      <c r="AE170" s="137"/>
      <c r="AF170" s="137"/>
      <c r="AG170" s="137"/>
    </row>
    <row r="171" spans="1:33" s="112" customFormat="1">
      <c r="A171" s="111"/>
      <c r="M171" s="137"/>
      <c r="U171" s="137"/>
      <c r="Y171" s="137"/>
      <c r="AC171" s="137"/>
      <c r="AD171" s="138"/>
      <c r="AE171" s="137"/>
      <c r="AF171" s="137"/>
      <c r="AG171" s="137"/>
    </row>
    <row r="172" spans="1:33" s="112" customFormat="1">
      <c r="A172" s="111"/>
      <c r="M172" s="137"/>
      <c r="U172" s="137"/>
      <c r="Y172" s="137"/>
      <c r="AC172" s="137"/>
      <c r="AD172" s="138"/>
      <c r="AE172" s="137"/>
      <c r="AF172" s="137"/>
      <c r="AG172" s="137"/>
    </row>
    <row r="173" spans="1:33" s="112" customFormat="1">
      <c r="A173" s="111"/>
      <c r="M173" s="137"/>
      <c r="U173" s="137"/>
      <c r="Y173" s="137"/>
      <c r="AC173" s="137"/>
      <c r="AD173" s="138"/>
      <c r="AE173" s="137"/>
      <c r="AF173" s="137"/>
      <c r="AG173" s="137"/>
    </row>
    <row r="174" spans="1:33" s="112" customFormat="1">
      <c r="A174" s="111"/>
      <c r="M174" s="137"/>
      <c r="U174" s="137"/>
      <c r="Y174" s="137"/>
      <c r="AC174" s="137"/>
      <c r="AD174" s="138"/>
      <c r="AE174" s="137"/>
      <c r="AF174" s="137"/>
      <c r="AG174" s="137"/>
    </row>
    <row r="175" spans="1:33" s="112" customFormat="1">
      <c r="A175" s="111"/>
      <c r="M175" s="137"/>
      <c r="U175" s="137"/>
      <c r="Y175" s="137"/>
      <c r="AC175" s="137"/>
      <c r="AD175" s="138"/>
      <c r="AE175" s="137"/>
      <c r="AF175" s="137"/>
      <c r="AG175" s="137"/>
    </row>
    <row r="176" spans="1:33" s="112" customFormat="1">
      <c r="A176" s="111"/>
      <c r="M176" s="137"/>
      <c r="U176" s="137"/>
      <c r="Y176" s="137"/>
      <c r="AC176" s="137"/>
      <c r="AD176" s="138"/>
      <c r="AE176" s="137"/>
      <c r="AF176" s="137"/>
      <c r="AG176" s="137"/>
    </row>
    <row r="177" spans="1:33" s="112" customFormat="1">
      <c r="A177" s="111"/>
      <c r="M177" s="137"/>
      <c r="U177" s="137"/>
      <c r="Y177" s="137"/>
      <c r="AC177" s="137"/>
      <c r="AD177" s="138"/>
      <c r="AE177" s="137"/>
      <c r="AF177" s="137"/>
      <c r="AG177" s="137"/>
    </row>
    <row r="178" spans="1:33" s="112" customFormat="1">
      <c r="A178" s="111"/>
      <c r="M178" s="137"/>
      <c r="U178" s="137"/>
      <c r="Y178" s="137"/>
      <c r="AC178" s="137"/>
      <c r="AD178" s="138"/>
      <c r="AE178" s="137"/>
      <c r="AF178" s="137"/>
      <c r="AG178" s="137"/>
    </row>
    <row r="179" spans="1:33" s="112" customFormat="1">
      <c r="A179" s="111"/>
      <c r="M179" s="137"/>
      <c r="U179" s="137"/>
      <c r="Y179" s="137"/>
      <c r="AC179" s="137"/>
      <c r="AD179" s="138"/>
      <c r="AE179" s="137"/>
      <c r="AF179" s="137"/>
      <c r="AG179" s="137"/>
    </row>
    <row r="180" spans="1:33" s="112" customFormat="1">
      <c r="A180" s="111"/>
      <c r="M180" s="137"/>
      <c r="U180" s="137"/>
      <c r="Y180" s="137"/>
      <c r="AC180" s="137"/>
      <c r="AD180" s="138"/>
      <c r="AE180" s="137"/>
      <c r="AF180" s="137"/>
      <c r="AG180" s="137"/>
    </row>
    <row r="181" spans="1:33" s="112" customFormat="1">
      <c r="A181" s="111"/>
      <c r="M181" s="137"/>
      <c r="U181" s="137"/>
      <c r="Y181" s="137"/>
      <c r="AC181" s="137"/>
      <c r="AD181" s="138"/>
      <c r="AE181" s="137"/>
      <c r="AF181" s="137"/>
      <c r="AG181" s="137"/>
    </row>
    <row r="182" spans="1:33" s="112" customFormat="1">
      <c r="A182" s="111"/>
      <c r="M182" s="139"/>
      <c r="U182" s="139"/>
      <c r="Y182" s="139"/>
      <c r="AC182" s="139"/>
      <c r="AD182" s="138"/>
      <c r="AE182" s="137"/>
      <c r="AF182" s="137"/>
      <c r="AG182" s="137"/>
    </row>
    <row r="183" spans="1:33" s="112" customFormat="1">
      <c r="A183" s="111"/>
      <c r="M183" s="139"/>
      <c r="U183" s="139"/>
      <c r="Y183" s="139"/>
      <c r="AC183" s="139"/>
      <c r="AD183" s="138"/>
      <c r="AE183" s="137"/>
      <c r="AF183" s="137"/>
      <c r="AG183" s="137"/>
    </row>
    <row r="184" spans="1:33" s="112" customFormat="1">
      <c r="A184" s="111"/>
      <c r="M184" s="139"/>
      <c r="U184" s="139"/>
      <c r="Y184" s="139"/>
      <c r="AC184" s="139"/>
      <c r="AD184" s="138"/>
      <c r="AE184" s="137"/>
      <c r="AF184" s="137"/>
      <c r="AG184" s="137"/>
    </row>
    <row r="185" spans="1:33" s="112" customFormat="1">
      <c r="A185" s="111"/>
      <c r="M185" s="139"/>
      <c r="U185" s="139"/>
      <c r="Y185" s="139"/>
      <c r="AC185" s="139"/>
      <c r="AD185" s="138"/>
      <c r="AE185" s="137"/>
      <c r="AF185" s="137"/>
      <c r="AG185" s="137"/>
    </row>
    <row r="186" spans="1:33" s="112" customFormat="1">
      <c r="A186" s="111"/>
      <c r="M186" s="139"/>
      <c r="U186" s="139"/>
      <c r="Y186" s="139"/>
      <c r="AC186" s="139"/>
      <c r="AD186" s="138"/>
      <c r="AE186" s="137"/>
      <c r="AF186" s="137"/>
      <c r="AG186" s="137"/>
    </row>
    <row r="187" spans="1:33" s="112" customFormat="1">
      <c r="A187" s="111"/>
      <c r="M187" s="139"/>
      <c r="U187" s="139"/>
      <c r="Y187" s="139"/>
      <c r="AC187" s="139"/>
      <c r="AD187" s="138"/>
      <c r="AE187" s="137"/>
      <c r="AF187" s="137"/>
      <c r="AG187" s="137"/>
    </row>
    <row r="188" spans="1:33" s="112" customFormat="1">
      <c r="A188" s="111"/>
      <c r="M188" s="139"/>
      <c r="U188" s="139"/>
      <c r="Y188" s="139"/>
      <c r="AC188" s="139"/>
      <c r="AD188" s="138"/>
      <c r="AE188" s="137"/>
      <c r="AF188" s="137"/>
      <c r="AG188" s="137"/>
    </row>
    <row r="189" spans="1:33" s="112" customFormat="1">
      <c r="A189" s="111"/>
      <c r="M189" s="139"/>
      <c r="U189" s="139"/>
      <c r="Y189" s="139"/>
      <c r="AC189" s="139"/>
      <c r="AD189" s="138"/>
      <c r="AE189" s="137"/>
      <c r="AF189" s="137"/>
      <c r="AG189" s="137"/>
    </row>
    <row r="190" spans="1:33" s="112" customFormat="1">
      <c r="A190" s="111"/>
      <c r="M190" s="139"/>
      <c r="U190" s="139"/>
      <c r="Y190" s="139"/>
      <c r="AC190" s="139"/>
      <c r="AD190" s="138"/>
      <c r="AE190" s="137"/>
      <c r="AF190" s="137"/>
      <c r="AG190" s="137"/>
    </row>
    <row r="191" spans="1:33" s="112" customFormat="1">
      <c r="A191" s="111"/>
      <c r="M191" s="139"/>
      <c r="U191" s="139"/>
      <c r="Y191" s="139"/>
      <c r="AC191" s="139"/>
      <c r="AD191" s="138"/>
      <c r="AE191" s="137"/>
      <c r="AF191" s="137"/>
      <c r="AG191" s="137"/>
    </row>
    <row r="192" spans="1:33" s="112" customFormat="1">
      <c r="A192" s="111"/>
      <c r="M192" s="139"/>
      <c r="U192" s="139"/>
      <c r="Y192" s="139"/>
      <c r="AC192" s="139"/>
      <c r="AD192" s="138"/>
      <c r="AE192" s="137"/>
      <c r="AF192" s="137"/>
      <c r="AG192" s="137"/>
    </row>
    <row r="193" spans="1:34" s="112" customFormat="1">
      <c r="A193" s="111"/>
      <c r="M193" s="139"/>
      <c r="U193" s="139"/>
      <c r="Y193" s="139"/>
      <c r="AC193" s="139"/>
      <c r="AD193" s="138"/>
      <c r="AE193" s="137"/>
      <c r="AF193" s="137"/>
      <c r="AG193" s="137"/>
    </row>
    <row r="194" spans="1:34" s="112" customFormat="1">
      <c r="A194" s="111"/>
      <c r="M194" s="139"/>
      <c r="U194" s="139"/>
      <c r="Y194" s="139"/>
      <c r="AC194" s="139"/>
      <c r="AD194" s="138"/>
      <c r="AE194" s="137"/>
      <c r="AF194" s="137"/>
      <c r="AG194" s="137"/>
    </row>
    <row r="195" spans="1:34" s="112" customFormat="1">
      <c r="A195" s="111"/>
      <c r="M195" s="139"/>
      <c r="U195" s="139"/>
      <c r="Y195" s="139"/>
      <c r="AC195" s="139"/>
      <c r="AD195" s="138"/>
      <c r="AE195" s="137"/>
      <c r="AF195" s="137"/>
      <c r="AG195" s="137"/>
    </row>
    <row r="196" spans="1:34" s="112" customFormat="1">
      <c r="A196" s="111"/>
      <c r="M196" s="139"/>
      <c r="U196" s="139"/>
      <c r="Y196" s="139"/>
      <c r="AC196" s="139"/>
      <c r="AD196" s="138"/>
      <c r="AE196" s="137"/>
      <c r="AF196" s="137"/>
      <c r="AG196" s="137"/>
    </row>
    <row r="197" spans="1:34" s="112" customFormat="1">
      <c r="A197" s="111"/>
      <c r="M197" s="139"/>
      <c r="U197" s="139"/>
      <c r="Y197" s="139"/>
      <c r="AC197" s="139"/>
      <c r="AD197" s="138"/>
      <c r="AE197" s="137"/>
      <c r="AF197" s="137"/>
      <c r="AG197" s="137"/>
    </row>
    <row r="198" spans="1:34" s="112" customFormat="1">
      <c r="A198" s="111"/>
      <c r="M198" s="139"/>
      <c r="U198" s="139"/>
      <c r="Y198" s="139"/>
      <c r="AC198" s="139"/>
      <c r="AD198" s="140"/>
      <c r="AE198" s="139"/>
      <c r="AF198" s="139"/>
      <c r="AG198" s="139"/>
      <c r="AH198" s="141"/>
    </row>
    <row r="199" spans="1:34" s="112" customFormat="1">
      <c r="A199" s="111"/>
      <c r="M199" s="139"/>
      <c r="U199" s="139"/>
      <c r="Y199" s="139"/>
      <c r="AC199" s="139"/>
      <c r="AD199" s="140"/>
      <c r="AE199" s="139"/>
      <c r="AF199" s="139"/>
      <c r="AG199" s="139"/>
      <c r="AH199" s="141"/>
    </row>
    <row r="200" spans="1:34" s="112" customFormat="1">
      <c r="A200" s="142"/>
      <c r="M200" s="139"/>
      <c r="U200" s="139"/>
      <c r="Y200" s="139"/>
      <c r="AC200" s="139"/>
      <c r="AD200" s="140"/>
      <c r="AE200" s="139"/>
      <c r="AF200" s="139"/>
      <c r="AG200" s="139"/>
      <c r="AH200" s="141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V7" activePane="bottomRight" state="frozen"/>
      <selection activeCell="B7" sqref="B7:C28"/>
      <selection pane="topRight" activeCell="B7" sqref="B7:C28"/>
      <selection pane="bottomLeft" activeCell="B7" sqref="B7:C28"/>
      <selection pane="bottomRight" activeCell="AJ16" sqref="AJ16"/>
    </sheetView>
  </sheetViews>
  <sheetFormatPr baseColWidth="10" defaultRowHeight="12"/>
  <cols>
    <col min="1" max="1" width="3" style="142" bestFit="1" customWidth="1"/>
    <col min="2" max="2" width="9.75" style="141" customWidth="1"/>
    <col min="3" max="3" width="18.75" style="141" bestFit="1" customWidth="1"/>
    <col min="4" max="12" width="5.125" style="141" customWidth="1"/>
    <col min="13" max="13" width="7.5" style="139" bestFit="1" customWidth="1"/>
    <col min="14" max="20" width="5.125" style="141" customWidth="1"/>
    <col min="21" max="21" width="5" style="139" bestFit="1" customWidth="1"/>
    <col min="22" max="24" width="5.125" style="141" customWidth="1"/>
    <col min="25" max="25" width="5" style="139" bestFit="1" customWidth="1"/>
    <col min="26" max="26" width="5" style="141" bestFit="1" customWidth="1"/>
    <col min="27" max="28" width="4.875" style="141" customWidth="1"/>
    <col min="29" max="29" width="5" style="139" bestFit="1" customWidth="1"/>
    <col min="30" max="30" width="4.875" style="140" customWidth="1"/>
    <col min="31" max="31" width="4.375" style="139" customWidth="1"/>
    <col min="32" max="32" width="5" style="139" bestFit="1" customWidth="1"/>
    <col min="33" max="33" width="3.75" style="139" bestFit="1" customWidth="1"/>
    <col min="34" max="34" width="7.5" style="141" bestFit="1" customWidth="1"/>
    <col min="35" max="16384" width="11" style="141"/>
  </cols>
  <sheetData>
    <row r="1" spans="1:36" s="98" customFormat="1" ht="26.25" hidden="1" customHeight="1">
      <c r="A1" s="97"/>
      <c r="B1" s="98" t="e">
        <f>+#REF!</f>
        <v>#REF!</v>
      </c>
      <c r="M1" s="99"/>
      <c r="U1" s="99"/>
      <c r="Y1" s="99"/>
      <c r="AC1" s="99"/>
      <c r="AD1" s="100"/>
      <c r="AE1" s="99"/>
      <c r="AF1" s="99"/>
      <c r="AG1" s="99"/>
    </row>
    <row r="2" spans="1:36" s="102" customFormat="1" ht="18.75" hidden="1" customHeight="1">
      <c r="A2" s="101"/>
      <c r="B2" s="102" t="s">
        <v>0</v>
      </c>
      <c r="M2" s="103"/>
      <c r="U2" s="103"/>
      <c r="Y2" s="103"/>
      <c r="AC2" s="103"/>
      <c r="AD2" s="104"/>
      <c r="AE2" s="103"/>
      <c r="AF2" s="103"/>
      <c r="AG2" s="103"/>
    </row>
    <row r="3" spans="1:36" s="102" customFormat="1" ht="17.25" hidden="1" customHeight="1">
      <c r="A3" s="101"/>
      <c r="B3" s="102" t="s">
        <v>1</v>
      </c>
      <c r="M3" s="103"/>
      <c r="U3" s="103"/>
      <c r="Y3" s="103"/>
      <c r="AC3" s="103"/>
      <c r="AD3" s="104"/>
      <c r="AE3" s="103"/>
      <c r="AF3" s="103"/>
      <c r="AG3" s="103"/>
    </row>
    <row r="4" spans="1:36" s="106" customFormat="1" ht="162.75">
      <c r="A4" s="105"/>
      <c r="D4" s="106" t="s">
        <v>420</v>
      </c>
      <c r="E4" s="106" t="s">
        <v>423</v>
      </c>
      <c r="M4" s="107"/>
      <c r="N4" s="106" t="s">
        <v>500</v>
      </c>
      <c r="O4" s="106" t="s">
        <v>501</v>
      </c>
      <c r="P4" s="106" t="s">
        <v>583</v>
      </c>
      <c r="U4" s="107"/>
      <c r="V4" s="106" t="s">
        <v>580</v>
      </c>
      <c r="W4" s="106" t="s">
        <v>582</v>
      </c>
      <c r="Y4" s="107"/>
      <c r="Z4" s="106" t="s">
        <v>525</v>
      </c>
      <c r="AA4" s="106" t="s">
        <v>545</v>
      </c>
      <c r="AC4" s="107"/>
      <c r="AD4" s="108" t="s">
        <v>2</v>
      </c>
      <c r="AE4" s="109">
        <v>0.8</v>
      </c>
      <c r="AF4" s="107" t="s">
        <v>3</v>
      </c>
      <c r="AG4" s="107" t="s">
        <v>4</v>
      </c>
      <c r="AH4" s="110" t="s">
        <v>5</v>
      </c>
      <c r="AI4" s="106" t="s">
        <v>598</v>
      </c>
      <c r="AJ4" s="106" t="s">
        <v>597</v>
      </c>
    </row>
    <row r="5" spans="1:36" s="112" customFormat="1" ht="19.5" customHeight="1">
      <c r="A5" s="111"/>
      <c r="M5" s="107"/>
      <c r="U5" s="107"/>
      <c r="Y5" s="107"/>
      <c r="AC5" s="107"/>
      <c r="AD5" s="108"/>
      <c r="AE5" s="109"/>
      <c r="AF5" s="107"/>
      <c r="AG5" s="107"/>
      <c r="AH5" s="110"/>
    </row>
    <row r="6" spans="1:36" s="112" customFormat="1" ht="15" customHeight="1">
      <c r="A6" s="113" t="s">
        <v>6</v>
      </c>
      <c r="B6" s="114" t="s">
        <v>7</v>
      </c>
      <c r="C6" s="115" t="s">
        <v>8</v>
      </c>
      <c r="D6" s="116"/>
      <c r="E6" s="117"/>
      <c r="F6" s="117"/>
      <c r="G6" s="117"/>
      <c r="H6" s="117"/>
      <c r="I6" s="117"/>
      <c r="J6" s="117"/>
      <c r="K6" s="117"/>
      <c r="L6" s="118"/>
      <c r="M6" s="119" t="s">
        <v>9</v>
      </c>
      <c r="N6" s="121"/>
      <c r="O6" s="121"/>
      <c r="P6" s="121"/>
      <c r="Q6" s="121"/>
      <c r="R6" s="121"/>
      <c r="S6" s="121"/>
      <c r="T6" s="122"/>
      <c r="U6" s="119" t="s">
        <v>10</v>
      </c>
      <c r="V6" s="120"/>
      <c r="W6" s="121"/>
      <c r="X6" s="122"/>
      <c r="Y6" s="119" t="s">
        <v>11</v>
      </c>
      <c r="Z6" s="120"/>
      <c r="AA6" s="121"/>
      <c r="AB6" s="122"/>
      <c r="AC6" s="119" t="s">
        <v>12</v>
      </c>
      <c r="AD6" s="123"/>
      <c r="AE6" s="119"/>
      <c r="AF6" s="119"/>
      <c r="AG6" s="119"/>
      <c r="AH6" s="114"/>
    </row>
    <row r="7" spans="1:36" s="112" customFormat="1" ht="18" customHeight="1">
      <c r="A7" s="124">
        <v>1</v>
      </c>
      <c r="B7" s="134" t="s">
        <v>100</v>
      </c>
      <c r="C7" s="126" t="s">
        <v>101</v>
      </c>
      <c r="D7" s="127">
        <v>7</v>
      </c>
      <c r="E7" s="127">
        <v>9.9</v>
      </c>
      <c r="F7" s="127"/>
      <c r="G7" s="127"/>
      <c r="H7" s="127"/>
      <c r="I7" s="127"/>
      <c r="J7" s="127"/>
      <c r="K7" s="127"/>
      <c r="L7" s="127"/>
      <c r="M7" s="128">
        <f>TRUNC(AVERAGE(D7:L7),2)</f>
        <v>8.4499999999999993</v>
      </c>
      <c r="N7" s="127">
        <v>10</v>
      </c>
      <c r="O7" s="127">
        <v>9.8000000000000007</v>
      </c>
      <c r="P7" s="127"/>
      <c r="Q7" s="127"/>
      <c r="R7" s="127"/>
      <c r="S7" s="127"/>
      <c r="T7" s="127"/>
      <c r="U7" s="128">
        <f>TRUNC(AVERAGE(N7:T7),2)</f>
        <v>9.9</v>
      </c>
      <c r="V7" s="127">
        <v>10</v>
      </c>
      <c r="W7" s="127">
        <v>10</v>
      </c>
      <c r="X7" s="127"/>
      <c r="Y7" s="128">
        <f t="shared" ref="Y7:Y39" si="0">TRUNC(AVERAGE(V7:X7),2)</f>
        <v>10</v>
      </c>
      <c r="Z7" s="127">
        <v>9</v>
      </c>
      <c r="AA7" s="127">
        <v>9.5</v>
      </c>
      <c r="AB7" s="127"/>
      <c r="AC7" s="128">
        <f t="shared" ref="AC7:AC39" si="1">TRUNC(AVERAGE(Z7:AB7),2)</f>
        <v>9.25</v>
      </c>
      <c r="AD7" s="130">
        <f>TRUNC(AVERAGE(M7,U7,Y7,AC7),2)</f>
        <v>9.4</v>
      </c>
      <c r="AE7" s="127">
        <f>TRUNC((AD7*0.8),2)</f>
        <v>7.52</v>
      </c>
      <c r="AF7" s="127">
        <f>AI7+AJ7</f>
        <v>10</v>
      </c>
      <c r="AG7" s="131">
        <f>TRUNC((AF7*0.2),2)</f>
        <v>2</v>
      </c>
      <c r="AH7" s="143">
        <f>TRUNC((AE7+AG7),2)</f>
        <v>9.52</v>
      </c>
      <c r="AI7" s="131">
        <v>10</v>
      </c>
      <c r="AJ7" s="127">
        <v>0</v>
      </c>
    </row>
    <row r="8" spans="1:36" s="112" customFormat="1" ht="18" customHeight="1">
      <c r="A8" s="124">
        <v>2</v>
      </c>
      <c r="B8" s="144" t="s">
        <v>102</v>
      </c>
      <c r="C8" s="126" t="s">
        <v>103</v>
      </c>
      <c r="D8" s="127">
        <v>10</v>
      </c>
      <c r="E8" s="127">
        <v>9.9</v>
      </c>
      <c r="F8" s="127"/>
      <c r="G8" s="127"/>
      <c r="H8" s="127"/>
      <c r="I8" s="127"/>
      <c r="J8" s="127"/>
      <c r="K8" s="127"/>
      <c r="L8" s="127"/>
      <c r="M8" s="128">
        <f t="shared" ref="M8:M39" si="2">TRUNC(AVERAGE(D8:L8),2)</f>
        <v>9.9499999999999993</v>
      </c>
      <c r="N8" s="127">
        <v>9.8000000000000007</v>
      </c>
      <c r="O8" s="127">
        <v>9.8000000000000007</v>
      </c>
      <c r="P8" s="127"/>
      <c r="Q8" s="127"/>
      <c r="R8" s="127"/>
      <c r="S8" s="127"/>
      <c r="T8" s="127"/>
      <c r="U8" s="128">
        <f t="shared" ref="U8:U39" si="3">TRUNC(AVERAGE(N8:T8),2)</f>
        <v>9.8000000000000007</v>
      </c>
      <c r="V8" s="127">
        <v>9</v>
      </c>
      <c r="W8" s="127">
        <v>10</v>
      </c>
      <c r="X8" s="127"/>
      <c r="Y8" s="128">
        <f t="shared" si="0"/>
        <v>9.5</v>
      </c>
      <c r="Z8" s="127">
        <v>8</v>
      </c>
      <c r="AA8" s="127">
        <v>10</v>
      </c>
      <c r="AB8" s="127"/>
      <c r="AC8" s="128">
        <f t="shared" si="1"/>
        <v>9</v>
      </c>
      <c r="AD8" s="130">
        <f t="shared" ref="AD8:AD39" si="4">TRUNC(AVERAGE(M8,U8,Y8,AC8),2)</f>
        <v>9.56</v>
      </c>
      <c r="AE8" s="127">
        <f t="shared" ref="AE8:AE39" si="5">TRUNC((AD8*0.8),2)</f>
        <v>7.64</v>
      </c>
      <c r="AF8" s="127">
        <f t="shared" ref="AF8:AF35" si="6">AI8+AJ8</f>
        <v>10</v>
      </c>
      <c r="AG8" s="131">
        <f t="shared" ref="AG8:AG39" si="7">TRUNC((AF8*0.2),2)</f>
        <v>2</v>
      </c>
      <c r="AH8" s="143">
        <f t="shared" ref="AH8:AH39" si="8">TRUNC((AE8+AG8),2)</f>
        <v>9.64</v>
      </c>
      <c r="AI8" s="131">
        <v>10</v>
      </c>
      <c r="AJ8" s="127">
        <v>0</v>
      </c>
    </row>
    <row r="9" spans="1:36" s="112" customFormat="1" ht="18" customHeight="1">
      <c r="A9" s="124">
        <v>3</v>
      </c>
      <c r="B9" s="144" t="s">
        <v>104</v>
      </c>
      <c r="C9" s="126" t="s">
        <v>105</v>
      </c>
      <c r="D9" s="127" t="s">
        <v>421</v>
      </c>
      <c r="E9" s="127">
        <v>10</v>
      </c>
      <c r="F9" s="127"/>
      <c r="G9" s="127"/>
      <c r="H9" s="127"/>
      <c r="I9" s="127"/>
      <c r="J9" s="127"/>
      <c r="K9" s="127"/>
      <c r="L9" s="127"/>
      <c r="M9" s="128">
        <f t="shared" si="2"/>
        <v>10</v>
      </c>
      <c r="N9" s="127">
        <v>10</v>
      </c>
      <c r="O9" s="127">
        <v>6</v>
      </c>
      <c r="P9" s="127"/>
      <c r="Q9" s="127"/>
      <c r="R9" s="127"/>
      <c r="S9" s="127"/>
      <c r="T9" s="127"/>
      <c r="U9" s="128">
        <f t="shared" si="3"/>
        <v>8</v>
      </c>
      <c r="V9" s="127">
        <v>9</v>
      </c>
      <c r="W9" s="127">
        <v>8</v>
      </c>
      <c r="X9" s="127"/>
      <c r="Y9" s="128">
        <f t="shared" si="0"/>
        <v>8.5</v>
      </c>
      <c r="Z9" s="127">
        <v>8</v>
      </c>
      <c r="AA9" s="127">
        <v>9</v>
      </c>
      <c r="AB9" s="127"/>
      <c r="AC9" s="128">
        <f t="shared" si="1"/>
        <v>8.5</v>
      </c>
      <c r="AD9" s="130">
        <f t="shared" si="4"/>
        <v>8.75</v>
      </c>
      <c r="AE9" s="127">
        <f t="shared" si="5"/>
        <v>7</v>
      </c>
      <c r="AF9" s="127">
        <f t="shared" si="6"/>
        <v>10</v>
      </c>
      <c r="AG9" s="131">
        <f t="shared" si="7"/>
        <v>2</v>
      </c>
      <c r="AH9" s="143">
        <f t="shared" si="8"/>
        <v>9</v>
      </c>
      <c r="AI9" s="131">
        <v>10</v>
      </c>
      <c r="AJ9" s="127">
        <v>0</v>
      </c>
    </row>
    <row r="10" spans="1:36" s="112" customFormat="1" ht="18" customHeight="1">
      <c r="A10" s="124">
        <v>4</v>
      </c>
      <c r="B10" s="144" t="s">
        <v>106</v>
      </c>
      <c r="C10" s="126" t="s">
        <v>107</v>
      </c>
      <c r="D10" s="127">
        <v>10</v>
      </c>
      <c r="E10" s="127">
        <v>10</v>
      </c>
      <c r="F10" s="127"/>
      <c r="G10" s="127"/>
      <c r="H10" s="127"/>
      <c r="I10" s="127"/>
      <c r="J10" s="127"/>
      <c r="K10" s="127"/>
      <c r="L10" s="127"/>
      <c r="M10" s="128">
        <f t="shared" si="2"/>
        <v>10</v>
      </c>
      <c r="N10" s="127">
        <v>10</v>
      </c>
      <c r="O10" s="127">
        <v>6.5</v>
      </c>
      <c r="P10" s="127"/>
      <c r="Q10" s="127"/>
      <c r="R10" s="127"/>
      <c r="S10" s="127"/>
      <c r="T10" s="127"/>
      <c r="U10" s="128">
        <f t="shared" si="3"/>
        <v>8.25</v>
      </c>
      <c r="V10" s="127">
        <v>10</v>
      </c>
      <c r="W10" s="127">
        <v>6.75</v>
      </c>
      <c r="X10" s="127"/>
      <c r="Y10" s="128">
        <f t="shared" si="0"/>
        <v>8.3699999999999992</v>
      </c>
      <c r="Z10" s="127" t="s">
        <v>419</v>
      </c>
      <c r="AA10" s="127">
        <f>9*0.75</f>
        <v>6.75</v>
      </c>
      <c r="AB10" s="127"/>
      <c r="AC10" s="128">
        <f t="shared" si="1"/>
        <v>6.75</v>
      </c>
      <c r="AD10" s="130">
        <f t="shared" si="4"/>
        <v>8.34</v>
      </c>
      <c r="AE10" s="127">
        <f t="shared" si="5"/>
        <v>6.67</v>
      </c>
      <c r="AF10" s="127">
        <f t="shared" si="6"/>
        <v>9</v>
      </c>
      <c r="AG10" s="131">
        <f t="shared" si="7"/>
        <v>1.8</v>
      </c>
      <c r="AH10" s="143">
        <f t="shared" si="8"/>
        <v>8.4700000000000006</v>
      </c>
      <c r="AI10" s="131">
        <v>9</v>
      </c>
      <c r="AJ10" s="127"/>
    </row>
    <row r="11" spans="1:36" s="112" customFormat="1" ht="18" customHeight="1">
      <c r="A11" s="124">
        <v>5</v>
      </c>
      <c r="B11" s="145" t="s">
        <v>108</v>
      </c>
      <c r="C11" s="146" t="s">
        <v>109</v>
      </c>
      <c r="D11" s="127">
        <v>10</v>
      </c>
      <c r="E11" s="127">
        <v>9.5</v>
      </c>
      <c r="F11" s="127"/>
      <c r="G11" s="127"/>
      <c r="H11" s="127"/>
      <c r="I11" s="127"/>
      <c r="J11" s="127"/>
      <c r="K11" s="127"/>
      <c r="L11" s="127"/>
      <c r="M11" s="128">
        <f t="shared" si="2"/>
        <v>9.75</v>
      </c>
      <c r="N11" s="127">
        <v>9</v>
      </c>
      <c r="O11" s="127">
        <v>1</v>
      </c>
      <c r="P11" s="127"/>
      <c r="Q11" s="127"/>
      <c r="R11" s="127"/>
      <c r="S11" s="127"/>
      <c r="T11" s="127"/>
      <c r="U11" s="128">
        <f t="shared" si="3"/>
        <v>5</v>
      </c>
      <c r="V11" s="127">
        <v>8</v>
      </c>
      <c r="W11" s="127">
        <v>6.75</v>
      </c>
      <c r="X11" s="127"/>
      <c r="Y11" s="128">
        <f t="shared" si="0"/>
        <v>7.37</v>
      </c>
      <c r="Z11" s="127">
        <v>1</v>
      </c>
      <c r="AA11" s="127">
        <f>4*0.75</f>
        <v>3</v>
      </c>
      <c r="AB11" s="127"/>
      <c r="AC11" s="128">
        <f t="shared" si="1"/>
        <v>2</v>
      </c>
      <c r="AD11" s="130">
        <f t="shared" si="4"/>
        <v>6.03</v>
      </c>
      <c r="AE11" s="127">
        <f t="shared" si="5"/>
        <v>4.82</v>
      </c>
      <c r="AF11" s="127">
        <f t="shared" si="6"/>
        <v>10</v>
      </c>
      <c r="AG11" s="131">
        <f t="shared" si="7"/>
        <v>2</v>
      </c>
      <c r="AH11" s="143">
        <f t="shared" si="8"/>
        <v>6.82</v>
      </c>
      <c r="AI11" s="131">
        <v>8</v>
      </c>
      <c r="AJ11" s="127">
        <v>2</v>
      </c>
    </row>
    <row r="12" spans="1:36" s="112" customFormat="1" ht="18" customHeight="1">
      <c r="A12" s="124">
        <v>6</v>
      </c>
      <c r="B12" s="145" t="s">
        <v>110</v>
      </c>
      <c r="C12" s="146" t="s">
        <v>111</v>
      </c>
      <c r="D12" s="127">
        <v>5</v>
      </c>
      <c r="E12" s="127">
        <v>10</v>
      </c>
      <c r="F12" s="127"/>
      <c r="G12" s="127"/>
      <c r="H12" s="127"/>
      <c r="I12" s="127"/>
      <c r="J12" s="127"/>
      <c r="K12" s="127"/>
      <c r="L12" s="127"/>
      <c r="M12" s="128">
        <f t="shared" si="2"/>
        <v>7.5</v>
      </c>
      <c r="N12" s="127">
        <v>9.5</v>
      </c>
      <c r="O12" s="127">
        <v>9.6</v>
      </c>
      <c r="P12" s="127"/>
      <c r="Q12" s="127"/>
      <c r="R12" s="127"/>
      <c r="S12" s="127"/>
      <c r="T12" s="127"/>
      <c r="U12" s="128">
        <f t="shared" si="3"/>
        <v>9.5500000000000007</v>
      </c>
      <c r="V12" s="127">
        <v>10</v>
      </c>
      <c r="W12" s="127">
        <v>6.75</v>
      </c>
      <c r="X12" s="127"/>
      <c r="Y12" s="128">
        <f t="shared" si="0"/>
        <v>8.3699999999999992</v>
      </c>
      <c r="Z12" s="127">
        <v>7</v>
      </c>
      <c r="AA12" s="127">
        <v>7.5</v>
      </c>
      <c r="AB12" s="127"/>
      <c r="AC12" s="128">
        <f t="shared" si="1"/>
        <v>7.25</v>
      </c>
      <c r="AD12" s="130">
        <f t="shared" si="4"/>
        <v>8.16</v>
      </c>
      <c r="AE12" s="127">
        <f t="shared" si="5"/>
        <v>6.52</v>
      </c>
      <c r="AF12" s="127">
        <f t="shared" si="6"/>
        <v>11</v>
      </c>
      <c r="AG12" s="131">
        <f t="shared" si="7"/>
        <v>2.2000000000000002</v>
      </c>
      <c r="AH12" s="143">
        <f t="shared" si="8"/>
        <v>8.7200000000000006</v>
      </c>
      <c r="AI12" s="131">
        <v>9</v>
      </c>
      <c r="AJ12" s="127">
        <v>2</v>
      </c>
    </row>
    <row r="13" spans="1:36" s="112" customFormat="1" ht="18" customHeight="1">
      <c r="A13" s="124">
        <v>7</v>
      </c>
      <c r="B13" s="144" t="s">
        <v>112</v>
      </c>
      <c r="C13" s="126" t="s">
        <v>113</v>
      </c>
      <c r="D13" s="127">
        <v>10</v>
      </c>
      <c r="E13" s="127">
        <v>10</v>
      </c>
      <c r="F13" s="127"/>
      <c r="G13" s="127"/>
      <c r="H13" s="127"/>
      <c r="I13" s="127"/>
      <c r="J13" s="127"/>
      <c r="K13" s="127"/>
      <c r="L13" s="127"/>
      <c r="M13" s="128">
        <f t="shared" si="2"/>
        <v>10</v>
      </c>
      <c r="N13" s="127">
        <v>9.5</v>
      </c>
      <c r="O13" s="127">
        <v>9.8000000000000007</v>
      </c>
      <c r="P13" s="127"/>
      <c r="Q13" s="127"/>
      <c r="R13" s="127"/>
      <c r="S13" s="127"/>
      <c r="T13" s="127"/>
      <c r="U13" s="128">
        <f t="shared" si="3"/>
        <v>9.65</v>
      </c>
      <c r="V13" s="127">
        <v>9</v>
      </c>
      <c r="W13" s="127">
        <v>6.75</v>
      </c>
      <c r="X13" s="127"/>
      <c r="Y13" s="128">
        <f t="shared" si="0"/>
        <v>7.87</v>
      </c>
      <c r="Z13" s="127">
        <v>8</v>
      </c>
      <c r="AA13" s="127">
        <v>10</v>
      </c>
      <c r="AB13" s="127"/>
      <c r="AC13" s="128">
        <f t="shared" si="1"/>
        <v>9</v>
      </c>
      <c r="AD13" s="130">
        <f t="shared" si="4"/>
        <v>9.1300000000000008</v>
      </c>
      <c r="AE13" s="127">
        <f t="shared" si="5"/>
        <v>7.3</v>
      </c>
      <c r="AF13" s="127">
        <f t="shared" si="6"/>
        <v>10</v>
      </c>
      <c r="AG13" s="131">
        <f t="shared" si="7"/>
        <v>2</v>
      </c>
      <c r="AH13" s="143">
        <f t="shared" si="8"/>
        <v>9.3000000000000007</v>
      </c>
      <c r="AI13" s="131">
        <v>10</v>
      </c>
      <c r="AJ13" s="127">
        <v>0</v>
      </c>
    </row>
    <row r="14" spans="1:36" s="112" customFormat="1" ht="18" customHeight="1">
      <c r="A14" s="124">
        <v>8</v>
      </c>
      <c r="B14" s="125" t="s">
        <v>114</v>
      </c>
      <c r="C14" s="126" t="s">
        <v>115</v>
      </c>
      <c r="D14" s="127" t="s">
        <v>419</v>
      </c>
      <c r="E14" s="127">
        <v>10</v>
      </c>
      <c r="F14" s="127"/>
      <c r="G14" s="127"/>
      <c r="H14" s="127"/>
      <c r="I14" s="127"/>
      <c r="J14" s="127"/>
      <c r="K14" s="127"/>
      <c r="L14" s="127"/>
      <c r="M14" s="128">
        <f t="shared" si="2"/>
        <v>10</v>
      </c>
      <c r="N14" s="127">
        <v>9.5</v>
      </c>
      <c r="O14" s="127">
        <v>8.4</v>
      </c>
      <c r="P14" s="127"/>
      <c r="Q14" s="127"/>
      <c r="R14" s="127"/>
      <c r="S14" s="127"/>
      <c r="T14" s="127"/>
      <c r="U14" s="128">
        <f t="shared" si="3"/>
        <v>8.9499999999999993</v>
      </c>
      <c r="V14" s="127">
        <v>9</v>
      </c>
      <c r="W14" s="127">
        <v>8</v>
      </c>
      <c r="X14" s="127"/>
      <c r="Y14" s="128">
        <f t="shared" si="0"/>
        <v>8.5</v>
      </c>
      <c r="Z14" s="127">
        <v>5</v>
      </c>
      <c r="AA14" s="127">
        <v>7</v>
      </c>
      <c r="AB14" s="127"/>
      <c r="AC14" s="128">
        <f t="shared" si="1"/>
        <v>6</v>
      </c>
      <c r="AD14" s="130">
        <f t="shared" si="4"/>
        <v>8.36</v>
      </c>
      <c r="AE14" s="127">
        <f t="shared" si="5"/>
        <v>6.68</v>
      </c>
      <c r="AF14" s="127">
        <f t="shared" si="6"/>
        <v>9</v>
      </c>
      <c r="AG14" s="131">
        <f t="shared" si="7"/>
        <v>1.8</v>
      </c>
      <c r="AH14" s="143">
        <f t="shared" si="8"/>
        <v>8.48</v>
      </c>
      <c r="AI14" s="131">
        <v>9</v>
      </c>
      <c r="AJ14" s="127">
        <v>0</v>
      </c>
    </row>
    <row r="15" spans="1:36" s="112" customFormat="1" ht="18" customHeight="1">
      <c r="A15" s="124">
        <v>9</v>
      </c>
      <c r="B15" s="134" t="s">
        <v>116</v>
      </c>
      <c r="C15" s="126" t="s">
        <v>117</v>
      </c>
      <c r="D15" s="127">
        <v>10</v>
      </c>
      <c r="E15" s="127">
        <v>10</v>
      </c>
      <c r="F15" s="127"/>
      <c r="G15" s="127"/>
      <c r="H15" s="127"/>
      <c r="I15" s="127"/>
      <c r="J15" s="127"/>
      <c r="K15" s="127"/>
      <c r="L15" s="127"/>
      <c r="M15" s="128">
        <f t="shared" si="2"/>
        <v>10</v>
      </c>
      <c r="N15" s="127">
        <v>9.5</v>
      </c>
      <c r="O15" s="127">
        <v>1</v>
      </c>
      <c r="P15" s="127"/>
      <c r="Q15" s="127"/>
      <c r="R15" s="127"/>
      <c r="S15" s="127"/>
      <c r="T15" s="127"/>
      <c r="U15" s="128">
        <f t="shared" si="3"/>
        <v>5.25</v>
      </c>
      <c r="V15" s="127">
        <v>9</v>
      </c>
      <c r="W15" s="127">
        <v>6.6</v>
      </c>
      <c r="X15" s="127"/>
      <c r="Y15" s="128">
        <f t="shared" si="0"/>
        <v>7.8</v>
      </c>
      <c r="Z15" s="127">
        <v>3</v>
      </c>
      <c r="AA15" s="127">
        <v>5.5</v>
      </c>
      <c r="AB15" s="127"/>
      <c r="AC15" s="128">
        <f t="shared" si="1"/>
        <v>4.25</v>
      </c>
      <c r="AD15" s="130">
        <f t="shared" si="4"/>
        <v>6.82</v>
      </c>
      <c r="AE15" s="127">
        <f t="shared" si="5"/>
        <v>5.45</v>
      </c>
      <c r="AF15" s="127">
        <f t="shared" si="6"/>
        <v>10</v>
      </c>
      <c r="AG15" s="131">
        <f t="shared" si="7"/>
        <v>2</v>
      </c>
      <c r="AH15" s="143">
        <f t="shared" si="8"/>
        <v>7.45</v>
      </c>
      <c r="AI15" s="131">
        <v>9</v>
      </c>
      <c r="AJ15" s="127">
        <v>1</v>
      </c>
    </row>
    <row r="16" spans="1:36" s="112" customFormat="1" ht="18" customHeight="1">
      <c r="A16" s="124">
        <v>10</v>
      </c>
      <c r="B16" s="144" t="s">
        <v>118</v>
      </c>
      <c r="C16" s="126" t="s">
        <v>119</v>
      </c>
      <c r="D16" s="127">
        <v>10</v>
      </c>
      <c r="E16" s="127">
        <v>10</v>
      </c>
      <c r="F16" s="127"/>
      <c r="G16" s="127"/>
      <c r="H16" s="127"/>
      <c r="I16" s="127"/>
      <c r="J16" s="127"/>
      <c r="K16" s="127"/>
      <c r="L16" s="127"/>
      <c r="M16" s="128">
        <f t="shared" si="2"/>
        <v>10</v>
      </c>
      <c r="N16" s="127">
        <v>10</v>
      </c>
      <c r="O16" s="127">
        <v>8.5</v>
      </c>
      <c r="P16" s="127"/>
      <c r="Q16" s="127"/>
      <c r="R16" s="127"/>
      <c r="S16" s="127"/>
      <c r="T16" s="127"/>
      <c r="U16" s="128">
        <f t="shared" si="3"/>
        <v>9.25</v>
      </c>
      <c r="V16" s="127">
        <v>10</v>
      </c>
      <c r="W16" s="127">
        <v>10</v>
      </c>
      <c r="X16" s="127"/>
      <c r="Y16" s="128">
        <f t="shared" si="0"/>
        <v>10</v>
      </c>
      <c r="Z16" s="127">
        <v>10</v>
      </c>
      <c r="AA16" s="127">
        <v>10</v>
      </c>
      <c r="AB16" s="127"/>
      <c r="AC16" s="128">
        <f t="shared" si="1"/>
        <v>10</v>
      </c>
      <c r="AD16" s="130">
        <f t="shared" si="4"/>
        <v>9.81</v>
      </c>
      <c r="AE16" s="127">
        <f t="shared" si="5"/>
        <v>7.84</v>
      </c>
      <c r="AF16" s="127">
        <f t="shared" si="6"/>
        <v>10</v>
      </c>
      <c r="AG16" s="131">
        <f t="shared" si="7"/>
        <v>2</v>
      </c>
      <c r="AH16" s="143">
        <f t="shared" si="8"/>
        <v>9.84</v>
      </c>
      <c r="AI16" s="131">
        <v>10</v>
      </c>
      <c r="AJ16" s="127">
        <v>0</v>
      </c>
    </row>
    <row r="17" spans="1:36" s="112" customFormat="1" ht="18" customHeight="1">
      <c r="A17" s="124">
        <v>11</v>
      </c>
      <c r="B17" s="144" t="s">
        <v>120</v>
      </c>
      <c r="C17" s="126" t="s">
        <v>121</v>
      </c>
      <c r="D17" s="127">
        <v>10</v>
      </c>
      <c r="E17" s="127">
        <v>10</v>
      </c>
      <c r="F17" s="127"/>
      <c r="G17" s="127"/>
      <c r="H17" s="127"/>
      <c r="I17" s="127"/>
      <c r="J17" s="127"/>
      <c r="K17" s="127"/>
      <c r="L17" s="127"/>
      <c r="M17" s="128">
        <f t="shared" si="2"/>
        <v>10</v>
      </c>
      <c r="N17" s="127">
        <v>9.4</v>
      </c>
      <c r="O17" s="127">
        <v>9.4</v>
      </c>
      <c r="P17" s="127"/>
      <c r="Q17" s="127"/>
      <c r="R17" s="127"/>
      <c r="S17" s="127"/>
      <c r="T17" s="127"/>
      <c r="U17" s="128">
        <f t="shared" si="3"/>
        <v>9.4</v>
      </c>
      <c r="V17" s="127">
        <v>10</v>
      </c>
      <c r="W17" s="127">
        <v>7.6</v>
      </c>
      <c r="X17" s="127"/>
      <c r="Y17" s="128">
        <f t="shared" si="0"/>
        <v>8.8000000000000007</v>
      </c>
      <c r="Z17" s="127" t="s">
        <v>419</v>
      </c>
      <c r="AA17" s="127">
        <v>10</v>
      </c>
      <c r="AB17" s="127"/>
      <c r="AC17" s="128">
        <f t="shared" si="1"/>
        <v>10</v>
      </c>
      <c r="AD17" s="130">
        <f t="shared" si="4"/>
        <v>9.5500000000000007</v>
      </c>
      <c r="AE17" s="127">
        <f t="shared" si="5"/>
        <v>7.64</v>
      </c>
      <c r="AF17" s="127">
        <f t="shared" si="6"/>
        <v>10</v>
      </c>
      <c r="AG17" s="131">
        <f t="shared" si="7"/>
        <v>2</v>
      </c>
      <c r="AH17" s="143">
        <f t="shared" si="8"/>
        <v>9.64</v>
      </c>
      <c r="AI17" s="131">
        <v>10</v>
      </c>
      <c r="AJ17" s="127">
        <v>0</v>
      </c>
    </row>
    <row r="18" spans="1:36" s="112" customFormat="1" ht="18" customHeight="1">
      <c r="A18" s="124">
        <v>12</v>
      </c>
      <c r="B18" s="144" t="s">
        <v>122</v>
      </c>
      <c r="C18" s="126" t="s">
        <v>123</v>
      </c>
      <c r="D18" s="127">
        <v>10</v>
      </c>
      <c r="E18" s="127">
        <v>10</v>
      </c>
      <c r="F18" s="127"/>
      <c r="G18" s="127"/>
      <c r="H18" s="127"/>
      <c r="I18" s="127"/>
      <c r="J18" s="127"/>
      <c r="K18" s="127"/>
      <c r="L18" s="127"/>
      <c r="M18" s="128">
        <f t="shared" si="2"/>
        <v>10</v>
      </c>
      <c r="N18" s="127">
        <v>9.8000000000000007</v>
      </c>
      <c r="O18" s="127">
        <v>10</v>
      </c>
      <c r="P18" s="127"/>
      <c r="Q18" s="127"/>
      <c r="R18" s="127"/>
      <c r="S18" s="127"/>
      <c r="T18" s="127"/>
      <c r="U18" s="128">
        <f t="shared" si="3"/>
        <v>9.9</v>
      </c>
      <c r="V18" s="127">
        <v>10</v>
      </c>
      <c r="W18" s="127">
        <v>10</v>
      </c>
      <c r="X18" s="127"/>
      <c r="Y18" s="128">
        <f t="shared" si="0"/>
        <v>10</v>
      </c>
      <c r="Z18" s="127">
        <v>10</v>
      </c>
      <c r="AA18" s="127">
        <v>9</v>
      </c>
      <c r="AB18" s="127"/>
      <c r="AC18" s="128">
        <f t="shared" si="1"/>
        <v>9.5</v>
      </c>
      <c r="AD18" s="130">
        <f t="shared" si="4"/>
        <v>9.85</v>
      </c>
      <c r="AE18" s="127">
        <f t="shared" si="5"/>
        <v>7.88</v>
      </c>
      <c r="AF18" s="127">
        <f t="shared" si="6"/>
        <v>10</v>
      </c>
      <c r="AG18" s="131">
        <f t="shared" si="7"/>
        <v>2</v>
      </c>
      <c r="AH18" s="143">
        <f t="shared" si="8"/>
        <v>9.8800000000000008</v>
      </c>
      <c r="AI18" s="131">
        <v>10</v>
      </c>
      <c r="AJ18" s="127">
        <v>0</v>
      </c>
    </row>
    <row r="19" spans="1:36" s="112" customFormat="1" ht="18" customHeight="1">
      <c r="A19" s="124">
        <v>13</v>
      </c>
      <c r="B19" s="145" t="s">
        <v>124</v>
      </c>
      <c r="C19" s="146" t="s">
        <v>125</v>
      </c>
      <c r="D19" s="127">
        <v>10</v>
      </c>
      <c r="E19" s="127">
        <v>10</v>
      </c>
      <c r="F19" s="127"/>
      <c r="G19" s="127"/>
      <c r="H19" s="127"/>
      <c r="I19" s="127"/>
      <c r="J19" s="127"/>
      <c r="K19" s="127"/>
      <c r="L19" s="127"/>
      <c r="M19" s="128">
        <f t="shared" si="2"/>
        <v>10</v>
      </c>
      <c r="N19" s="127">
        <v>9.9</v>
      </c>
      <c r="O19" s="127">
        <v>9.8000000000000007</v>
      </c>
      <c r="P19" s="127"/>
      <c r="Q19" s="127"/>
      <c r="R19" s="127"/>
      <c r="S19" s="127"/>
      <c r="T19" s="127"/>
      <c r="U19" s="128">
        <f t="shared" si="3"/>
        <v>9.85</v>
      </c>
      <c r="V19" s="127">
        <v>10</v>
      </c>
      <c r="W19" s="127">
        <v>7.6</v>
      </c>
      <c r="X19" s="127"/>
      <c r="Y19" s="128">
        <f t="shared" si="0"/>
        <v>8.8000000000000007</v>
      </c>
      <c r="Z19" s="127">
        <v>10</v>
      </c>
      <c r="AA19" s="127">
        <v>9.5</v>
      </c>
      <c r="AB19" s="127"/>
      <c r="AC19" s="128">
        <f t="shared" si="1"/>
        <v>9.75</v>
      </c>
      <c r="AD19" s="130">
        <f t="shared" si="4"/>
        <v>9.6</v>
      </c>
      <c r="AE19" s="127">
        <f t="shared" si="5"/>
        <v>7.68</v>
      </c>
      <c r="AF19" s="127">
        <f t="shared" si="6"/>
        <v>10</v>
      </c>
      <c r="AG19" s="131">
        <f t="shared" si="7"/>
        <v>2</v>
      </c>
      <c r="AH19" s="143">
        <f t="shared" si="8"/>
        <v>9.68</v>
      </c>
      <c r="AI19" s="131">
        <v>10</v>
      </c>
      <c r="AJ19" s="127">
        <v>0</v>
      </c>
    </row>
    <row r="20" spans="1:36" s="112" customFormat="1" ht="18" customHeight="1">
      <c r="A20" s="124">
        <v>14</v>
      </c>
      <c r="B20" s="125" t="s">
        <v>126</v>
      </c>
      <c r="C20" s="126" t="s">
        <v>127</v>
      </c>
      <c r="D20" s="127">
        <v>10</v>
      </c>
      <c r="E20" s="127">
        <v>10</v>
      </c>
      <c r="F20" s="127"/>
      <c r="G20" s="127"/>
      <c r="H20" s="127"/>
      <c r="I20" s="127"/>
      <c r="J20" s="127"/>
      <c r="K20" s="127"/>
      <c r="L20" s="127"/>
      <c r="M20" s="128">
        <f t="shared" si="2"/>
        <v>10</v>
      </c>
      <c r="N20" s="127">
        <v>9.9</v>
      </c>
      <c r="O20" s="127">
        <v>9.8000000000000007</v>
      </c>
      <c r="P20" s="127"/>
      <c r="Q20" s="127"/>
      <c r="R20" s="127"/>
      <c r="S20" s="127"/>
      <c r="T20" s="127"/>
      <c r="U20" s="128">
        <f t="shared" si="3"/>
        <v>9.85</v>
      </c>
      <c r="V20" s="127">
        <v>9</v>
      </c>
      <c r="W20" s="127">
        <v>6.6</v>
      </c>
      <c r="X20" s="127"/>
      <c r="Y20" s="128">
        <f t="shared" si="0"/>
        <v>7.8</v>
      </c>
      <c r="Z20" s="127">
        <v>5</v>
      </c>
      <c r="AA20" s="127">
        <v>9.5</v>
      </c>
      <c r="AB20" s="127"/>
      <c r="AC20" s="128">
        <f t="shared" si="1"/>
        <v>7.25</v>
      </c>
      <c r="AD20" s="130">
        <f t="shared" si="4"/>
        <v>8.7200000000000006</v>
      </c>
      <c r="AE20" s="127">
        <f t="shared" si="5"/>
        <v>6.97</v>
      </c>
      <c r="AF20" s="127">
        <f t="shared" si="6"/>
        <v>10</v>
      </c>
      <c r="AG20" s="131">
        <f t="shared" si="7"/>
        <v>2</v>
      </c>
      <c r="AH20" s="143">
        <f t="shared" si="8"/>
        <v>8.9700000000000006</v>
      </c>
      <c r="AI20" s="131">
        <v>8.5</v>
      </c>
      <c r="AJ20" s="127">
        <v>1.5</v>
      </c>
    </row>
    <row r="21" spans="1:36" s="112" customFormat="1" ht="18" customHeight="1">
      <c r="A21" s="124">
        <v>15</v>
      </c>
      <c r="B21" s="125" t="s">
        <v>128</v>
      </c>
      <c r="C21" s="126" t="s">
        <v>129</v>
      </c>
      <c r="D21" s="127">
        <v>10</v>
      </c>
      <c r="E21" s="127">
        <v>10</v>
      </c>
      <c r="F21" s="127"/>
      <c r="G21" s="127"/>
      <c r="H21" s="127"/>
      <c r="I21" s="127"/>
      <c r="J21" s="127"/>
      <c r="K21" s="127"/>
      <c r="L21" s="127"/>
      <c r="M21" s="128">
        <f t="shared" si="2"/>
        <v>10</v>
      </c>
      <c r="N21" s="127">
        <v>9.5</v>
      </c>
      <c r="O21" s="127">
        <v>8.8000000000000007</v>
      </c>
      <c r="P21" s="127"/>
      <c r="Q21" s="127"/>
      <c r="R21" s="127"/>
      <c r="S21" s="127"/>
      <c r="T21" s="127"/>
      <c r="U21" s="128">
        <f t="shared" si="3"/>
        <v>9.15</v>
      </c>
      <c r="V21" s="127">
        <v>9</v>
      </c>
      <c r="W21" s="127">
        <v>8</v>
      </c>
      <c r="X21" s="127"/>
      <c r="Y21" s="128">
        <f t="shared" si="0"/>
        <v>8.5</v>
      </c>
      <c r="Z21" s="127">
        <v>6</v>
      </c>
      <c r="AA21" s="127">
        <v>8</v>
      </c>
      <c r="AB21" s="127"/>
      <c r="AC21" s="128">
        <f t="shared" si="1"/>
        <v>7</v>
      </c>
      <c r="AD21" s="130">
        <f t="shared" si="4"/>
        <v>8.66</v>
      </c>
      <c r="AE21" s="127">
        <f t="shared" si="5"/>
        <v>6.92</v>
      </c>
      <c r="AF21" s="127">
        <f t="shared" si="6"/>
        <v>8</v>
      </c>
      <c r="AG21" s="131">
        <f t="shared" si="7"/>
        <v>1.6</v>
      </c>
      <c r="AH21" s="143">
        <f t="shared" si="8"/>
        <v>8.52</v>
      </c>
      <c r="AI21" s="131">
        <v>6</v>
      </c>
      <c r="AJ21" s="127">
        <v>2</v>
      </c>
    </row>
    <row r="22" spans="1:36" s="112" customFormat="1" ht="18" customHeight="1">
      <c r="A22" s="124">
        <v>16</v>
      </c>
      <c r="B22" s="125" t="s">
        <v>130</v>
      </c>
      <c r="C22" s="126" t="s">
        <v>131</v>
      </c>
      <c r="D22" s="127">
        <v>10</v>
      </c>
      <c r="E22" s="127">
        <v>10</v>
      </c>
      <c r="F22" s="127"/>
      <c r="G22" s="127"/>
      <c r="H22" s="127"/>
      <c r="I22" s="127"/>
      <c r="J22" s="127"/>
      <c r="K22" s="127"/>
      <c r="L22" s="127"/>
      <c r="M22" s="128">
        <f t="shared" si="2"/>
        <v>10</v>
      </c>
      <c r="N22" s="127">
        <v>10</v>
      </c>
      <c r="O22" s="127">
        <v>9.6</v>
      </c>
      <c r="P22" s="127"/>
      <c r="Q22" s="127"/>
      <c r="R22" s="127"/>
      <c r="S22" s="127"/>
      <c r="T22" s="127"/>
      <c r="U22" s="128">
        <f t="shared" si="3"/>
        <v>9.8000000000000007</v>
      </c>
      <c r="V22" s="127">
        <v>10</v>
      </c>
      <c r="W22" s="127">
        <v>7.6</v>
      </c>
      <c r="X22" s="127"/>
      <c r="Y22" s="128">
        <f t="shared" si="0"/>
        <v>8.8000000000000007</v>
      </c>
      <c r="Z22" s="127" t="s">
        <v>419</v>
      </c>
      <c r="AA22" s="127">
        <v>9.5</v>
      </c>
      <c r="AB22" s="127"/>
      <c r="AC22" s="128">
        <f t="shared" si="1"/>
        <v>9.5</v>
      </c>
      <c r="AD22" s="130">
        <f t="shared" si="4"/>
        <v>9.52</v>
      </c>
      <c r="AE22" s="127">
        <f t="shared" si="5"/>
        <v>7.61</v>
      </c>
      <c r="AF22" s="127">
        <f t="shared" si="6"/>
        <v>10</v>
      </c>
      <c r="AG22" s="131">
        <f t="shared" si="7"/>
        <v>2</v>
      </c>
      <c r="AH22" s="143">
        <f t="shared" si="8"/>
        <v>9.61</v>
      </c>
      <c r="AI22" s="131">
        <v>8</v>
      </c>
      <c r="AJ22" s="127">
        <v>2</v>
      </c>
    </row>
    <row r="23" spans="1:36" s="112" customFormat="1" ht="18" customHeight="1">
      <c r="A23" s="124">
        <v>17</v>
      </c>
      <c r="B23" s="144" t="s">
        <v>132</v>
      </c>
      <c r="C23" s="126" t="s">
        <v>133</v>
      </c>
      <c r="D23" s="127">
        <v>10</v>
      </c>
      <c r="E23" s="127">
        <v>10</v>
      </c>
      <c r="F23" s="127"/>
      <c r="G23" s="127"/>
      <c r="H23" s="127"/>
      <c r="I23" s="127"/>
      <c r="J23" s="127"/>
      <c r="K23" s="127"/>
      <c r="L23" s="127"/>
      <c r="M23" s="128">
        <f t="shared" si="2"/>
        <v>10</v>
      </c>
      <c r="N23" s="127">
        <v>9.6</v>
      </c>
      <c r="O23" s="127">
        <v>9.5</v>
      </c>
      <c r="P23" s="127"/>
      <c r="Q23" s="127"/>
      <c r="R23" s="127"/>
      <c r="S23" s="127"/>
      <c r="T23" s="127"/>
      <c r="U23" s="128">
        <f t="shared" si="3"/>
        <v>9.5500000000000007</v>
      </c>
      <c r="V23" s="127">
        <v>10</v>
      </c>
      <c r="W23" s="127">
        <v>6.6</v>
      </c>
      <c r="X23" s="127"/>
      <c r="Y23" s="128">
        <f t="shared" si="0"/>
        <v>8.3000000000000007</v>
      </c>
      <c r="Z23" s="127">
        <v>4</v>
      </c>
      <c r="AA23" s="127">
        <v>5</v>
      </c>
      <c r="AB23" s="127"/>
      <c r="AC23" s="128">
        <f t="shared" si="1"/>
        <v>4.5</v>
      </c>
      <c r="AD23" s="130">
        <f t="shared" si="4"/>
        <v>8.08</v>
      </c>
      <c r="AE23" s="127">
        <f t="shared" si="5"/>
        <v>6.46</v>
      </c>
      <c r="AF23" s="127">
        <f t="shared" si="6"/>
        <v>11</v>
      </c>
      <c r="AG23" s="131">
        <f t="shared" si="7"/>
        <v>2.2000000000000002</v>
      </c>
      <c r="AH23" s="143">
        <f t="shared" si="8"/>
        <v>8.66</v>
      </c>
      <c r="AI23" s="131">
        <v>9</v>
      </c>
      <c r="AJ23" s="127">
        <v>2</v>
      </c>
    </row>
    <row r="24" spans="1:36" s="112" customFormat="1" ht="18" customHeight="1">
      <c r="A24" s="124">
        <v>18</v>
      </c>
      <c r="B24" s="134" t="s">
        <v>134</v>
      </c>
      <c r="C24" s="126" t="s">
        <v>135</v>
      </c>
      <c r="D24" s="127">
        <v>10</v>
      </c>
      <c r="E24" s="127">
        <v>10</v>
      </c>
      <c r="F24" s="127"/>
      <c r="G24" s="127"/>
      <c r="H24" s="127"/>
      <c r="I24" s="127"/>
      <c r="J24" s="127"/>
      <c r="K24" s="127"/>
      <c r="L24" s="127"/>
      <c r="M24" s="128">
        <f t="shared" si="2"/>
        <v>10</v>
      </c>
      <c r="N24" s="127">
        <v>10</v>
      </c>
      <c r="O24" s="127">
        <v>8.5</v>
      </c>
      <c r="P24" s="127"/>
      <c r="Q24" s="127"/>
      <c r="R24" s="127"/>
      <c r="S24" s="127"/>
      <c r="T24" s="127"/>
      <c r="U24" s="128">
        <f t="shared" si="3"/>
        <v>9.25</v>
      </c>
      <c r="V24" s="127">
        <v>9</v>
      </c>
      <c r="W24" s="127">
        <v>6.6</v>
      </c>
      <c r="X24" s="127"/>
      <c r="Y24" s="128">
        <f t="shared" si="0"/>
        <v>7.8</v>
      </c>
      <c r="Z24" s="127">
        <v>6</v>
      </c>
      <c r="AA24" s="127">
        <v>7</v>
      </c>
      <c r="AB24" s="127"/>
      <c r="AC24" s="128">
        <f t="shared" si="1"/>
        <v>6.5</v>
      </c>
      <c r="AD24" s="130">
        <f t="shared" si="4"/>
        <v>8.3800000000000008</v>
      </c>
      <c r="AE24" s="127">
        <f t="shared" si="5"/>
        <v>6.7</v>
      </c>
      <c r="AF24" s="127">
        <f t="shared" si="6"/>
        <v>8</v>
      </c>
      <c r="AG24" s="131">
        <f t="shared" si="7"/>
        <v>1.6</v>
      </c>
      <c r="AH24" s="143">
        <f t="shared" si="8"/>
        <v>8.3000000000000007</v>
      </c>
      <c r="AI24" s="131">
        <v>7</v>
      </c>
      <c r="AJ24" s="127">
        <v>1</v>
      </c>
    </row>
    <row r="25" spans="1:36" s="112" customFormat="1" ht="18" customHeight="1">
      <c r="A25" s="124">
        <v>19</v>
      </c>
      <c r="B25" s="134" t="s">
        <v>136</v>
      </c>
      <c r="C25" s="126" t="s">
        <v>137</v>
      </c>
      <c r="D25" s="127">
        <v>10</v>
      </c>
      <c r="E25" s="127">
        <v>10</v>
      </c>
      <c r="F25" s="127"/>
      <c r="G25" s="127"/>
      <c r="H25" s="127"/>
      <c r="I25" s="127"/>
      <c r="J25" s="127"/>
      <c r="K25" s="127"/>
      <c r="L25" s="127"/>
      <c r="M25" s="128">
        <f t="shared" si="2"/>
        <v>10</v>
      </c>
      <c r="N25" s="127">
        <v>9.8000000000000007</v>
      </c>
      <c r="O25" s="127">
        <v>7.8</v>
      </c>
      <c r="P25" s="127"/>
      <c r="Q25" s="127"/>
      <c r="R25" s="127"/>
      <c r="S25" s="127"/>
      <c r="T25" s="127"/>
      <c r="U25" s="128">
        <f t="shared" si="3"/>
        <v>8.8000000000000007</v>
      </c>
      <c r="V25" s="127">
        <v>10</v>
      </c>
      <c r="W25" s="127">
        <v>7.6</v>
      </c>
      <c r="X25" s="127"/>
      <c r="Y25" s="128">
        <f t="shared" si="0"/>
        <v>8.8000000000000007</v>
      </c>
      <c r="Z25" s="127">
        <v>10</v>
      </c>
      <c r="AA25" s="127">
        <v>10</v>
      </c>
      <c r="AB25" s="127"/>
      <c r="AC25" s="128">
        <f t="shared" si="1"/>
        <v>10</v>
      </c>
      <c r="AD25" s="130">
        <f t="shared" si="4"/>
        <v>9.4</v>
      </c>
      <c r="AE25" s="127">
        <f t="shared" si="5"/>
        <v>7.52</v>
      </c>
      <c r="AF25" s="127">
        <f t="shared" si="6"/>
        <v>10</v>
      </c>
      <c r="AG25" s="131">
        <f t="shared" si="7"/>
        <v>2</v>
      </c>
      <c r="AH25" s="143">
        <f t="shared" si="8"/>
        <v>9.52</v>
      </c>
      <c r="AI25" s="131">
        <v>10</v>
      </c>
      <c r="AJ25" s="127">
        <v>0</v>
      </c>
    </row>
    <row r="26" spans="1:36" s="112" customFormat="1" ht="18" customHeight="1">
      <c r="A26" s="124">
        <v>20</v>
      </c>
      <c r="B26" s="125" t="s">
        <v>138</v>
      </c>
      <c r="C26" s="126" t="s">
        <v>139</v>
      </c>
      <c r="D26" s="127">
        <v>10</v>
      </c>
      <c r="E26" s="127">
        <v>10</v>
      </c>
      <c r="F26" s="127"/>
      <c r="G26" s="127"/>
      <c r="H26" s="127"/>
      <c r="I26" s="127"/>
      <c r="J26" s="127"/>
      <c r="K26" s="127"/>
      <c r="L26" s="127"/>
      <c r="M26" s="128">
        <f t="shared" si="2"/>
        <v>10</v>
      </c>
      <c r="N26" s="127">
        <v>10</v>
      </c>
      <c r="O26" s="127">
        <v>9.3000000000000007</v>
      </c>
      <c r="P26" s="127"/>
      <c r="Q26" s="127"/>
      <c r="R26" s="127"/>
      <c r="S26" s="127"/>
      <c r="T26" s="127"/>
      <c r="U26" s="128">
        <f t="shared" si="3"/>
        <v>9.65</v>
      </c>
      <c r="V26" s="127">
        <v>7</v>
      </c>
      <c r="W26" s="127">
        <v>8</v>
      </c>
      <c r="X26" s="127"/>
      <c r="Y26" s="128">
        <f t="shared" si="0"/>
        <v>7.5</v>
      </c>
      <c r="Z26" s="127">
        <v>5</v>
      </c>
      <c r="AA26" s="127">
        <v>9</v>
      </c>
      <c r="AB26" s="127"/>
      <c r="AC26" s="128">
        <f t="shared" si="1"/>
        <v>7</v>
      </c>
      <c r="AD26" s="130">
        <f t="shared" si="4"/>
        <v>8.5299999999999994</v>
      </c>
      <c r="AE26" s="127">
        <f t="shared" si="5"/>
        <v>6.82</v>
      </c>
      <c r="AF26" s="127">
        <f t="shared" si="6"/>
        <v>10</v>
      </c>
      <c r="AG26" s="131">
        <f t="shared" si="7"/>
        <v>2</v>
      </c>
      <c r="AH26" s="143">
        <f t="shared" si="8"/>
        <v>8.82</v>
      </c>
      <c r="AI26" s="131">
        <v>10</v>
      </c>
      <c r="AJ26" s="127">
        <v>0</v>
      </c>
    </row>
    <row r="27" spans="1:36" s="112" customFormat="1" ht="18" customHeight="1">
      <c r="A27" s="124">
        <v>21</v>
      </c>
      <c r="B27" s="144" t="s">
        <v>140</v>
      </c>
      <c r="C27" s="126" t="s">
        <v>141</v>
      </c>
      <c r="D27" s="127">
        <v>7</v>
      </c>
      <c r="E27" s="127">
        <v>10</v>
      </c>
      <c r="F27" s="127"/>
      <c r="G27" s="127"/>
      <c r="H27" s="127"/>
      <c r="I27" s="127"/>
      <c r="J27" s="127"/>
      <c r="K27" s="127"/>
      <c r="L27" s="127"/>
      <c r="M27" s="128">
        <f t="shared" si="2"/>
        <v>8.5</v>
      </c>
      <c r="N27" s="127">
        <v>10</v>
      </c>
      <c r="O27" s="127">
        <v>10</v>
      </c>
      <c r="P27" s="127"/>
      <c r="Q27" s="127"/>
      <c r="R27" s="127"/>
      <c r="S27" s="127"/>
      <c r="T27" s="127"/>
      <c r="U27" s="128">
        <f t="shared" si="3"/>
        <v>10</v>
      </c>
      <c r="V27" s="127">
        <v>10</v>
      </c>
      <c r="W27" s="127">
        <v>7.6</v>
      </c>
      <c r="X27" s="127"/>
      <c r="Y27" s="128">
        <f t="shared" si="0"/>
        <v>8.8000000000000007</v>
      </c>
      <c r="Z27" s="127">
        <v>10</v>
      </c>
      <c r="AA27" s="127">
        <v>10</v>
      </c>
      <c r="AB27" s="127"/>
      <c r="AC27" s="128">
        <f t="shared" si="1"/>
        <v>10</v>
      </c>
      <c r="AD27" s="130">
        <f t="shared" si="4"/>
        <v>9.32</v>
      </c>
      <c r="AE27" s="127">
        <f t="shared" si="5"/>
        <v>7.45</v>
      </c>
      <c r="AF27" s="127">
        <f t="shared" si="6"/>
        <v>10</v>
      </c>
      <c r="AG27" s="131">
        <f t="shared" si="7"/>
        <v>2</v>
      </c>
      <c r="AH27" s="143">
        <f t="shared" si="8"/>
        <v>9.4499999999999993</v>
      </c>
      <c r="AI27" s="131">
        <v>10</v>
      </c>
      <c r="AJ27" s="127">
        <v>0</v>
      </c>
    </row>
    <row r="28" spans="1:36" s="112" customFormat="1" ht="18" customHeight="1">
      <c r="A28" s="124">
        <v>22</v>
      </c>
      <c r="B28" s="144" t="s">
        <v>142</v>
      </c>
      <c r="C28" s="126" t="s">
        <v>143</v>
      </c>
      <c r="D28" s="127">
        <v>10</v>
      </c>
      <c r="E28" s="127">
        <v>9.9</v>
      </c>
      <c r="F28" s="127"/>
      <c r="G28" s="127"/>
      <c r="H28" s="127"/>
      <c r="I28" s="127"/>
      <c r="J28" s="127"/>
      <c r="K28" s="127"/>
      <c r="L28" s="127"/>
      <c r="M28" s="128">
        <f t="shared" si="2"/>
        <v>9.9499999999999993</v>
      </c>
      <c r="N28" s="127">
        <v>9.6</v>
      </c>
      <c r="O28" s="127">
        <v>9.6</v>
      </c>
      <c r="P28" s="127"/>
      <c r="Q28" s="127"/>
      <c r="R28" s="127"/>
      <c r="S28" s="127"/>
      <c r="T28" s="127"/>
      <c r="U28" s="128">
        <f t="shared" si="3"/>
        <v>9.6</v>
      </c>
      <c r="V28" s="127">
        <v>10</v>
      </c>
      <c r="W28" s="127">
        <v>6.6</v>
      </c>
      <c r="X28" s="127"/>
      <c r="Y28" s="128">
        <f t="shared" si="0"/>
        <v>8.3000000000000007</v>
      </c>
      <c r="Z28" s="127">
        <v>1</v>
      </c>
      <c r="AA28" s="127">
        <v>2</v>
      </c>
      <c r="AB28" s="127"/>
      <c r="AC28" s="128">
        <f t="shared" si="1"/>
        <v>1.5</v>
      </c>
      <c r="AD28" s="130">
        <f t="shared" si="4"/>
        <v>7.33</v>
      </c>
      <c r="AE28" s="127">
        <f t="shared" si="5"/>
        <v>5.86</v>
      </c>
      <c r="AF28" s="127">
        <f t="shared" si="6"/>
        <v>9</v>
      </c>
      <c r="AG28" s="131">
        <f t="shared" si="7"/>
        <v>1.8</v>
      </c>
      <c r="AH28" s="143">
        <f t="shared" si="8"/>
        <v>7.66</v>
      </c>
      <c r="AI28" s="131">
        <v>9</v>
      </c>
      <c r="AJ28" s="127"/>
    </row>
    <row r="29" spans="1:36" s="112" customFormat="1" ht="18" customHeight="1">
      <c r="A29" s="124">
        <v>23</v>
      </c>
      <c r="B29" s="127"/>
      <c r="C29" s="147"/>
      <c r="D29" s="127"/>
      <c r="E29" s="127"/>
      <c r="F29" s="127"/>
      <c r="G29" s="127"/>
      <c r="H29" s="127"/>
      <c r="I29" s="127"/>
      <c r="J29" s="127"/>
      <c r="K29" s="127"/>
      <c r="L29" s="127"/>
      <c r="M29" s="128" t="e">
        <f t="shared" si="2"/>
        <v>#DIV/0!</v>
      </c>
      <c r="N29" s="127"/>
      <c r="O29" s="127"/>
      <c r="P29" s="127"/>
      <c r="Q29" s="127"/>
      <c r="R29" s="127"/>
      <c r="S29" s="127"/>
      <c r="T29" s="127"/>
      <c r="U29" s="128" t="e">
        <f t="shared" si="3"/>
        <v>#DIV/0!</v>
      </c>
      <c r="V29" s="127"/>
      <c r="W29" s="127"/>
      <c r="X29" s="127"/>
      <c r="Y29" s="128" t="e">
        <f t="shared" si="0"/>
        <v>#DIV/0!</v>
      </c>
      <c r="Z29" s="127"/>
      <c r="AA29" s="127"/>
      <c r="AB29" s="127"/>
      <c r="AC29" s="128" t="e">
        <f t="shared" si="1"/>
        <v>#DIV/0!</v>
      </c>
      <c r="AD29" s="130" t="e">
        <f t="shared" si="4"/>
        <v>#DIV/0!</v>
      </c>
      <c r="AE29" s="127" t="e">
        <f t="shared" si="5"/>
        <v>#DIV/0!</v>
      </c>
      <c r="AF29" s="127">
        <f t="shared" si="6"/>
        <v>0</v>
      </c>
      <c r="AG29" s="131">
        <f t="shared" si="7"/>
        <v>0</v>
      </c>
      <c r="AH29" s="143" t="e">
        <f t="shared" si="8"/>
        <v>#DIV/0!</v>
      </c>
      <c r="AI29" s="131"/>
      <c r="AJ29" s="127"/>
    </row>
    <row r="30" spans="1:36" s="112" customFormat="1" ht="18" customHeight="1">
      <c r="A30" s="124">
        <v>24</v>
      </c>
      <c r="B30" s="127"/>
      <c r="C30" s="120"/>
      <c r="D30" s="127"/>
      <c r="E30" s="127"/>
      <c r="F30" s="127"/>
      <c r="G30" s="127"/>
      <c r="H30" s="127"/>
      <c r="I30" s="127"/>
      <c r="J30" s="127"/>
      <c r="K30" s="127"/>
      <c r="L30" s="127"/>
      <c r="M30" s="128" t="e">
        <f t="shared" si="2"/>
        <v>#DIV/0!</v>
      </c>
      <c r="N30" s="127"/>
      <c r="O30" s="127"/>
      <c r="P30" s="127"/>
      <c r="Q30" s="127"/>
      <c r="R30" s="127"/>
      <c r="S30" s="127"/>
      <c r="T30" s="127"/>
      <c r="U30" s="128" t="e">
        <f t="shared" si="3"/>
        <v>#DIV/0!</v>
      </c>
      <c r="V30" s="127"/>
      <c r="W30" s="127"/>
      <c r="X30" s="127"/>
      <c r="Y30" s="128" t="e">
        <f t="shared" si="0"/>
        <v>#DIV/0!</v>
      </c>
      <c r="Z30" s="127"/>
      <c r="AA30" s="127"/>
      <c r="AB30" s="127"/>
      <c r="AC30" s="128" t="e">
        <f t="shared" si="1"/>
        <v>#DIV/0!</v>
      </c>
      <c r="AD30" s="130" t="e">
        <f t="shared" si="4"/>
        <v>#DIV/0!</v>
      </c>
      <c r="AE30" s="127" t="e">
        <f t="shared" si="5"/>
        <v>#DIV/0!</v>
      </c>
      <c r="AF30" s="127">
        <f t="shared" si="6"/>
        <v>0</v>
      </c>
      <c r="AG30" s="131">
        <f t="shared" si="7"/>
        <v>0</v>
      </c>
      <c r="AH30" s="143" t="e">
        <f t="shared" si="8"/>
        <v>#DIV/0!</v>
      </c>
      <c r="AI30" s="131"/>
      <c r="AJ30" s="127"/>
    </row>
    <row r="31" spans="1:36" s="112" customFormat="1" ht="18" customHeight="1">
      <c r="A31" s="124">
        <v>25</v>
      </c>
      <c r="B31" s="127"/>
      <c r="C31" s="120"/>
      <c r="D31" s="127"/>
      <c r="E31" s="127"/>
      <c r="F31" s="127"/>
      <c r="G31" s="127"/>
      <c r="H31" s="127"/>
      <c r="I31" s="127"/>
      <c r="J31" s="127"/>
      <c r="K31" s="127"/>
      <c r="L31" s="127"/>
      <c r="M31" s="128" t="e">
        <f t="shared" si="2"/>
        <v>#DIV/0!</v>
      </c>
      <c r="N31" s="127"/>
      <c r="O31" s="127"/>
      <c r="P31" s="127"/>
      <c r="Q31" s="127"/>
      <c r="R31" s="127"/>
      <c r="S31" s="127"/>
      <c r="T31" s="127"/>
      <c r="U31" s="128" t="e">
        <f t="shared" si="3"/>
        <v>#DIV/0!</v>
      </c>
      <c r="V31" s="127"/>
      <c r="W31" s="127"/>
      <c r="X31" s="127"/>
      <c r="Y31" s="128" t="e">
        <f t="shared" si="0"/>
        <v>#DIV/0!</v>
      </c>
      <c r="Z31" s="127"/>
      <c r="AA31" s="127"/>
      <c r="AB31" s="127"/>
      <c r="AC31" s="128" t="e">
        <f t="shared" si="1"/>
        <v>#DIV/0!</v>
      </c>
      <c r="AD31" s="130" t="e">
        <f t="shared" si="4"/>
        <v>#DIV/0!</v>
      </c>
      <c r="AE31" s="127" t="e">
        <f t="shared" si="5"/>
        <v>#DIV/0!</v>
      </c>
      <c r="AF31" s="127">
        <f t="shared" si="6"/>
        <v>0</v>
      </c>
      <c r="AG31" s="131">
        <f t="shared" si="7"/>
        <v>0</v>
      </c>
      <c r="AH31" s="143" t="e">
        <f t="shared" si="8"/>
        <v>#DIV/0!</v>
      </c>
      <c r="AI31" s="131"/>
      <c r="AJ31" s="127"/>
    </row>
    <row r="32" spans="1:36" s="112" customFormat="1" ht="18" customHeight="1">
      <c r="A32" s="124">
        <v>26</v>
      </c>
      <c r="B32" s="127"/>
      <c r="C32" s="120"/>
      <c r="D32" s="127"/>
      <c r="E32" s="127"/>
      <c r="F32" s="127"/>
      <c r="G32" s="127"/>
      <c r="H32" s="127"/>
      <c r="I32" s="127"/>
      <c r="J32" s="127"/>
      <c r="K32" s="127"/>
      <c r="L32" s="127"/>
      <c r="M32" s="128" t="e">
        <f t="shared" si="2"/>
        <v>#DIV/0!</v>
      </c>
      <c r="N32" s="127"/>
      <c r="O32" s="127"/>
      <c r="P32" s="127"/>
      <c r="Q32" s="127"/>
      <c r="R32" s="127"/>
      <c r="S32" s="127"/>
      <c r="T32" s="127"/>
      <c r="U32" s="128" t="e">
        <f t="shared" si="3"/>
        <v>#DIV/0!</v>
      </c>
      <c r="V32" s="127"/>
      <c r="W32" s="127"/>
      <c r="X32" s="127"/>
      <c r="Y32" s="128" t="e">
        <f t="shared" si="0"/>
        <v>#DIV/0!</v>
      </c>
      <c r="Z32" s="127"/>
      <c r="AA32" s="127"/>
      <c r="AB32" s="127"/>
      <c r="AC32" s="128" t="e">
        <f t="shared" si="1"/>
        <v>#DIV/0!</v>
      </c>
      <c r="AD32" s="130" t="e">
        <f t="shared" si="4"/>
        <v>#DIV/0!</v>
      </c>
      <c r="AE32" s="127" t="e">
        <f t="shared" si="5"/>
        <v>#DIV/0!</v>
      </c>
      <c r="AF32" s="127">
        <f t="shared" si="6"/>
        <v>0</v>
      </c>
      <c r="AG32" s="131">
        <f t="shared" si="7"/>
        <v>0</v>
      </c>
      <c r="AH32" s="143" t="e">
        <f t="shared" si="8"/>
        <v>#DIV/0!</v>
      </c>
      <c r="AI32" s="131"/>
      <c r="AJ32" s="127"/>
    </row>
    <row r="33" spans="1:36" s="112" customFormat="1">
      <c r="A33" s="124">
        <v>27</v>
      </c>
      <c r="B33" s="127"/>
      <c r="C33" s="120"/>
      <c r="D33" s="127"/>
      <c r="E33" s="127"/>
      <c r="F33" s="127"/>
      <c r="G33" s="127"/>
      <c r="H33" s="127"/>
      <c r="I33" s="127"/>
      <c r="J33" s="127"/>
      <c r="K33" s="127"/>
      <c r="L33" s="127"/>
      <c r="M33" s="128" t="e">
        <f t="shared" si="2"/>
        <v>#DIV/0!</v>
      </c>
      <c r="N33" s="127"/>
      <c r="O33" s="127"/>
      <c r="P33" s="127"/>
      <c r="Q33" s="127"/>
      <c r="R33" s="127"/>
      <c r="S33" s="127"/>
      <c r="T33" s="127"/>
      <c r="U33" s="128" t="e">
        <f t="shared" si="3"/>
        <v>#DIV/0!</v>
      </c>
      <c r="V33" s="127"/>
      <c r="W33" s="127"/>
      <c r="X33" s="127"/>
      <c r="Y33" s="128" t="e">
        <f t="shared" si="0"/>
        <v>#DIV/0!</v>
      </c>
      <c r="Z33" s="127"/>
      <c r="AA33" s="127"/>
      <c r="AB33" s="127"/>
      <c r="AC33" s="128" t="e">
        <f t="shared" si="1"/>
        <v>#DIV/0!</v>
      </c>
      <c r="AD33" s="130" t="e">
        <f t="shared" si="4"/>
        <v>#DIV/0!</v>
      </c>
      <c r="AE33" s="127" t="e">
        <f t="shared" si="5"/>
        <v>#DIV/0!</v>
      </c>
      <c r="AF33" s="127">
        <f t="shared" si="6"/>
        <v>0</v>
      </c>
      <c r="AG33" s="131">
        <f t="shared" si="7"/>
        <v>0</v>
      </c>
      <c r="AH33" s="143" t="e">
        <f t="shared" si="8"/>
        <v>#DIV/0!</v>
      </c>
      <c r="AI33" s="131"/>
      <c r="AJ33" s="127"/>
    </row>
    <row r="34" spans="1:36" s="112" customFormat="1">
      <c r="A34" s="124">
        <v>28</v>
      </c>
      <c r="B34" s="127"/>
      <c r="C34" s="120"/>
      <c r="D34" s="127"/>
      <c r="E34" s="127"/>
      <c r="F34" s="127"/>
      <c r="G34" s="127"/>
      <c r="H34" s="127"/>
      <c r="I34" s="127"/>
      <c r="J34" s="127"/>
      <c r="K34" s="127"/>
      <c r="L34" s="127"/>
      <c r="M34" s="128" t="e">
        <f t="shared" si="2"/>
        <v>#DIV/0!</v>
      </c>
      <c r="N34" s="127"/>
      <c r="O34" s="127"/>
      <c r="P34" s="127"/>
      <c r="Q34" s="127"/>
      <c r="R34" s="127"/>
      <c r="S34" s="127"/>
      <c r="T34" s="127"/>
      <c r="U34" s="128" t="e">
        <f t="shared" si="3"/>
        <v>#DIV/0!</v>
      </c>
      <c r="V34" s="127"/>
      <c r="W34" s="127"/>
      <c r="X34" s="127"/>
      <c r="Y34" s="128" t="e">
        <f t="shared" si="0"/>
        <v>#DIV/0!</v>
      </c>
      <c r="Z34" s="127"/>
      <c r="AA34" s="127"/>
      <c r="AB34" s="127"/>
      <c r="AC34" s="128" t="e">
        <f t="shared" si="1"/>
        <v>#DIV/0!</v>
      </c>
      <c r="AD34" s="130" t="e">
        <f t="shared" si="4"/>
        <v>#DIV/0!</v>
      </c>
      <c r="AE34" s="127" t="e">
        <f t="shared" si="5"/>
        <v>#DIV/0!</v>
      </c>
      <c r="AF34" s="127">
        <f t="shared" si="6"/>
        <v>0</v>
      </c>
      <c r="AG34" s="131">
        <f t="shared" si="7"/>
        <v>0</v>
      </c>
      <c r="AH34" s="143" t="e">
        <f t="shared" si="8"/>
        <v>#DIV/0!</v>
      </c>
      <c r="AI34" s="131"/>
      <c r="AJ34" s="127"/>
    </row>
    <row r="35" spans="1:36" s="112" customFormat="1">
      <c r="A35" s="124">
        <v>29</v>
      </c>
      <c r="B35" s="127"/>
      <c r="C35" s="120"/>
      <c r="D35" s="127"/>
      <c r="E35" s="127"/>
      <c r="F35" s="127"/>
      <c r="G35" s="127"/>
      <c r="H35" s="127"/>
      <c r="I35" s="127"/>
      <c r="J35" s="127"/>
      <c r="K35" s="127"/>
      <c r="L35" s="127"/>
      <c r="M35" s="128" t="e">
        <f t="shared" si="2"/>
        <v>#DIV/0!</v>
      </c>
      <c r="N35" s="127"/>
      <c r="O35" s="127"/>
      <c r="P35" s="127"/>
      <c r="Q35" s="127"/>
      <c r="R35" s="127"/>
      <c r="S35" s="127"/>
      <c r="T35" s="127"/>
      <c r="U35" s="128" t="e">
        <f t="shared" si="3"/>
        <v>#DIV/0!</v>
      </c>
      <c r="V35" s="127"/>
      <c r="W35" s="127"/>
      <c r="X35" s="127"/>
      <c r="Y35" s="128" t="e">
        <f t="shared" si="0"/>
        <v>#DIV/0!</v>
      </c>
      <c r="Z35" s="127"/>
      <c r="AA35" s="127"/>
      <c r="AB35" s="127"/>
      <c r="AC35" s="128" t="e">
        <f t="shared" si="1"/>
        <v>#DIV/0!</v>
      </c>
      <c r="AD35" s="130" t="e">
        <f t="shared" si="4"/>
        <v>#DIV/0!</v>
      </c>
      <c r="AE35" s="127" t="e">
        <f t="shared" si="5"/>
        <v>#DIV/0!</v>
      </c>
      <c r="AF35" s="127">
        <f t="shared" si="6"/>
        <v>0</v>
      </c>
      <c r="AG35" s="131">
        <f t="shared" si="7"/>
        <v>0</v>
      </c>
      <c r="AH35" s="143" t="e">
        <f t="shared" si="8"/>
        <v>#DIV/0!</v>
      </c>
      <c r="AI35" s="131"/>
      <c r="AJ35" s="127"/>
    </row>
    <row r="36" spans="1:36" s="112" customFormat="1">
      <c r="A36" s="124">
        <v>30</v>
      </c>
      <c r="B36" s="127"/>
      <c r="C36" s="120"/>
      <c r="D36" s="127"/>
      <c r="E36" s="127"/>
      <c r="F36" s="127"/>
      <c r="G36" s="127"/>
      <c r="H36" s="127"/>
      <c r="I36" s="127"/>
      <c r="J36" s="127"/>
      <c r="K36" s="127"/>
      <c r="L36" s="127"/>
      <c r="M36" s="128" t="e">
        <f t="shared" si="2"/>
        <v>#DIV/0!</v>
      </c>
      <c r="N36" s="127"/>
      <c r="O36" s="127"/>
      <c r="P36" s="127"/>
      <c r="Q36" s="127"/>
      <c r="R36" s="127"/>
      <c r="S36" s="127"/>
      <c r="T36" s="127"/>
      <c r="U36" s="128" t="e">
        <f t="shared" si="3"/>
        <v>#DIV/0!</v>
      </c>
      <c r="V36" s="127"/>
      <c r="W36" s="127"/>
      <c r="X36" s="127"/>
      <c r="Y36" s="128" t="e">
        <f t="shared" si="0"/>
        <v>#DIV/0!</v>
      </c>
      <c r="Z36" s="127"/>
      <c r="AA36" s="127"/>
      <c r="AB36" s="127"/>
      <c r="AC36" s="128" t="e">
        <f t="shared" si="1"/>
        <v>#DIV/0!</v>
      </c>
      <c r="AD36" s="130" t="e">
        <f t="shared" si="4"/>
        <v>#DIV/0!</v>
      </c>
      <c r="AE36" s="127" t="e">
        <f t="shared" si="5"/>
        <v>#DIV/0!</v>
      </c>
      <c r="AF36" s="131"/>
      <c r="AG36" s="131">
        <f t="shared" si="7"/>
        <v>0</v>
      </c>
      <c r="AH36" s="143" t="e">
        <f t="shared" si="8"/>
        <v>#DIV/0!</v>
      </c>
    </row>
    <row r="37" spans="1:36" s="112" customFormat="1">
      <c r="A37" s="124">
        <v>31</v>
      </c>
      <c r="B37" s="127"/>
      <c r="C37" s="120"/>
      <c r="D37" s="127"/>
      <c r="E37" s="127"/>
      <c r="F37" s="127"/>
      <c r="G37" s="127"/>
      <c r="H37" s="127"/>
      <c r="I37" s="127"/>
      <c r="J37" s="127"/>
      <c r="K37" s="127"/>
      <c r="L37" s="127"/>
      <c r="M37" s="128" t="e">
        <f t="shared" si="2"/>
        <v>#DIV/0!</v>
      </c>
      <c r="N37" s="127"/>
      <c r="O37" s="127"/>
      <c r="P37" s="127"/>
      <c r="Q37" s="127"/>
      <c r="R37" s="127"/>
      <c r="S37" s="127"/>
      <c r="T37" s="127"/>
      <c r="U37" s="128" t="e">
        <f t="shared" si="3"/>
        <v>#DIV/0!</v>
      </c>
      <c r="V37" s="127"/>
      <c r="W37" s="127"/>
      <c r="X37" s="127"/>
      <c r="Y37" s="128" t="e">
        <f t="shared" si="0"/>
        <v>#DIV/0!</v>
      </c>
      <c r="Z37" s="127"/>
      <c r="AA37" s="127"/>
      <c r="AB37" s="127"/>
      <c r="AC37" s="128" t="e">
        <f t="shared" si="1"/>
        <v>#DIV/0!</v>
      </c>
      <c r="AD37" s="130" t="e">
        <f t="shared" si="4"/>
        <v>#DIV/0!</v>
      </c>
      <c r="AE37" s="127" t="e">
        <f t="shared" si="5"/>
        <v>#DIV/0!</v>
      </c>
      <c r="AF37" s="131"/>
      <c r="AG37" s="131">
        <f t="shared" si="7"/>
        <v>0</v>
      </c>
      <c r="AH37" s="143" t="e">
        <f t="shared" si="8"/>
        <v>#DIV/0!</v>
      </c>
    </row>
    <row r="38" spans="1:36" s="112" customFormat="1">
      <c r="A38" s="124">
        <v>32</v>
      </c>
      <c r="B38" s="127"/>
      <c r="C38" s="120"/>
      <c r="D38" s="127"/>
      <c r="E38" s="127"/>
      <c r="F38" s="127"/>
      <c r="G38" s="127"/>
      <c r="H38" s="127"/>
      <c r="I38" s="127"/>
      <c r="J38" s="127"/>
      <c r="K38" s="127"/>
      <c r="L38" s="127"/>
      <c r="M38" s="128" t="e">
        <f t="shared" si="2"/>
        <v>#DIV/0!</v>
      </c>
      <c r="N38" s="127"/>
      <c r="O38" s="127"/>
      <c r="P38" s="127"/>
      <c r="Q38" s="127"/>
      <c r="R38" s="127"/>
      <c r="S38" s="127"/>
      <c r="T38" s="127"/>
      <c r="U38" s="128" t="e">
        <f t="shared" si="3"/>
        <v>#DIV/0!</v>
      </c>
      <c r="V38" s="127"/>
      <c r="W38" s="127"/>
      <c r="X38" s="127"/>
      <c r="Y38" s="128" t="e">
        <f t="shared" si="0"/>
        <v>#DIV/0!</v>
      </c>
      <c r="Z38" s="127"/>
      <c r="AA38" s="127"/>
      <c r="AB38" s="127"/>
      <c r="AC38" s="128" t="e">
        <f t="shared" si="1"/>
        <v>#DIV/0!</v>
      </c>
      <c r="AD38" s="130" t="e">
        <f t="shared" si="4"/>
        <v>#DIV/0!</v>
      </c>
      <c r="AE38" s="127" t="e">
        <f t="shared" si="5"/>
        <v>#DIV/0!</v>
      </c>
      <c r="AF38" s="131"/>
      <c r="AG38" s="131">
        <f t="shared" si="7"/>
        <v>0</v>
      </c>
      <c r="AH38" s="143" t="e">
        <f t="shared" si="8"/>
        <v>#DIV/0!</v>
      </c>
    </row>
    <row r="39" spans="1:36" s="112" customFormat="1">
      <c r="A39" s="124">
        <v>33</v>
      </c>
      <c r="B39" s="127"/>
      <c r="C39" s="120"/>
      <c r="D39" s="127"/>
      <c r="E39" s="127"/>
      <c r="F39" s="127"/>
      <c r="G39" s="127"/>
      <c r="H39" s="127"/>
      <c r="I39" s="127"/>
      <c r="J39" s="127"/>
      <c r="K39" s="127"/>
      <c r="L39" s="127"/>
      <c r="M39" s="128" t="e">
        <f t="shared" si="2"/>
        <v>#DIV/0!</v>
      </c>
      <c r="N39" s="127"/>
      <c r="O39" s="127"/>
      <c r="P39" s="127"/>
      <c r="Q39" s="127"/>
      <c r="R39" s="127"/>
      <c r="S39" s="127"/>
      <c r="T39" s="127"/>
      <c r="U39" s="128" t="e">
        <f t="shared" si="3"/>
        <v>#DIV/0!</v>
      </c>
      <c r="V39" s="127"/>
      <c r="W39" s="127"/>
      <c r="X39" s="127"/>
      <c r="Y39" s="128" t="e">
        <f t="shared" si="0"/>
        <v>#DIV/0!</v>
      </c>
      <c r="Z39" s="127"/>
      <c r="AA39" s="127"/>
      <c r="AB39" s="127"/>
      <c r="AC39" s="128" t="e">
        <f t="shared" si="1"/>
        <v>#DIV/0!</v>
      </c>
      <c r="AD39" s="130" t="e">
        <f t="shared" si="4"/>
        <v>#DIV/0!</v>
      </c>
      <c r="AE39" s="127" t="e">
        <f t="shared" si="5"/>
        <v>#DIV/0!</v>
      </c>
      <c r="AF39" s="131"/>
      <c r="AG39" s="131">
        <f t="shared" si="7"/>
        <v>0</v>
      </c>
      <c r="AH39" s="143" t="e">
        <f t="shared" si="8"/>
        <v>#DIV/0!</v>
      </c>
    </row>
    <row r="40" spans="1:36" s="112" customFormat="1">
      <c r="A40" s="111"/>
      <c r="M40" s="137"/>
      <c r="U40" s="137"/>
      <c r="Y40" s="137"/>
      <c r="AC40" s="137"/>
      <c r="AD40" s="138"/>
      <c r="AE40" s="137"/>
      <c r="AF40" s="137"/>
      <c r="AG40" s="137"/>
    </row>
    <row r="41" spans="1:36" s="112" customFormat="1">
      <c r="A41" s="111"/>
      <c r="M41" s="137"/>
      <c r="U41" s="137"/>
      <c r="Y41" s="137"/>
      <c r="AC41" s="137"/>
      <c r="AD41" s="138"/>
      <c r="AE41" s="137"/>
      <c r="AF41" s="137"/>
      <c r="AG41" s="137"/>
    </row>
    <row r="42" spans="1:36" s="112" customFormat="1">
      <c r="A42" s="111"/>
      <c r="M42" s="137"/>
      <c r="U42" s="137"/>
      <c r="Y42" s="137"/>
      <c r="AC42" s="137"/>
      <c r="AD42" s="138"/>
      <c r="AE42" s="137"/>
      <c r="AF42" s="137"/>
      <c r="AG42" s="137"/>
    </row>
    <row r="43" spans="1:36" s="112" customFormat="1">
      <c r="A43" s="111"/>
      <c r="M43" s="137"/>
      <c r="U43" s="137"/>
      <c r="Y43" s="137"/>
      <c r="AC43" s="137"/>
      <c r="AD43" s="138"/>
      <c r="AE43" s="137"/>
      <c r="AF43" s="137"/>
      <c r="AG43" s="137"/>
    </row>
    <row r="44" spans="1:36" s="112" customFormat="1">
      <c r="A44" s="111"/>
      <c r="M44" s="137"/>
      <c r="U44" s="137"/>
      <c r="Y44" s="137"/>
      <c r="AC44" s="137"/>
      <c r="AD44" s="138"/>
      <c r="AE44" s="137"/>
      <c r="AF44" s="137"/>
      <c r="AG44" s="137"/>
    </row>
    <row r="45" spans="1:36" s="112" customFormat="1">
      <c r="A45" s="111"/>
      <c r="M45" s="137"/>
      <c r="U45" s="137"/>
      <c r="Y45" s="137"/>
      <c r="AC45" s="137"/>
      <c r="AD45" s="138"/>
      <c r="AE45" s="137"/>
      <c r="AF45" s="137"/>
      <c r="AG45" s="137"/>
    </row>
    <row r="46" spans="1:36" s="112" customFormat="1">
      <c r="A46" s="111"/>
      <c r="M46" s="137"/>
      <c r="U46" s="137"/>
      <c r="Y46" s="137"/>
      <c r="AC46" s="137"/>
      <c r="AD46" s="138"/>
      <c r="AE46" s="137"/>
      <c r="AF46" s="137"/>
      <c r="AG46" s="137"/>
    </row>
    <row r="47" spans="1:36" s="112" customFormat="1">
      <c r="A47" s="111"/>
      <c r="M47" s="137"/>
      <c r="U47" s="137"/>
      <c r="Y47" s="137"/>
      <c r="AC47" s="137"/>
      <c r="AD47" s="138"/>
      <c r="AE47" s="137"/>
      <c r="AF47" s="137"/>
      <c r="AG47" s="137"/>
    </row>
    <row r="48" spans="1:36" s="112" customFormat="1">
      <c r="A48" s="111"/>
      <c r="M48" s="137"/>
      <c r="U48" s="137"/>
      <c r="Y48" s="137"/>
      <c r="AC48" s="137"/>
      <c r="AD48" s="138"/>
      <c r="AE48" s="137"/>
      <c r="AF48" s="137"/>
      <c r="AG48" s="137"/>
    </row>
    <row r="49" spans="1:33" s="112" customFormat="1">
      <c r="A49" s="111"/>
      <c r="M49" s="137"/>
      <c r="U49" s="137"/>
      <c r="Y49" s="137"/>
      <c r="AC49" s="137"/>
      <c r="AD49" s="138"/>
      <c r="AE49" s="137"/>
      <c r="AF49" s="137"/>
      <c r="AG49" s="137"/>
    </row>
    <row r="50" spans="1:33" s="112" customFormat="1">
      <c r="A50" s="111"/>
      <c r="M50" s="137"/>
      <c r="U50" s="137"/>
      <c r="Y50" s="137"/>
      <c r="AC50" s="137"/>
      <c r="AD50" s="138"/>
      <c r="AE50" s="137"/>
      <c r="AF50" s="137"/>
      <c r="AG50" s="137"/>
    </row>
    <row r="51" spans="1:33" s="112" customFormat="1">
      <c r="A51" s="111"/>
      <c r="M51" s="137"/>
      <c r="U51" s="137"/>
      <c r="Y51" s="137"/>
      <c r="AC51" s="137"/>
      <c r="AD51" s="138"/>
      <c r="AE51" s="137"/>
      <c r="AF51" s="137"/>
      <c r="AG51" s="137"/>
    </row>
    <row r="52" spans="1:33" s="112" customFormat="1">
      <c r="A52" s="111"/>
      <c r="M52" s="137"/>
      <c r="U52" s="137"/>
      <c r="Y52" s="137"/>
      <c r="AC52" s="137"/>
      <c r="AD52" s="138"/>
      <c r="AE52" s="137"/>
      <c r="AF52" s="137"/>
      <c r="AG52" s="137"/>
    </row>
    <row r="53" spans="1:33" s="112" customFormat="1">
      <c r="A53" s="111"/>
      <c r="M53" s="137"/>
      <c r="U53" s="137"/>
      <c r="Y53" s="137"/>
      <c r="AC53" s="137"/>
      <c r="AD53" s="138"/>
      <c r="AE53" s="137"/>
      <c r="AF53" s="137"/>
      <c r="AG53" s="137"/>
    </row>
    <row r="54" spans="1:33" s="112" customFormat="1">
      <c r="A54" s="111"/>
      <c r="M54" s="137"/>
      <c r="U54" s="137"/>
      <c r="Y54" s="137"/>
      <c r="AC54" s="137"/>
      <c r="AD54" s="138"/>
      <c r="AE54" s="137"/>
      <c r="AF54" s="137"/>
      <c r="AG54" s="137"/>
    </row>
    <row r="55" spans="1:33" s="112" customFormat="1">
      <c r="A55" s="111"/>
      <c r="M55" s="137"/>
      <c r="U55" s="137"/>
      <c r="Y55" s="137"/>
      <c r="AC55" s="137"/>
      <c r="AD55" s="138"/>
      <c r="AE55" s="137"/>
      <c r="AF55" s="137"/>
      <c r="AG55" s="137"/>
    </row>
    <row r="56" spans="1:33" s="112" customFormat="1">
      <c r="A56" s="111"/>
      <c r="M56" s="137"/>
      <c r="U56" s="137"/>
      <c r="Y56" s="137"/>
      <c r="AC56" s="137"/>
      <c r="AD56" s="138"/>
      <c r="AE56" s="137"/>
      <c r="AF56" s="137"/>
      <c r="AG56" s="137"/>
    </row>
    <row r="57" spans="1:33" s="112" customFormat="1">
      <c r="A57" s="111"/>
      <c r="M57" s="137"/>
      <c r="U57" s="137"/>
      <c r="Y57" s="137"/>
      <c r="AC57" s="137"/>
      <c r="AD57" s="138"/>
      <c r="AE57" s="137"/>
      <c r="AF57" s="137"/>
      <c r="AG57" s="137"/>
    </row>
    <row r="58" spans="1:33" s="112" customFormat="1">
      <c r="A58" s="111"/>
      <c r="M58" s="137"/>
      <c r="U58" s="137"/>
      <c r="Y58" s="137"/>
      <c r="AC58" s="137"/>
      <c r="AD58" s="138"/>
      <c r="AE58" s="137"/>
      <c r="AF58" s="137"/>
      <c r="AG58" s="137"/>
    </row>
    <row r="59" spans="1:33" s="112" customFormat="1">
      <c r="A59" s="111"/>
      <c r="M59" s="137"/>
      <c r="U59" s="137"/>
      <c r="Y59" s="137"/>
      <c r="AC59" s="137"/>
      <c r="AD59" s="138"/>
      <c r="AE59" s="137"/>
      <c r="AF59" s="137"/>
      <c r="AG59" s="137"/>
    </row>
    <row r="60" spans="1:33" s="112" customFormat="1">
      <c r="A60" s="111"/>
      <c r="M60" s="137"/>
      <c r="U60" s="137"/>
      <c r="Y60" s="137"/>
      <c r="AC60" s="137"/>
      <c r="AD60" s="138"/>
      <c r="AE60" s="137"/>
      <c r="AF60" s="137"/>
      <c r="AG60" s="137"/>
    </row>
    <row r="61" spans="1:33" s="112" customFormat="1">
      <c r="A61" s="111"/>
      <c r="M61" s="137"/>
      <c r="U61" s="137"/>
      <c r="Y61" s="137"/>
      <c r="AC61" s="137"/>
      <c r="AD61" s="138"/>
      <c r="AE61" s="137"/>
      <c r="AF61" s="137"/>
      <c r="AG61" s="137"/>
    </row>
    <row r="62" spans="1:33" s="112" customFormat="1">
      <c r="A62" s="111"/>
      <c r="M62" s="137"/>
      <c r="U62" s="137"/>
      <c r="Y62" s="137"/>
      <c r="AC62" s="137"/>
      <c r="AD62" s="138"/>
      <c r="AE62" s="137"/>
      <c r="AF62" s="137"/>
      <c r="AG62" s="137"/>
    </row>
    <row r="63" spans="1:33" s="112" customFormat="1">
      <c r="A63" s="111"/>
      <c r="M63" s="137"/>
      <c r="U63" s="137"/>
      <c r="Y63" s="137"/>
      <c r="AC63" s="137"/>
      <c r="AD63" s="138"/>
      <c r="AE63" s="137"/>
      <c r="AF63" s="137"/>
      <c r="AG63" s="137"/>
    </row>
    <row r="64" spans="1:33" s="112" customFormat="1">
      <c r="A64" s="111"/>
      <c r="M64" s="137"/>
      <c r="U64" s="137"/>
      <c r="Y64" s="137"/>
      <c r="AC64" s="137"/>
      <c r="AD64" s="138"/>
      <c r="AE64" s="137"/>
      <c r="AF64" s="137"/>
      <c r="AG64" s="137"/>
    </row>
    <row r="65" spans="1:33" s="112" customFormat="1">
      <c r="A65" s="111"/>
      <c r="M65" s="137"/>
      <c r="U65" s="137"/>
      <c r="Y65" s="137"/>
      <c r="AC65" s="137"/>
      <c r="AD65" s="138"/>
      <c r="AE65" s="137"/>
      <c r="AF65" s="137"/>
      <c r="AG65" s="137"/>
    </row>
    <row r="66" spans="1:33" s="112" customFormat="1">
      <c r="A66" s="111"/>
      <c r="M66" s="137"/>
      <c r="U66" s="137"/>
      <c r="Y66" s="137"/>
      <c r="AC66" s="137"/>
      <c r="AD66" s="138"/>
      <c r="AE66" s="137"/>
      <c r="AF66" s="137"/>
      <c r="AG66" s="137"/>
    </row>
    <row r="67" spans="1:33" s="112" customFormat="1">
      <c r="A67" s="111"/>
      <c r="M67" s="137"/>
      <c r="U67" s="137"/>
      <c r="Y67" s="137"/>
      <c r="AC67" s="137"/>
      <c r="AD67" s="138"/>
      <c r="AE67" s="137"/>
      <c r="AF67" s="137"/>
      <c r="AG67" s="137"/>
    </row>
    <row r="68" spans="1:33" s="112" customFormat="1">
      <c r="A68" s="111"/>
      <c r="M68" s="137"/>
      <c r="U68" s="137"/>
      <c r="Y68" s="137"/>
      <c r="AC68" s="137"/>
      <c r="AD68" s="138"/>
      <c r="AE68" s="137"/>
      <c r="AF68" s="137"/>
      <c r="AG68" s="137"/>
    </row>
    <row r="69" spans="1:33" s="112" customFormat="1">
      <c r="A69" s="111"/>
      <c r="M69" s="137"/>
      <c r="U69" s="137"/>
      <c r="Y69" s="137"/>
      <c r="AC69" s="137"/>
      <c r="AD69" s="138"/>
      <c r="AE69" s="137"/>
      <c r="AF69" s="137"/>
      <c r="AG69" s="137"/>
    </row>
    <row r="70" spans="1:33" s="112" customFormat="1">
      <c r="A70" s="111"/>
      <c r="M70" s="137"/>
      <c r="U70" s="137"/>
      <c r="Y70" s="137"/>
      <c r="AC70" s="137"/>
      <c r="AD70" s="138"/>
      <c r="AE70" s="137"/>
      <c r="AF70" s="137"/>
      <c r="AG70" s="137"/>
    </row>
    <row r="71" spans="1:33" s="112" customFormat="1">
      <c r="A71" s="111"/>
      <c r="M71" s="137"/>
      <c r="U71" s="137"/>
      <c r="Y71" s="137"/>
      <c r="AC71" s="137"/>
      <c r="AD71" s="138"/>
      <c r="AE71" s="137"/>
      <c r="AF71" s="137"/>
      <c r="AG71" s="137"/>
    </row>
    <row r="72" spans="1:33" s="112" customFormat="1">
      <c r="A72" s="111"/>
      <c r="M72" s="137"/>
      <c r="U72" s="137"/>
      <c r="Y72" s="137"/>
      <c r="AC72" s="137"/>
      <c r="AD72" s="138"/>
      <c r="AE72" s="137"/>
      <c r="AF72" s="137"/>
      <c r="AG72" s="137"/>
    </row>
    <row r="73" spans="1:33" s="112" customFormat="1">
      <c r="A73" s="111"/>
      <c r="M73" s="137"/>
      <c r="U73" s="137"/>
      <c r="Y73" s="137"/>
      <c r="AC73" s="137"/>
      <c r="AD73" s="138"/>
      <c r="AE73" s="137"/>
      <c r="AF73" s="137"/>
      <c r="AG73" s="137"/>
    </row>
    <row r="74" spans="1:33" s="112" customFormat="1">
      <c r="A74" s="111"/>
      <c r="M74" s="137"/>
      <c r="U74" s="137"/>
      <c r="Y74" s="137"/>
      <c r="AC74" s="137"/>
      <c r="AD74" s="138"/>
      <c r="AE74" s="137"/>
      <c r="AF74" s="137"/>
      <c r="AG74" s="137"/>
    </row>
    <row r="75" spans="1:33" s="112" customFormat="1">
      <c r="A75" s="111"/>
      <c r="M75" s="137"/>
      <c r="U75" s="137"/>
      <c r="Y75" s="137"/>
      <c r="AC75" s="137"/>
      <c r="AD75" s="138"/>
      <c r="AE75" s="137"/>
      <c r="AF75" s="137"/>
      <c r="AG75" s="137"/>
    </row>
    <row r="76" spans="1:33" s="112" customFormat="1">
      <c r="A76" s="111"/>
      <c r="M76" s="137"/>
      <c r="U76" s="137"/>
      <c r="Y76" s="137"/>
      <c r="AC76" s="137"/>
      <c r="AD76" s="138"/>
      <c r="AE76" s="137"/>
      <c r="AF76" s="137"/>
      <c r="AG76" s="137"/>
    </row>
    <row r="77" spans="1:33" s="112" customFormat="1">
      <c r="A77" s="111"/>
      <c r="M77" s="137"/>
      <c r="U77" s="137"/>
      <c r="Y77" s="137"/>
      <c r="AC77" s="137"/>
      <c r="AD77" s="138"/>
      <c r="AE77" s="137"/>
      <c r="AF77" s="137"/>
      <c r="AG77" s="137"/>
    </row>
    <row r="78" spans="1:33" s="112" customFormat="1">
      <c r="A78" s="111"/>
      <c r="M78" s="137"/>
      <c r="U78" s="137"/>
      <c r="Y78" s="137"/>
      <c r="AC78" s="137"/>
      <c r="AD78" s="138"/>
      <c r="AE78" s="137"/>
      <c r="AF78" s="137"/>
      <c r="AG78" s="137"/>
    </row>
    <row r="79" spans="1:33" s="112" customFormat="1">
      <c r="A79" s="111"/>
      <c r="M79" s="137"/>
      <c r="U79" s="137"/>
      <c r="Y79" s="137"/>
      <c r="AC79" s="137"/>
      <c r="AD79" s="138"/>
      <c r="AE79" s="137"/>
      <c r="AF79" s="137"/>
      <c r="AG79" s="137"/>
    </row>
    <row r="80" spans="1:33" s="112" customFormat="1">
      <c r="A80" s="111"/>
      <c r="M80" s="137"/>
      <c r="U80" s="137"/>
      <c r="Y80" s="137"/>
      <c r="AC80" s="137"/>
      <c r="AD80" s="138"/>
      <c r="AE80" s="137"/>
      <c r="AF80" s="137"/>
      <c r="AG80" s="137"/>
    </row>
    <row r="81" spans="1:33" s="112" customFormat="1">
      <c r="A81" s="111"/>
      <c r="M81" s="137"/>
      <c r="U81" s="137"/>
      <c r="Y81" s="137"/>
      <c r="AC81" s="137"/>
      <c r="AD81" s="138"/>
      <c r="AE81" s="137"/>
      <c r="AF81" s="137"/>
      <c r="AG81" s="137"/>
    </row>
    <row r="82" spans="1:33" s="112" customFormat="1">
      <c r="A82" s="111"/>
      <c r="M82" s="137"/>
      <c r="U82" s="137"/>
      <c r="Y82" s="137"/>
      <c r="AC82" s="137"/>
      <c r="AD82" s="138"/>
      <c r="AE82" s="137"/>
      <c r="AF82" s="137"/>
      <c r="AG82" s="137"/>
    </row>
    <row r="83" spans="1:33" s="112" customFormat="1">
      <c r="A83" s="111"/>
      <c r="M83" s="137"/>
      <c r="U83" s="137"/>
      <c r="Y83" s="137"/>
      <c r="AC83" s="137"/>
      <c r="AD83" s="138"/>
      <c r="AE83" s="137"/>
      <c r="AF83" s="137"/>
      <c r="AG83" s="137"/>
    </row>
    <row r="84" spans="1:33" s="112" customFormat="1">
      <c r="A84" s="111"/>
      <c r="M84" s="137"/>
      <c r="U84" s="137"/>
      <c r="Y84" s="137"/>
      <c r="AC84" s="137"/>
      <c r="AD84" s="138"/>
      <c r="AE84" s="137"/>
      <c r="AF84" s="137"/>
      <c r="AG84" s="137"/>
    </row>
    <row r="85" spans="1:33" s="112" customFormat="1">
      <c r="A85" s="111"/>
      <c r="M85" s="137"/>
      <c r="U85" s="137"/>
      <c r="Y85" s="137"/>
      <c r="AC85" s="137"/>
      <c r="AD85" s="138"/>
      <c r="AE85" s="137"/>
      <c r="AF85" s="137"/>
      <c r="AG85" s="137"/>
    </row>
    <row r="86" spans="1:33" s="112" customFormat="1">
      <c r="A86" s="111"/>
      <c r="M86" s="137"/>
      <c r="U86" s="137"/>
      <c r="Y86" s="137"/>
      <c r="AC86" s="137"/>
      <c r="AD86" s="138"/>
      <c r="AE86" s="137"/>
      <c r="AF86" s="137"/>
      <c r="AG86" s="137"/>
    </row>
    <row r="87" spans="1:33" s="112" customFormat="1">
      <c r="A87" s="111"/>
      <c r="M87" s="137"/>
      <c r="U87" s="137"/>
      <c r="Y87" s="137"/>
      <c r="AC87" s="137"/>
      <c r="AD87" s="138"/>
      <c r="AE87" s="137"/>
      <c r="AF87" s="137"/>
      <c r="AG87" s="137"/>
    </row>
    <row r="88" spans="1:33" s="112" customFormat="1">
      <c r="A88" s="111"/>
      <c r="M88" s="137"/>
      <c r="U88" s="137"/>
      <c r="Y88" s="137"/>
      <c r="AC88" s="137"/>
      <c r="AD88" s="138"/>
      <c r="AE88" s="137"/>
      <c r="AF88" s="137"/>
      <c r="AG88" s="137"/>
    </row>
    <row r="89" spans="1:33" s="112" customFormat="1">
      <c r="A89" s="111"/>
      <c r="M89" s="137"/>
      <c r="U89" s="137"/>
      <c r="Y89" s="137"/>
      <c r="AC89" s="137"/>
      <c r="AD89" s="138"/>
      <c r="AE89" s="137"/>
      <c r="AF89" s="137"/>
      <c r="AG89" s="137"/>
    </row>
    <row r="90" spans="1:33" s="112" customFormat="1">
      <c r="A90" s="111"/>
      <c r="M90" s="137"/>
      <c r="U90" s="137"/>
      <c r="Y90" s="137"/>
      <c r="AC90" s="137"/>
      <c r="AD90" s="138"/>
      <c r="AE90" s="137"/>
      <c r="AF90" s="137"/>
      <c r="AG90" s="137"/>
    </row>
    <row r="91" spans="1:33" s="112" customFormat="1">
      <c r="A91" s="111"/>
      <c r="M91" s="137"/>
      <c r="U91" s="137"/>
      <c r="Y91" s="137"/>
      <c r="AC91" s="137"/>
      <c r="AD91" s="138"/>
      <c r="AE91" s="137"/>
      <c r="AF91" s="137"/>
      <c r="AG91" s="137"/>
    </row>
    <row r="92" spans="1:33" s="112" customFormat="1">
      <c r="A92" s="111"/>
      <c r="M92" s="137"/>
      <c r="U92" s="137"/>
      <c r="Y92" s="137"/>
      <c r="AC92" s="137"/>
      <c r="AD92" s="138"/>
      <c r="AE92" s="137"/>
      <c r="AF92" s="137"/>
      <c r="AG92" s="137"/>
    </row>
    <row r="93" spans="1:33" s="112" customFormat="1">
      <c r="A93" s="111"/>
      <c r="M93" s="137"/>
      <c r="U93" s="137"/>
      <c r="Y93" s="137"/>
      <c r="AC93" s="137"/>
      <c r="AD93" s="138"/>
      <c r="AE93" s="137"/>
      <c r="AF93" s="137"/>
      <c r="AG93" s="137"/>
    </row>
    <row r="94" spans="1:33" s="112" customFormat="1">
      <c r="A94" s="111"/>
      <c r="M94" s="137"/>
      <c r="U94" s="137"/>
      <c r="Y94" s="137"/>
      <c r="AC94" s="137"/>
      <c r="AD94" s="138"/>
      <c r="AE94" s="137"/>
      <c r="AF94" s="137"/>
      <c r="AG94" s="137"/>
    </row>
    <row r="95" spans="1:33" s="112" customFormat="1">
      <c r="A95" s="111"/>
      <c r="M95" s="137"/>
      <c r="U95" s="137"/>
      <c r="Y95" s="137"/>
      <c r="AC95" s="137"/>
      <c r="AD95" s="138"/>
      <c r="AE95" s="137"/>
      <c r="AF95" s="137"/>
      <c r="AG95" s="137"/>
    </row>
    <row r="96" spans="1:33" s="112" customFormat="1">
      <c r="A96" s="111"/>
      <c r="M96" s="137"/>
      <c r="U96" s="137"/>
      <c r="Y96" s="137"/>
      <c r="AC96" s="137"/>
      <c r="AD96" s="138"/>
      <c r="AE96" s="137"/>
      <c r="AF96" s="137"/>
      <c r="AG96" s="137"/>
    </row>
    <row r="97" spans="1:33" s="112" customFormat="1">
      <c r="A97" s="111"/>
      <c r="M97" s="137"/>
      <c r="U97" s="137"/>
      <c r="Y97" s="137"/>
      <c r="AC97" s="137"/>
      <c r="AD97" s="138"/>
      <c r="AE97" s="137"/>
      <c r="AF97" s="137"/>
      <c r="AG97" s="137"/>
    </row>
    <row r="98" spans="1:33" s="112" customFormat="1">
      <c r="A98" s="111"/>
      <c r="M98" s="137"/>
      <c r="U98" s="137"/>
      <c r="Y98" s="137"/>
      <c r="AC98" s="137"/>
      <c r="AD98" s="138"/>
      <c r="AE98" s="137"/>
      <c r="AF98" s="137"/>
      <c r="AG98" s="137"/>
    </row>
    <row r="99" spans="1:33" s="112" customFormat="1">
      <c r="A99" s="111"/>
      <c r="M99" s="137"/>
      <c r="U99" s="137"/>
      <c r="Y99" s="137"/>
      <c r="AC99" s="137"/>
      <c r="AD99" s="138"/>
      <c r="AE99" s="137"/>
      <c r="AF99" s="137"/>
      <c r="AG99" s="137"/>
    </row>
    <row r="100" spans="1:33" s="112" customFormat="1">
      <c r="A100" s="111"/>
      <c r="M100" s="137"/>
      <c r="U100" s="137"/>
      <c r="Y100" s="137"/>
      <c r="AC100" s="137"/>
      <c r="AD100" s="138"/>
      <c r="AE100" s="137"/>
      <c r="AF100" s="137"/>
      <c r="AG100" s="137"/>
    </row>
    <row r="101" spans="1:33" s="112" customFormat="1">
      <c r="A101" s="111"/>
      <c r="M101" s="137"/>
      <c r="U101" s="137"/>
      <c r="Y101" s="137"/>
      <c r="AC101" s="137"/>
      <c r="AD101" s="138"/>
      <c r="AE101" s="137"/>
      <c r="AF101" s="137"/>
      <c r="AG101" s="137"/>
    </row>
    <row r="102" spans="1:33" s="112" customFormat="1">
      <c r="A102" s="111"/>
      <c r="M102" s="137"/>
      <c r="U102" s="137"/>
      <c r="Y102" s="137"/>
      <c r="AC102" s="137"/>
      <c r="AD102" s="138"/>
      <c r="AE102" s="137"/>
      <c r="AF102" s="137"/>
      <c r="AG102" s="137"/>
    </row>
    <row r="103" spans="1:33" s="112" customFormat="1">
      <c r="A103" s="111"/>
      <c r="M103" s="137"/>
      <c r="U103" s="137"/>
      <c r="Y103" s="137"/>
      <c r="AC103" s="137"/>
      <c r="AD103" s="138"/>
      <c r="AE103" s="137"/>
      <c r="AF103" s="137"/>
      <c r="AG103" s="137"/>
    </row>
    <row r="104" spans="1:33" s="112" customFormat="1">
      <c r="A104" s="111"/>
      <c r="M104" s="137"/>
      <c r="U104" s="137"/>
      <c r="Y104" s="137"/>
      <c r="AC104" s="137"/>
      <c r="AD104" s="138"/>
      <c r="AE104" s="137"/>
      <c r="AF104" s="137"/>
      <c r="AG104" s="137"/>
    </row>
    <row r="105" spans="1:33" s="112" customFormat="1">
      <c r="A105" s="111"/>
      <c r="M105" s="137"/>
      <c r="U105" s="137"/>
      <c r="Y105" s="137"/>
      <c r="AC105" s="137"/>
      <c r="AD105" s="138"/>
      <c r="AE105" s="137"/>
      <c r="AF105" s="137"/>
      <c r="AG105" s="137"/>
    </row>
    <row r="106" spans="1:33" s="112" customFormat="1">
      <c r="A106" s="111"/>
      <c r="M106" s="137"/>
      <c r="U106" s="137"/>
      <c r="Y106" s="137"/>
      <c r="AC106" s="137"/>
      <c r="AD106" s="138"/>
      <c r="AE106" s="137"/>
      <c r="AF106" s="137"/>
      <c r="AG106" s="137"/>
    </row>
    <row r="107" spans="1:33" s="112" customFormat="1">
      <c r="A107" s="111"/>
      <c r="M107" s="137"/>
      <c r="U107" s="137"/>
      <c r="Y107" s="137"/>
      <c r="AC107" s="137"/>
      <c r="AD107" s="138"/>
      <c r="AE107" s="137"/>
      <c r="AF107" s="137"/>
      <c r="AG107" s="137"/>
    </row>
    <row r="108" spans="1:33" s="112" customFormat="1">
      <c r="A108" s="111"/>
      <c r="M108" s="137"/>
      <c r="U108" s="137"/>
      <c r="Y108" s="137"/>
      <c r="AC108" s="137"/>
      <c r="AD108" s="138"/>
      <c r="AE108" s="137"/>
      <c r="AF108" s="137"/>
      <c r="AG108" s="137"/>
    </row>
    <row r="109" spans="1:33" s="112" customFormat="1">
      <c r="A109" s="111"/>
      <c r="M109" s="137"/>
      <c r="U109" s="137"/>
      <c r="Y109" s="137"/>
      <c r="AC109" s="137"/>
      <c r="AD109" s="138"/>
      <c r="AE109" s="137"/>
      <c r="AF109" s="137"/>
      <c r="AG109" s="137"/>
    </row>
    <row r="110" spans="1:33" s="112" customFormat="1">
      <c r="A110" s="111"/>
      <c r="M110" s="137"/>
      <c r="U110" s="137"/>
      <c r="Y110" s="137"/>
      <c r="AC110" s="137"/>
      <c r="AD110" s="138"/>
      <c r="AE110" s="137"/>
      <c r="AF110" s="137"/>
      <c r="AG110" s="137"/>
    </row>
    <row r="111" spans="1:33" s="112" customFormat="1">
      <c r="A111" s="111"/>
      <c r="M111" s="137"/>
      <c r="U111" s="137"/>
      <c r="Y111" s="137"/>
      <c r="AC111" s="137"/>
      <c r="AD111" s="138"/>
      <c r="AE111" s="137"/>
      <c r="AF111" s="137"/>
      <c r="AG111" s="137"/>
    </row>
    <row r="112" spans="1:33" s="112" customFormat="1">
      <c r="A112" s="111"/>
      <c r="M112" s="137"/>
      <c r="U112" s="137"/>
      <c r="Y112" s="137"/>
      <c r="AC112" s="137"/>
      <c r="AD112" s="138"/>
      <c r="AE112" s="137"/>
      <c r="AF112" s="137"/>
      <c r="AG112" s="137"/>
    </row>
    <row r="113" spans="1:33" s="112" customFormat="1">
      <c r="A113" s="111"/>
      <c r="M113" s="137"/>
      <c r="U113" s="137"/>
      <c r="Y113" s="137"/>
      <c r="AC113" s="137"/>
      <c r="AD113" s="138"/>
      <c r="AE113" s="137"/>
      <c r="AF113" s="137"/>
      <c r="AG113" s="137"/>
    </row>
    <row r="114" spans="1:33" s="112" customFormat="1">
      <c r="A114" s="111"/>
      <c r="M114" s="137"/>
      <c r="U114" s="137"/>
      <c r="Y114" s="137"/>
      <c r="AC114" s="137"/>
      <c r="AD114" s="138"/>
      <c r="AE114" s="137"/>
      <c r="AF114" s="137"/>
      <c r="AG114" s="137"/>
    </row>
    <row r="115" spans="1:33" s="112" customFormat="1">
      <c r="A115" s="111"/>
      <c r="M115" s="137"/>
      <c r="U115" s="137"/>
      <c r="Y115" s="137"/>
      <c r="AC115" s="137"/>
      <c r="AD115" s="138"/>
      <c r="AE115" s="137"/>
      <c r="AF115" s="137"/>
      <c r="AG115" s="137"/>
    </row>
    <row r="116" spans="1:33" s="112" customFormat="1">
      <c r="A116" s="111"/>
      <c r="M116" s="137"/>
      <c r="U116" s="137"/>
      <c r="Y116" s="137"/>
      <c r="AC116" s="137"/>
      <c r="AD116" s="138"/>
      <c r="AE116" s="137"/>
      <c r="AF116" s="137"/>
      <c r="AG116" s="137"/>
    </row>
    <row r="117" spans="1:33" s="112" customFormat="1">
      <c r="A117" s="111"/>
      <c r="M117" s="137"/>
      <c r="U117" s="137"/>
      <c r="Y117" s="137"/>
      <c r="AC117" s="137"/>
      <c r="AD117" s="138"/>
      <c r="AE117" s="137"/>
      <c r="AF117" s="137"/>
      <c r="AG117" s="137"/>
    </row>
    <row r="118" spans="1:33" s="112" customFormat="1">
      <c r="A118" s="111"/>
      <c r="M118" s="137"/>
      <c r="U118" s="137"/>
      <c r="Y118" s="137"/>
      <c r="AC118" s="137"/>
      <c r="AD118" s="138"/>
      <c r="AE118" s="137"/>
      <c r="AF118" s="137"/>
      <c r="AG118" s="137"/>
    </row>
    <row r="119" spans="1:33" s="112" customFormat="1">
      <c r="A119" s="111"/>
      <c r="M119" s="137"/>
      <c r="U119" s="137"/>
      <c r="Y119" s="137"/>
      <c r="AC119" s="137"/>
      <c r="AD119" s="138"/>
      <c r="AE119" s="137"/>
      <c r="AF119" s="137"/>
      <c r="AG119" s="137"/>
    </row>
    <row r="120" spans="1:33" s="112" customFormat="1">
      <c r="A120" s="111"/>
      <c r="M120" s="137"/>
      <c r="U120" s="137"/>
      <c r="Y120" s="137"/>
      <c r="AC120" s="137"/>
      <c r="AD120" s="138"/>
      <c r="AE120" s="137"/>
      <c r="AF120" s="137"/>
      <c r="AG120" s="137"/>
    </row>
    <row r="121" spans="1:33" s="112" customFormat="1">
      <c r="A121" s="111"/>
      <c r="M121" s="137"/>
      <c r="U121" s="137"/>
      <c r="Y121" s="137"/>
      <c r="AC121" s="137"/>
      <c r="AD121" s="138"/>
      <c r="AE121" s="137"/>
      <c r="AF121" s="137"/>
      <c r="AG121" s="137"/>
    </row>
    <row r="122" spans="1:33" s="112" customFormat="1">
      <c r="A122" s="111"/>
      <c r="M122" s="137"/>
      <c r="U122" s="137"/>
      <c r="Y122" s="137"/>
      <c r="AC122" s="137"/>
      <c r="AD122" s="138"/>
      <c r="AE122" s="137"/>
      <c r="AF122" s="137"/>
      <c r="AG122" s="137"/>
    </row>
    <row r="123" spans="1:33" s="112" customFormat="1">
      <c r="A123" s="111"/>
      <c r="M123" s="137"/>
      <c r="U123" s="137"/>
      <c r="Y123" s="137"/>
      <c r="AC123" s="137"/>
      <c r="AD123" s="138"/>
      <c r="AE123" s="137"/>
      <c r="AF123" s="137"/>
      <c r="AG123" s="137"/>
    </row>
    <row r="124" spans="1:33" s="112" customFormat="1">
      <c r="A124" s="111"/>
      <c r="M124" s="137"/>
      <c r="U124" s="137"/>
      <c r="Y124" s="137"/>
      <c r="AC124" s="137"/>
      <c r="AD124" s="138"/>
      <c r="AE124" s="137"/>
      <c r="AF124" s="137"/>
      <c r="AG124" s="137"/>
    </row>
    <row r="125" spans="1:33" s="112" customFormat="1">
      <c r="A125" s="111"/>
      <c r="M125" s="137"/>
      <c r="U125" s="137"/>
      <c r="Y125" s="137"/>
      <c r="AC125" s="137"/>
      <c r="AD125" s="138"/>
      <c r="AE125" s="137"/>
      <c r="AF125" s="137"/>
      <c r="AG125" s="137"/>
    </row>
    <row r="126" spans="1:33" s="112" customFormat="1">
      <c r="A126" s="111"/>
      <c r="M126" s="137"/>
      <c r="U126" s="137"/>
      <c r="Y126" s="137"/>
      <c r="AC126" s="137"/>
      <c r="AD126" s="138"/>
      <c r="AE126" s="137"/>
      <c r="AF126" s="137"/>
      <c r="AG126" s="137"/>
    </row>
    <row r="127" spans="1:33" s="112" customFormat="1">
      <c r="A127" s="111"/>
      <c r="M127" s="137"/>
      <c r="U127" s="137"/>
      <c r="Y127" s="137"/>
      <c r="AC127" s="137"/>
      <c r="AD127" s="138"/>
      <c r="AE127" s="137"/>
      <c r="AF127" s="137"/>
      <c r="AG127" s="137"/>
    </row>
    <row r="128" spans="1:33" s="112" customFormat="1">
      <c r="A128" s="111"/>
      <c r="M128" s="137"/>
      <c r="U128" s="137"/>
      <c r="Y128" s="137"/>
      <c r="AC128" s="137"/>
      <c r="AD128" s="138"/>
      <c r="AE128" s="137"/>
      <c r="AF128" s="137"/>
      <c r="AG128" s="137"/>
    </row>
    <row r="129" spans="1:33" s="112" customFormat="1">
      <c r="A129" s="111"/>
      <c r="M129" s="137"/>
      <c r="U129" s="137"/>
      <c r="Y129" s="137"/>
      <c r="AC129" s="137"/>
      <c r="AD129" s="138"/>
      <c r="AE129" s="137"/>
      <c r="AF129" s="137"/>
      <c r="AG129" s="137"/>
    </row>
    <row r="130" spans="1:33" s="112" customFormat="1">
      <c r="A130" s="111"/>
      <c r="M130" s="137"/>
      <c r="U130" s="137"/>
      <c r="Y130" s="137"/>
      <c r="AC130" s="137"/>
      <c r="AD130" s="138"/>
      <c r="AE130" s="137"/>
      <c r="AF130" s="137"/>
      <c r="AG130" s="137"/>
    </row>
    <row r="131" spans="1:33" s="112" customFormat="1">
      <c r="A131" s="111"/>
      <c r="M131" s="137"/>
      <c r="U131" s="137"/>
      <c r="Y131" s="137"/>
      <c r="AC131" s="137"/>
      <c r="AD131" s="138"/>
      <c r="AE131" s="137"/>
      <c r="AF131" s="137"/>
      <c r="AG131" s="137"/>
    </row>
    <row r="132" spans="1:33" s="112" customFormat="1">
      <c r="A132" s="111"/>
      <c r="M132" s="137"/>
      <c r="U132" s="137"/>
      <c r="Y132" s="137"/>
      <c r="AC132" s="137"/>
      <c r="AD132" s="138"/>
      <c r="AE132" s="137"/>
      <c r="AF132" s="137"/>
      <c r="AG132" s="137"/>
    </row>
    <row r="133" spans="1:33" s="112" customFormat="1">
      <c r="A133" s="111"/>
      <c r="M133" s="137"/>
      <c r="U133" s="137"/>
      <c r="Y133" s="137"/>
      <c r="AC133" s="137"/>
      <c r="AD133" s="138"/>
      <c r="AE133" s="137"/>
      <c r="AF133" s="137"/>
      <c r="AG133" s="137"/>
    </row>
    <row r="134" spans="1:33" s="112" customFormat="1">
      <c r="A134" s="111"/>
      <c r="M134" s="137"/>
      <c r="U134" s="137"/>
      <c r="Y134" s="137"/>
      <c r="AC134" s="137"/>
      <c r="AD134" s="138"/>
      <c r="AE134" s="137"/>
      <c r="AF134" s="137"/>
      <c r="AG134" s="137"/>
    </row>
    <row r="135" spans="1:33" s="112" customFormat="1">
      <c r="A135" s="111"/>
      <c r="M135" s="137"/>
      <c r="U135" s="137"/>
      <c r="Y135" s="137"/>
      <c r="AC135" s="137"/>
      <c r="AD135" s="138"/>
      <c r="AE135" s="137"/>
      <c r="AF135" s="137"/>
      <c r="AG135" s="137"/>
    </row>
    <row r="136" spans="1:33" s="112" customFormat="1">
      <c r="A136" s="111"/>
      <c r="M136" s="137"/>
      <c r="U136" s="137"/>
      <c r="Y136" s="137"/>
      <c r="AC136" s="137"/>
      <c r="AD136" s="138"/>
      <c r="AE136" s="137"/>
      <c r="AF136" s="137"/>
      <c r="AG136" s="137"/>
    </row>
    <row r="137" spans="1:33" s="112" customFormat="1">
      <c r="A137" s="111"/>
      <c r="M137" s="137"/>
      <c r="U137" s="137"/>
      <c r="Y137" s="137"/>
      <c r="AC137" s="137"/>
      <c r="AD137" s="138"/>
      <c r="AE137" s="137"/>
      <c r="AF137" s="137"/>
      <c r="AG137" s="137"/>
    </row>
    <row r="138" spans="1:33" s="112" customFormat="1">
      <c r="A138" s="111"/>
      <c r="M138" s="137"/>
      <c r="U138" s="137"/>
      <c r="Y138" s="137"/>
      <c r="AC138" s="137"/>
      <c r="AD138" s="138"/>
      <c r="AE138" s="137"/>
      <c r="AF138" s="137"/>
      <c r="AG138" s="137"/>
    </row>
    <row r="139" spans="1:33" s="112" customFormat="1">
      <c r="A139" s="111"/>
      <c r="M139" s="137"/>
      <c r="U139" s="137"/>
      <c r="Y139" s="137"/>
      <c r="AC139" s="137"/>
      <c r="AD139" s="138"/>
      <c r="AE139" s="137"/>
      <c r="AF139" s="137"/>
      <c r="AG139" s="137"/>
    </row>
    <row r="140" spans="1:33" s="112" customFormat="1">
      <c r="A140" s="111"/>
      <c r="M140" s="137"/>
      <c r="U140" s="137"/>
      <c r="Y140" s="137"/>
      <c r="AC140" s="137"/>
      <c r="AD140" s="138"/>
      <c r="AE140" s="137"/>
      <c r="AF140" s="137"/>
      <c r="AG140" s="137"/>
    </row>
    <row r="141" spans="1:33" s="112" customFormat="1">
      <c r="A141" s="111"/>
      <c r="M141" s="137"/>
      <c r="U141" s="137"/>
      <c r="Y141" s="137"/>
      <c r="AC141" s="137"/>
      <c r="AD141" s="138"/>
      <c r="AE141" s="137"/>
      <c r="AF141" s="137"/>
      <c r="AG141" s="137"/>
    </row>
    <row r="142" spans="1:33" s="112" customFormat="1">
      <c r="A142" s="111"/>
      <c r="M142" s="137"/>
      <c r="U142" s="137"/>
      <c r="Y142" s="137"/>
      <c r="AC142" s="137"/>
      <c r="AD142" s="138"/>
      <c r="AE142" s="137"/>
      <c r="AF142" s="137"/>
      <c r="AG142" s="137"/>
    </row>
    <row r="143" spans="1:33" s="112" customFormat="1">
      <c r="A143" s="111"/>
      <c r="M143" s="137"/>
      <c r="U143" s="137"/>
      <c r="Y143" s="137"/>
      <c r="AC143" s="137"/>
      <c r="AD143" s="138"/>
      <c r="AE143" s="137"/>
      <c r="AF143" s="137"/>
      <c r="AG143" s="137"/>
    </row>
    <row r="144" spans="1:33" s="112" customFormat="1">
      <c r="A144" s="111"/>
      <c r="M144" s="137"/>
      <c r="U144" s="137"/>
      <c r="Y144" s="137"/>
      <c r="AC144" s="137"/>
      <c r="AD144" s="138"/>
      <c r="AE144" s="137"/>
      <c r="AF144" s="137"/>
      <c r="AG144" s="137"/>
    </row>
    <row r="145" spans="1:33" s="112" customFormat="1">
      <c r="A145" s="111"/>
      <c r="M145" s="137"/>
      <c r="U145" s="137"/>
      <c r="Y145" s="137"/>
      <c r="AC145" s="137"/>
      <c r="AD145" s="138"/>
      <c r="AE145" s="137"/>
      <c r="AF145" s="137"/>
      <c r="AG145" s="137"/>
    </row>
    <row r="146" spans="1:33" s="112" customFormat="1">
      <c r="A146" s="111"/>
      <c r="M146" s="137"/>
      <c r="U146" s="137"/>
      <c r="Y146" s="137"/>
      <c r="AC146" s="137"/>
      <c r="AD146" s="138"/>
      <c r="AE146" s="137"/>
      <c r="AF146" s="137"/>
      <c r="AG146" s="137"/>
    </row>
    <row r="147" spans="1:33" s="112" customFormat="1">
      <c r="A147" s="111"/>
      <c r="M147" s="137"/>
      <c r="U147" s="137"/>
      <c r="Y147" s="137"/>
      <c r="AC147" s="137"/>
      <c r="AD147" s="138"/>
      <c r="AE147" s="137"/>
      <c r="AF147" s="137"/>
      <c r="AG147" s="137"/>
    </row>
    <row r="148" spans="1:33" s="112" customFormat="1">
      <c r="A148" s="111"/>
      <c r="M148" s="137"/>
      <c r="U148" s="137"/>
      <c r="Y148" s="137"/>
      <c r="AC148" s="137"/>
      <c r="AD148" s="138"/>
      <c r="AE148" s="137"/>
      <c r="AF148" s="137"/>
      <c r="AG148" s="137"/>
    </row>
    <row r="149" spans="1:33" s="112" customFormat="1">
      <c r="A149" s="111"/>
      <c r="M149" s="137"/>
      <c r="U149" s="137"/>
      <c r="Y149" s="137"/>
      <c r="AC149" s="137"/>
      <c r="AD149" s="138"/>
      <c r="AE149" s="137"/>
      <c r="AF149" s="137"/>
      <c r="AG149" s="137"/>
    </row>
    <row r="150" spans="1:33" s="112" customFormat="1">
      <c r="A150" s="111"/>
      <c r="M150" s="137"/>
      <c r="U150" s="137"/>
      <c r="Y150" s="137"/>
      <c r="AC150" s="137"/>
      <c r="AD150" s="138"/>
      <c r="AE150" s="137"/>
      <c r="AF150" s="137"/>
      <c r="AG150" s="137"/>
    </row>
    <row r="151" spans="1:33" s="112" customFormat="1">
      <c r="A151" s="111"/>
      <c r="M151" s="137"/>
      <c r="U151" s="137"/>
      <c r="Y151" s="137"/>
      <c r="AC151" s="137"/>
      <c r="AD151" s="138"/>
      <c r="AE151" s="137"/>
      <c r="AF151" s="137"/>
      <c r="AG151" s="137"/>
    </row>
    <row r="152" spans="1:33" s="112" customFormat="1">
      <c r="A152" s="111"/>
      <c r="M152" s="137"/>
      <c r="U152" s="137"/>
      <c r="Y152" s="137"/>
      <c r="AC152" s="137"/>
      <c r="AD152" s="138"/>
      <c r="AE152" s="137"/>
      <c r="AF152" s="137"/>
      <c r="AG152" s="137"/>
    </row>
    <row r="153" spans="1:33" s="112" customFormat="1">
      <c r="A153" s="111"/>
      <c r="M153" s="137"/>
      <c r="U153" s="137"/>
      <c r="Y153" s="137"/>
      <c r="AC153" s="137"/>
      <c r="AD153" s="138"/>
      <c r="AE153" s="137"/>
      <c r="AF153" s="137"/>
      <c r="AG153" s="137"/>
    </row>
    <row r="154" spans="1:33" s="112" customFormat="1">
      <c r="A154" s="111"/>
      <c r="M154" s="137"/>
      <c r="U154" s="137"/>
      <c r="Y154" s="137"/>
      <c r="AC154" s="137"/>
      <c r="AD154" s="138"/>
      <c r="AE154" s="137"/>
      <c r="AF154" s="137"/>
      <c r="AG154" s="137"/>
    </row>
    <row r="155" spans="1:33" s="112" customFormat="1">
      <c r="A155" s="111"/>
      <c r="M155" s="137"/>
      <c r="U155" s="137"/>
      <c r="Y155" s="137"/>
      <c r="AC155" s="137"/>
      <c r="AD155" s="138"/>
      <c r="AE155" s="137"/>
      <c r="AF155" s="137"/>
      <c r="AG155" s="137"/>
    </row>
    <row r="156" spans="1:33" s="112" customFormat="1">
      <c r="A156" s="111"/>
      <c r="M156" s="137"/>
      <c r="U156" s="137"/>
      <c r="Y156" s="137"/>
      <c r="AC156" s="137"/>
      <c r="AD156" s="138"/>
      <c r="AE156" s="137"/>
      <c r="AF156" s="137"/>
      <c r="AG156" s="137"/>
    </row>
    <row r="157" spans="1:33" s="112" customFormat="1">
      <c r="A157" s="111"/>
      <c r="M157" s="137"/>
      <c r="U157" s="137"/>
      <c r="Y157" s="137"/>
      <c r="AC157" s="137"/>
      <c r="AD157" s="138"/>
      <c r="AE157" s="137"/>
      <c r="AF157" s="137"/>
      <c r="AG157" s="137"/>
    </row>
    <row r="158" spans="1:33" s="112" customFormat="1">
      <c r="A158" s="111"/>
      <c r="M158" s="137"/>
      <c r="U158" s="137"/>
      <c r="Y158" s="137"/>
      <c r="AC158" s="137"/>
      <c r="AD158" s="138"/>
      <c r="AE158" s="137"/>
      <c r="AF158" s="137"/>
      <c r="AG158" s="137"/>
    </row>
    <row r="159" spans="1:33" s="112" customFormat="1">
      <c r="A159" s="111"/>
      <c r="M159" s="137"/>
      <c r="U159" s="137"/>
      <c r="Y159" s="137"/>
      <c r="AC159" s="137"/>
      <c r="AD159" s="138"/>
      <c r="AE159" s="137"/>
      <c r="AF159" s="137"/>
      <c r="AG159" s="137"/>
    </row>
    <row r="160" spans="1:33" s="112" customFormat="1">
      <c r="A160" s="111"/>
      <c r="M160" s="137"/>
      <c r="U160" s="137"/>
      <c r="Y160" s="137"/>
      <c r="AC160" s="137"/>
      <c r="AD160" s="138"/>
      <c r="AE160" s="137"/>
      <c r="AF160" s="137"/>
      <c r="AG160" s="137"/>
    </row>
    <row r="161" spans="1:33" s="112" customFormat="1">
      <c r="A161" s="111"/>
      <c r="M161" s="137"/>
      <c r="U161" s="137"/>
      <c r="Y161" s="137"/>
      <c r="AC161" s="137"/>
      <c r="AD161" s="138"/>
      <c r="AE161" s="137"/>
      <c r="AF161" s="137"/>
      <c r="AG161" s="137"/>
    </row>
    <row r="162" spans="1:33" s="112" customFormat="1">
      <c r="A162" s="111"/>
      <c r="M162" s="137"/>
      <c r="U162" s="137"/>
      <c r="Y162" s="137"/>
      <c r="AC162" s="137"/>
      <c r="AD162" s="138"/>
      <c r="AE162" s="137"/>
      <c r="AF162" s="137"/>
      <c r="AG162" s="137"/>
    </row>
    <row r="163" spans="1:33" s="112" customFormat="1">
      <c r="A163" s="111"/>
      <c r="M163" s="137"/>
      <c r="U163" s="137"/>
      <c r="Y163" s="137"/>
      <c r="AC163" s="137"/>
      <c r="AD163" s="138"/>
      <c r="AE163" s="137"/>
      <c r="AF163" s="137"/>
      <c r="AG163" s="137"/>
    </row>
    <row r="164" spans="1:33" s="112" customFormat="1">
      <c r="A164" s="111"/>
      <c r="M164" s="137"/>
      <c r="U164" s="137"/>
      <c r="Y164" s="137"/>
      <c r="AC164" s="137"/>
      <c r="AD164" s="138"/>
      <c r="AE164" s="137"/>
      <c r="AF164" s="137"/>
      <c r="AG164" s="137"/>
    </row>
    <row r="165" spans="1:33" s="112" customFormat="1">
      <c r="A165" s="111"/>
      <c r="M165" s="137"/>
      <c r="U165" s="137"/>
      <c r="Y165" s="137"/>
      <c r="AC165" s="137"/>
      <c r="AD165" s="138"/>
      <c r="AE165" s="137"/>
      <c r="AF165" s="137"/>
      <c r="AG165" s="137"/>
    </row>
    <row r="166" spans="1:33" s="112" customFormat="1">
      <c r="A166" s="111"/>
      <c r="M166" s="137"/>
      <c r="U166" s="137"/>
      <c r="Y166" s="137"/>
      <c r="AC166" s="137"/>
      <c r="AD166" s="138"/>
      <c r="AE166" s="137"/>
      <c r="AF166" s="137"/>
      <c r="AG166" s="137"/>
    </row>
    <row r="167" spans="1:33" s="112" customFormat="1">
      <c r="A167" s="111"/>
      <c r="M167" s="137"/>
      <c r="U167" s="137"/>
      <c r="Y167" s="137"/>
      <c r="AC167" s="137"/>
      <c r="AD167" s="138"/>
      <c r="AE167" s="137"/>
      <c r="AF167" s="137"/>
      <c r="AG167" s="137"/>
    </row>
    <row r="168" spans="1:33" s="112" customFormat="1">
      <c r="A168" s="111"/>
      <c r="M168" s="137"/>
      <c r="U168" s="137"/>
      <c r="Y168" s="137"/>
      <c r="AC168" s="137"/>
      <c r="AD168" s="138"/>
      <c r="AE168" s="137"/>
      <c r="AF168" s="137"/>
      <c r="AG168" s="137"/>
    </row>
    <row r="169" spans="1:33" s="112" customFormat="1">
      <c r="A169" s="111"/>
      <c r="M169" s="137"/>
      <c r="U169" s="137"/>
      <c r="Y169" s="137"/>
      <c r="AC169" s="137"/>
      <c r="AD169" s="138"/>
      <c r="AE169" s="137"/>
      <c r="AF169" s="137"/>
      <c r="AG169" s="137"/>
    </row>
    <row r="170" spans="1:33" s="112" customFormat="1">
      <c r="A170" s="111"/>
      <c r="M170" s="137"/>
      <c r="U170" s="137"/>
      <c r="Y170" s="137"/>
      <c r="AC170" s="137"/>
      <c r="AD170" s="138"/>
      <c r="AE170" s="137"/>
      <c r="AF170" s="137"/>
      <c r="AG170" s="137"/>
    </row>
    <row r="171" spans="1:33" s="112" customFormat="1">
      <c r="A171" s="111"/>
      <c r="M171" s="137"/>
      <c r="U171" s="137"/>
      <c r="Y171" s="137"/>
      <c r="AC171" s="137"/>
      <c r="AD171" s="138"/>
      <c r="AE171" s="137"/>
      <c r="AF171" s="137"/>
      <c r="AG171" s="137"/>
    </row>
    <row r="172" spans="1:33" s="112" customFormat="1">
      <c r="A172" s="111"/>
      <c r="M172" s="137"/>
      <c r="U172" s="137"/>
      <c r="Y172" s="137"/>
      <c r="AC172" s="137"/>
      <c r="AD172" s="138"/>
      <c r="AE172" s="137"/>
      <c r="AF172" s="137"/>
      <c r="AG172" s="137"/>
    </row>
    <row r="173" spans="1:33" s="112" customFormat="1">
      <c r="A173" s="111"/>
      <c r="M173" s="137"/>
      <c r="U173" s="137"/>
      <c r="Y173" s="137"/>
      <c r="AC173" s="137"/>
      <c r="AD173" s="138"/>
      <c r="AE173" s="137"/>
      <c r="AF173" s="137"/>
      <c r="AG173" s="137"/>
    </row>
    <row r="174" spans="1:33" s="112" customFormat="1">
      <c r="A174" s="111"/>
      <c r="M174" s="137"/>
      <c r="U174" s="137"/>
      <c r="Y174" s="137"/>
      <c r="AC174" s="137"/>
      <c r="AD174" s="138"/>
      <c r="AE174" s="137"/>
      <c r="AF174" s="137"/>
      <c r="AG174" s="137"/>
    </row>
    <row r="175" spans="1:33" s="112" customFormat="1">
      <c r="A175" s="111"/>
      <c r="M175" s="137"/>
      <c r="U175" s="137"/>
      <c r="Y175" s="137"/>
      <c r="AC175" s="137"/>
      <c r="AD175" s="138"/>
      <c r="AE175" s="137"/>
      <c r="AF175" s="137"/>
      <c r="AG175" s="137"/>
    </row>
    <row r="176" spans="1:33" s="112" customFormat="1">
      <c r="A176" s="111"/>
      <c r="M176" s="137"/>
      <c r="U176" s="137"/>
      <c r="Y176" s="137"/>
      <c r="AC176" s="137"/>
      <c r="AD176" s="138"/>
      <c r="AE176" s="137"/>
      <c r="AF176" s="137"/>
      <c r="AG176" s="137"/>
    </row>
    <row r="177" spans="1:33" s="112" customFormat="1">
      <c r="A177" s="111"/>
      <c r="M177" s="137"/>
      <c r="U177" s="137"/>
      <c r="Y177" s="137"/>
      <c r="AC177" s="137"/>
      <c r="AD177" s="138"/>
      <c r="AE177" s="137"/>
      <c r="AF177" s="137"/>
      <c r="AG177" s="137"/>
    </row>
    <row r="178" spans="1:33" s="112" customFormat="1">
      <c r="A178" s="111"/>
      <c r="M178" s="137"/>
      <c r="U178" s="137"/>
      <c r="Y178" s="137"/>
      <c r="AC178" s="137"/>
      <c r="AD178" s="138"/>
      <c r="AE178" s="137"/>
      <c r="AF178" s="137"/>
      <c r="AG178" s="137"/>
    </row>
    <row r="179" spans="1:33" s="112" customFormat="1">
      <c r="A179" s="111"/>
      <c r="M179" s="137"/>
      <c r="U179" s="137"/>
      <c r="Y179" s="137"/>
      <c r="AC179" s="137"/>
      <c r="AD179" s="138"/>
      <c r="AE179" s="137"/>
      <c r="AF179" s="137"/>
      <c r="AG179" s="137"/>
    </row>
    <row r="180" spans="1:33" s="112" customFormat="1">
      <c r="A180" s="111"/>
      <c r="M180" s="137"/>
      <c r="U180" s="137"/>
      <c r="Y180" s="137"/>
      <c r="AC180" s="137"/>
      <c r="AD180" s="138"/>
      <c r="AE180" s="137"/>
      <c r="AF180" s="137"/>
      <c r="AG180" s="137"/>
    </row>
    <row r="181" spans="1:33" s="112" customFormat="1">
      <c r="A181" s="111"/>
      <c r="M181" s="137"/>
      <c r="U181" s="137"/>
      <c r="Y181" s="137"/>
      <c r="AC181" s="137"/>
      <c r="AD181" s="138"/>
      <c r="AE181" s="137"/>
      <c r="AF181" s="137"/>
      <c r="AG181" s="137"/>
    </row>
    <row r="182" spans="1:33" s="112" customFormat="1">
      <c r="A182" s="111"/>
      <c r="M182" s="139"/>
      <c r="U182" s="139"/>
      <c r="Y182" s="139"/>
      <c r="AC182" s="139"/>
      <c r="AD182" s="138"/>
      <c r="AE182" s="137"/>
      <c r="AF182" s="137"/>
      <c r="AG182" s="137"/>
    </row>
    <row r="183" spans="1:33" s="112" customFormat="1">
      <c r="A183" s="111"/>
      <c r="M183" s="139"/>
      <c r="U183" s="139"/>
      <c r="Y183" s="139"/>
      <c r="AC183" s="139"/>
      <c r="AD183" s="138"/>
      <c r="AE183" s="137"/>
      <c r="AF183" s="137"/>
      <c r="AG183" s="137"/>
    </row>
    <row r="184" spans="1:33" s="112" customFormat="1">
      <c r="A184" s="111"/>
      <c r="M184" s="139"/>
      <c r="U184" s="139"/>
      <c r="Y184" s="139"/>
      <c r="AC184" s="139"/>
      <c r="AD184" s="138"/>
      <c r="AE184" s="137"/>
      <c r="AF184" s="137"/>
      <c r="AG184" s="137"/>
    </row>
    <row r="185" spans="1:33" s="112" customFormat="1">
      <c r="A185" s="111"/>
      <c r="M185" s="139"/>
      <c r="U185" s="139"/>
      <c r="Y185" s="139"/>
      <c r="AC185" s="139"/>
      <c r="AD185" s="138"/>
      <c r="AE185" s="137"/>
      <c r="AF185" s="137"/>
      <c r="AG185" s="137"/>
    </row>
    <row r="186" spans="1:33" s="112" customFormat="1">
      <c r="A186" s="111"/>
      <c r="M186" s="139"/>
      <c r="U186" s="139"/>
      <c r="Y186" s="139"/>
      <c r="AC186" s="139"/>
      <c r="AD186" s="138"/>
      <c r="AE186" s="137"/>
      <c r="AF186" s="137"/>
      <c r="AG186" s="137"/>
    </row>
    <row r="187" spans="1:33" s="112" customFormat="1">
      <c r="A187" s="111"/>
      <c r="M187" s="139"/>
      <c r="U187" s="139"/>
      <c r="Y187" s="139"/>
      <c r="AC187" s="139"/>
      <c r="AD187" s="138"/>
      <c r="AE187" s="137"/>
      <c r="AF187" s="137"/>
      <c r="AG187" s="137"/>
    </row>
    <row r="188" spans="1:33" s="112" customFormat="1">
      <c r="A188" s="111"/>
      <c r="M188" s="139"/>
      <c r="U188" s="139"/>
      <c r="Y188" s="139"/>
      <c r="AC188" s="139"/>
      <c r="AD188" s="138"/>
      <c r="AE188" s="137"/>
      <c r="AF188" s="137"/>
      <c r="AG188" s="137"/>
    </row>
    <row r="189" spans="1:33" s="112" customFormat="1">
      <c r="A189" s="111"/>
      <c r="M189" s="139"/>
      <c r="U189" s="139"/>
      <c r="Y189" s="139"/>
      <c r="AC189" s="139"/>
      <c r="AD189" s="138"/>
      <c r="AE189" s="137"/>
      <c r="AF189" s="137"/>
      <c r="AG189" s="137"/>
    </row>
    <row r="190" spans="1:33" s="112" customFormat="1">
      <c r="A190" s="111"/>
      <c r="M190" s="139"/>
      <c r="U190" s="139"/>
      <c r="Y190" s="139"/>
      <c r="AC190" s="139"/>
      <c r="AD190" s="138"/>
      <c r="AE190" s="137"/>
      <c r="AF190" s="137"/>
      <c r="AG190" s="137"/>
    </row>
    <row r="191" spans="1:33" s="112" customFormat="1">
      <c r="A191" s="111"/>
      <c r="M191" s="139"/>
      <c r="U191" s="139"/>
      <c r="Y191" s="139"/>
      <c r="AC191" s="139"/>
      <c r="AD191" s="138"/>
      <c r="AE191" s="137"/>
      <c r="AF191" s="137"/>
      <c r="AG191" s="137"/>
    </row>
    <row r="192" spans="1:33" s="112" customFormat="1">
      <c r="A192" s="111"/>
      <c r="M192" s="139"/>
      <c r="U192" s="139"/>
      <c r="Y192" s="139"/>
      <c r="AC192" s="139"/>
      <c r="AD192" s="138"/>
      <c r="AE192" s="137"/>
      <c r="AF192" s="137"/>
      <c r="AG192" s="137"/>
    </row>
    <row r="193" spans="1:34" s="112" customFormat="1">
      <c r="A193" s="111"/>
      <c r="M193" s="139"/>
      <c r="U193" s="139"/>
      <c r="Y193" s="139"/>
      <c r="AC193" s="139"/>
      <c r="AD193" s="138"/>
      <c r="AE193" s="137"/>
      <c r="AF193" s="137"/>
      <c r="AG193" s="137"/>
    </row>
    <row r="194" spans="1:34" s="112" customFormat="1">
      <c r="A194" s="111"/>
      <c r="M194" s="139"/>
      <c r="U194" s="139"/>
      <c r="Y194" s="139"/>
      <c r="AC194" s="139"/>
      <c r="AD194" s="138"/>
      <c r="AE194" s="137"/>
      <c r="AF194" s="137"/>
      <c r="AG194" s="137"/>
    </row>
    <row r="195" spans="1:34" s="112" customFormat="1">
      <c r="A195" s="111"/>
      <c r="M195" s="139"/>
      <c r="U195" s="139"/>
      <c r="Y195" s="139"/>
      <c r="AC195" s="139"/>
      <c r="AD195" s="138"/>
      <c r="AE195" s="137"/>
      <c r="AF195" s="137"/>
      <c r="AG195" s="137"/>
    </row>
    <row r="196" spans="1:34" s="112" customFormat="1">
      <c r="A196" s="111"/>
      <c r="M196" s="139"/>
      <c r="U196" s="139"/>
      <c r="Y196" s="139"/>
      <c r="AC196" s="139"/>
      <c r="AD196" s="138"/>
      <c r="AE196" s="137"/>
      <c r="AF196" s="137"/>
      <c r="AG196" s="137"/>
    </row>
    <row r="197" spans="1:34" s="112" customFormat="1">
      <c r="A197" s="111"/>
      <c r="M197" s="139"/>
      <c r="U197" s="139"/>
      <c r="Y197" s="139"/>
      <c r="AC197" s="139"/>
      <c r="AD197" s="138"/>
      <c r="AE197" s="137"/>
      <c r="AF197" s="137"/>
      <c r="AG197" s="137"/>
    </row>
    <row r="198" spans="1:34" s="112" customFormat="1">
      <c r="A198" s="111"/>
      <c r="M198" s="139"/>
      <c r="U198" s="139"/>
      <c r="Y198" s="139"/>
      <c r="AC198" s="139"/>
      <c r="AD198" s="140"/>
      <c r="AE198" s="139"/>
      <c r="AF198" s="139"/>
      <c r="AG198" s="139"/>
      <c r="AH198" s="141"/>
    </row>
    <row r="199" spans="1:34" s="112" customFormat="1">
      <c r="A199" s="111"/>
      <c r="M199" s="139"/>
      <c r="U199" s="139"/>
      <c r="Y199" s="139"/>
      <c r="AC199" s="139"/>
      <c r="AD199" s="140"/>
      <c r="AE199" s="139"/>
      <c r="AF199" s="139"/>
      <c r="AG199" s="139"/>
      <c r="AH199" s="141"/>
    </row>
    <row r="200" spans="1:34" s="112" customFormat="1">
      <c r="A200" s="142"/>
      <c r="M200" s="139"/>
      <c r="U200" s="139"/>
      <c r="Y200" s="139"/>
      <c r="AC200" s="139"/>
      <c r="AD200" s="140"/>
      <c r="AE200" s="139"/>
      <c r="AF200" s="139"/>
      <c r="AG200" s="139"/>
      <c r="AH200" s="141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S200"/>
  <sheetViews>
    <sheetView showGridLines="0" topLeftCell="A4" zoomScale="85" workbookViewId="0">
      <pane xSplit="3" ySplit="1" topLeftCell="AC15" activePane="bottomRight" state="frozen"/>
      <selection activeCell="B7" sqref="B7:C34"/>
      <selection pane="topRight" activeCell="B7" sqref="B7:C34"/>
      <selection pane="bottomLeft" activeCell="B7" sqref="B7:C34"/>
      <selection pane="bottomRight" activeCell="AR23" sqref="AR23"/>
    </sheetView>
  </sheetViews>
  <sheetFormatPr baseColWidth="10" defaultRowHeight="12"/>
  <cols>
    <col min="1" max="1" width="3" style="142" bestFit="1" customWidth="1"/>
    <col min="2" max="2" width="9.75" style="141" customWidth="1"/>
    <col min="3" max="3" width="18.75" style="141" bestFit="1" customWidth="1"/>
    <col min="4" max="12" width="5.125" style="141" customWidth="1"/>
    <col min="13" max="13" width="7.5" style="139" customWidth="1"/>
    <col min="14" max="20" width="5.125" style="141" customWidth="1"/>
    <col min="21" max="21" width="5" style="139" bestFit="1" customWidth="1"/>
    <col min="22" max="24" width="5.125" style="141" customWidth="1"/>
    <col min="25" max="25" width="5" style="139" bestFit="1" customWidth="1"/>
    <col min="26" max="26" width="5" style="141" bestFit="1" customWidth="1"/>
    <col min="27" max="28" width="4.875" style="141" customWidth="1"/>
    <col min="29" max="29" width="5" style="139" bestFit="1" customWidth="1"/>
    <col min="30" max="30" width="4.875" style="140" customWidth="1"/>
    <col min="31" max="31" width="4.375" style="139" customWidth="1"/>
    <col min="32" max="32" width="8.25" style="139" bestFit="1" customWidth="1"/>
    <col min="33" max="33" width="3.75" style="139" bestFit="1" customWidth="1"/>
    <col min="34" max="34" width="8.25" style="141" bestFit="1" customWidth="1"/>
    <col min="35" max="35" width="3.75" style="141" bestFit="1" customWidth="1"/>
    <col min="36" max="36" width="4.125" style="141" bestFit="1" customWidth="1"/>
    <col min="37" max="37" width="11" style="141"/>
    <col min="38" max="39" width="4.125" style="141" bestFit="1" customWidth="1"/>
    <col min="40" max="44" width="5" style="141" bestFit="1" customWidth="1"/>
    <col min="45" max="45" width="4.125" style="141" bestFit="1" customWidth="1"/>
    <col min="46" max="16384" width="11" style="141"/>
  </cols>
  <sheetData>
    <row r="1" spans="1:45" s="98" customFormat="1" ht="26.25" hidden="1" customHeight="1">
      <c r="A1" s="97"/>
      <c r="B1" s="98" t="e">
        <f>+#REF!</f>
        <v>#REF!</v>
      </c>
      <c r="M1" s="99"/>
      <c r="U1" s="99"/>
      <c r="Y1" s="99"/>
      <c r="AC1" s="99"/>
      <c r="AD1" s="100"/>
      <c r="AE1" s="99"/>
      <c r="AF1" s="99"/>
      <c r="AG1" s="99"/>
    </row>
    <row r="2" spans="1:45" s="102" customFormat="1" ht="18.75" hidden="1" customHeight="1">
      <c r="A2" s="101"/>
      <c r="B2" s="102" t="s">
        <v>0</v>
      </c>
      <c r="M2" s="103"/>
      <c r="U2" s="103"/>
      <c r="Y2" s="103"/>
      <c r="AC2" s="103"/>
      <c r="AD2" s="104"/>
      <c r="AE2" s="103"/>
      <c r="AF2" s="103"/>
      <c r="AG2" s="103"/>
    </row>
    <row r="3" spans="1:45" s="102" customFormat="1" ht="17.25" hidden="1" customHeight="1">
      <c r="A3" s="101"/>
      <c r="B3" s="102" t="s">
        <v>1</v>
      </c>
      <c r="M3" s="103"/>
      <c r="U3" s="103"/>
      <c r="Y3" s="103"/>
      <c r="AC3" s="103"/>
      <c r="AD3" s="104"/>
      <c r="AE3" s="103"/>
      <c r="AF3" s="103"/>
      <c r="AG3" s="103"/>
    </row>
    <row r="4" spans="1:45" s="106" customFormat="1" ht="167.25">
      <c r="A4" s="105"/>
      <c r="D4" s="106" t="s">
        <v>472</v>
      </c>
      <c r="E4" s="106" t="s">
        <v>490</v>
      </c>
      <c r="F4" s="106" t="s">
        <v>491</v>
      </c>
      <c r="M4" s="107"/>
      <c r="N4" s="106" t="s">
        <v>489</v>
      </c>
      <c r="O4" s="106" t="s">
        <v>498</v>
      </c>
      <c r="P4" s="106" t="s">
        <v>499</v>
      </c>
      <c r="U4" s="107"/>
      <c r="V4" s="106" t="s">
        <v>541</v>
      </c>
      <c r="W4" s="106" t="s">
        <v>567</v>
      </c>
      <c r="Y4" s="107"/>
      <c r="Z4" s="106" t="s">
        <v>458</v>
      </c>
      <c r="AC4" s="107"/>
      <c r="AD4" s="108" t="s">
        <v>2</v>
      </c>
      <c r="AE4" s="109">
        <v>0.8</v>
      </c>
      <c r="AF4" s="107" t="s">
        <v>3</v>
      </c>
      <c r="AG4" s="107" t="s">
        <v>4</v>
      </c>
      <c r="AH4" s="110" t="s">
        <v>5</v>
      </c>
      <c r="AI4" s="106" t="s">
        <v>598</v>
      </c>
      <c r="AJ4" s="106" t="s">
        <v>597</v>
      </c>
      <c r="AL4" s="106" t="s">
        <v>600</v>
      </c>
      <c r="AM4" s="106" t="s">
        <v>601</v>
      </c>
      <c r="AN4" s="106" t="s">
        <v>602</v>
      </c>
      <c r="AO4" s="106" t="s">
        <v>603</v>
      </c>
      <c r="AP4" s="106" t="s">
        <v>616</v>
      </c>
      <c r="AQ4" s="106" t="s">
        <v>617</v>
      </c>
      <c r="AR4" s="106" t="s">
        <v>615</v>
      </c>
      <c r="AS4" s="106" t="s">
        <v>614</v>
      </c>
    </row>
    <row r="5" spans="1:45" s="112" customFormat="1" ht="19.5" customHeight="1">
      <c r="A5" s="111"/>
      <c r="M5" s="107"/>
      <c r="U5" s="107"/>
      <c r="Y5" s="107"/>
      <c r="AC5" s="107"/>
      <c r="AD5" s="108"/>
      <c r="AE5" s="109"/>
      <c r="AF5" s="107"/>
      <c r="AG5" s="107"/>
      <c r="AH5" s="110"/>
    </row>
    <row r="6" spans="1:45" s="112" customFormat="1" ht="15" customHeight="1">
      <c r="A6" s="113" t="s">
        <v>6</v>
      </c>
      <c r="B6" s="114" t="s">
        <v>7</v>
      </c>
      <c r="C6" s="115" t="s">
        <v>8</v>
      </c>
      <c r="D6" s="116"/>
      <c r="E6" s="117"/>
      <c r="F6" s="117"/>
      <c r="G6" s="117"/>
      <c r="H6" s="117"/>
      <c r="I6" s="117"/>
      <c r="J6" s="117"/>
      <c r="K6" s="117"/>
      <c r="L6" s="118"/>
      <c r="M6" s="119" t="s">
        <v>9</v>
      </c>
      <c r="N6" s="121"/>
      <c r="O6" s="121"/>
      <c r="P6" s="121"/>
      <c r="Q6" s="121"/>
      <c r="R6" s="121"/>
      <c r="S6" s="121"/>
      <c r="T6" s="122"/>
      <c r="U6" s="119" t="s">
        <v>10</v>
      </c>
      <c r="V6" s="120"/>
      <c r="W6" s="121"/>
      <c r="X6" s="122"/>
      <c r="Y6" s="119" t="s">
        <v>11</v>
      </c>
      <c r="Z6" s="120"/>
      <c r="AA6" s="121"/>
      <c r="AB6" s="122"/>
      <c r="AC6" s="119" t="s">
        <v>12</v>
      </c>
      <c r="AD6" s="123"/>
      <c r="AE6" s="119"/>
      <c r="AF6" s="119"/>
      <c r="AG6" s="119"/>
      <c r="AH6" s="114"/>
      <c r="AL6" s="112" t="s">
        <v>618</v>
      </c>
    </row>
    <row r="7" spans="1:45" s="112" customFormat="1" ht="18" customHeight="1">
      <c r="A7" s="124">
        <v>1</v>
      </c>
      <c r="B7" s="125" t="s">
        <v>144</v>
      </c>
      <c r="C7" s="126" t="s">
        <v>145</v>
      </c>
      <c r="D7" s="127">
        <v>10</v>
      </c>
      <c r="E7" s="127">
        <v>9.1999999999999993</v>
      </c>
      <c r="F7" s="127">
        <v>9.8000000000000007</v>
      </c>
      <c r="G7" s="127"/>
      <c r="H7" s="127"/>
      <c r="I7" s="127"/>
      <c r="J7" s="127"/>
      <c r="K7" s="127"/>
      <c r="L7" s="127"/>
      <c r="M7" s="128">
        <f>TRUNC(AVERAGE(D7:L7),2)</f>
        <v>9.66</v>
      </c>
      <c r="N7" s="127">
        <v>8.9</v>
      </c>
      <c r="O7" s="127">
        <v>4.5</v>
      </c>
      <c r="P7" s="127">
        <v>10</v>
      </c>
      <c r="Q7" s="127"/>
      <c r="R7" s="127"/>
      <c r="S7" s="127"/>
      <c r="T7" s="127"/>
      <c r="U7" s="128">
        <f>TRUNC(AVERAGE(N7:T7),2)</f>
        <v>7.8</v>
      </c>
      <c r="V7" s="127">
        <v>9</v>
      </c>
      <c r="W7" s="127">
        <v>10</v>
      </c>
      <c r="X7" s="127"/>
      <c r="Y7" s="128">
        <f t="shared" ref="Y7:Y39" si="0">TRUNC(AVERAGE(V7:X7),2)</f>
        <v>9.5</v>
      </c>
      <c r="Z7" s="127">
        <v>9.4</v>
      </c>
      <c r="AA7" s="127"/>
      <c r="AB7" s="127"/>
      <c r="AC7" s="128">
        <f t="shared" ref="AC7:AC39" si="1">TRUNC(AVERAGE(Z7:AB7),2)</f>
        <v>9.4</v>
      </c>
      <c r="AD7" s="130">
        <f>TRUNC(AVERAGE(M7,U7,Y7,AC7),2)</f>
        <v>9.09</v>
      </c>
      <c r="AE7" s="127">
        <f>TRUNC((AD7*0.8),2)</f>
        <v>7.27</v>
      </c>
      <c r="AF7" s="127">
        <f>AI7+AJ7</f>
        <v>9.3000000000000007</v>
      </c>
      <c r="AG7" s="131">
        <f>TRUNC((AF7*0.2),2)</f>
        <v>1.86</v>
      </c>
      <c r="AH7" s="127">
        <f>TRUNC((AE7+AG7),2)</f>
        <v>9.1300000000000008</v>
      </c>
      <c r="AI7" s="131">
        <v>7.3</v>
      </c>
      <c r="AJ7" s="127">
        <v>2</v>
      </c>
      <c r="AL7" s="127">
        <v>5</v>
      </c>
      <c r="AM7" s="127">
        <v>4</v>
      </c>
      <c r="AN7" s="127">
        <v>8</v>
      </c>
      <c r="AO7" s="127">
        <v>4</v>
      </c>
      <c r="AP7" s="127">
        <v>8.6</v>
      </c>
      <c r="AQ7" s="127">
        <v>9</v>
      </c>
      <c r="AR7" s="127">
        <f>SUM(AL7:AQ7)</f>
        <v>38.6</v>
      </c>
      <c r="AS7" s="127">
        <f>AR7*0.2</f>
        <v>7.7200000000000006</v>
      </c>
    </row>
    <row r="8" spans="1:45" s="112" customFormat="1" ht="18" customHeight="1">
      <c r="A8" s="124">
        <v>2</v>
      </c>
      <c r="B8" s="125" t="s">
        <v>146</v>
      </c>
      <c r="C8" s="126" t="s">
        <v>147</v>
      </c>
      <c r="D8" s="127">
        <v>7.5</v>
      </c>
      <c r="E8" s="127">
        <v>5</v>
      </c>
      <c r="F8" s="127">
        <v>8.8000000000000007</v>
      </c>
      <c r="G8" s="127"/>
      <c r="H8" s="127"/>
      <c r="I8" s="127"/>
      <c r="J8" s="127"/>
      <c r="K8" s="127"/>
      <c r="L8" s="127"/>
      <c r="M8" s="128">
        <f t="shared" ref="M8:M39" si="2">TRUNC(AVERAGE(D8:L8),2)</f>
        <v>7.1</v>
      </c>
      <c r="N8" s="127">
        <v>7.9</v>
      </c>
      <c r="O8" s="127">
        <v>9.1</v>
      </c>
      <c r="P8" s="127">
        <v>7</v>
      </c>
      <c r="Q8" s="127"/>
      <c r="R8" s="127"/>
      <c r="S8" s="127"/>
      <c r="T8" s="127"/>
      <c r="U8" s="128">
        <f t="shared" ref="U8:U39" si="3">TRUNC(AVERAGE(N8:T8),2)</f>
        <v>8</v>
      </c>
      <c r="V8" s="127">
        <v>7</v>
      </c>
      <c r="W8" s="127">
        <v>8.4</v>
      </c>
      <c r="X8" s="127"/>
      <c r="Y8" s="128">
        <f t="shared" si="0"/>
        <v>7.7</v>
      </c>
      <c r="Z8" s="127">
        <v>9.1999999999999993</v>
      </c>
      <c r="AA8" s="127"/>
      <c r="AB8" s="127"/>
      <c r="AC8" s="128">
        <f t="shared" si="1"/>
        <v>9.1999999999999993</v>
      </c>
      <c r="AD8" s="130">
        <f t="shared" ref="AD8:AD39" si="4">TRUNC(AVERAGE(M8,U8,Y8,AC8),2)</f>
        <v>8</v>
      </c>
      <c r="AE8" s="127">
        <f t="shared" ref="AE8:AE39" si="5">TRUNC((AD8*0.8),2)</f>
        <v>6.4</v>
      </c>
      <c r="AF8" s="127">
        <f t="shared" ref="AF8:AF35" si="6">AI8+AJ8</f>
        <v>7.8</v>
      </c>
      <c r="AG8" s="131">
        <f t="shared" ref="AG8:AG39" si="7">TRUNC((AF8*0.2),2)</f>
        <v>1.56</v>
      </c>
      <c r="AH8" s="127">
        <f t="shared" ref="AH8:AH39" si="8">TRUNC((AE8+AG8),2)</f>
        <v>7.96</v>
      </c>
      <c r="AI8" s="131">
        <v>5.8</v>
      </c>
      <c r="AJ8" s="127">
        <v>2</v>
      </c>
      <c r="AL8" s="127">
        <v>5</v>
      </c>
      <c r="AM8" s="127">
        <v>2</v>
      </c>
      <c r="AN8" s="127">
        <v>10</v>
      </c>
      <c r="AO8" s="127">
        <v>0</v>
      </c>
      <c r="AP8" s="127">
        <v>8.1999999999999993</v>
      </c>
      <c r="AQ8" s="127">
        <v>5</v>
      </c>
      <c r="AR8" s="127">
        <f t="shared" ref="AR8:AR35" si="9">SUM(AL8:AQ8)</f>
        <v>30.2</v>
      </c>
      <c r="AS8" s="127">
        <f t="shared" ref="AS8:AS35" si="10">AR8*0.2</f>
        <v>6.04</v>
      </c>
    </row>
    <row r="9" spans="1:45" s="112" customFormat="1" ht="18" customHeight="1">
      <c r="A9" s="124">
        <v>3</v>
      </c>
      <c r="B9" s="132" t="s">
        <v>148</v>
      </c>
      <c r="C9" s="126" t="s">
        <v>149</v>
      </c>
      <c r="D9" s="127">
        <v>1</v>
      </c>
      <c r="E9" s="127">
        <v>9.4</v>
      </c>
      <c r="F9" s="127">
        <v>1</v>
      </c>
      <c r="G9" s="127"/>
      <c r="H9" s="127"/>
      <c r="I9" s="127"/>
      <c r="J9" s="127"/>
      <c r="K9" s="127"/>
      <c r="L9" s="127"/>
      <c r="M9" s="128">
        <f t="shared" si="2"/>
        <v>3.8</v>
      </c>
      <c r="N9" s="127">
        <v>9.4</v>
      </c>
      <c r="O9" s="127">
        <v>8.8000000000000007</v>
      </c>
      <c r="P9" s="127">
        <v>6.5</v>
      </c>
      <c r="Q9" s="127"/>
      <c r="R9" s="127"/>
      <c r="S9" s="127"/>
      <c r="T9" s="127"/>
      <c r="U9" s="128">
        <f t="shared" si="3"/>
        <v>8.23</v>
      </c>
      <c r="V9" s="127">
        <v>9</v>
      </c>
      <c r="W9" s="127">
        <v>7</v>
      </c>
      <c r="X9" s="127"/>
      <c r="Y9" s="128">
        <f t="shared" si="0"/>
        <v>8</v>
      </c>
      <c r="Z9" s="127">
        <v>9.8000000000000007</v>
      </c>
      <c r="AA9" s="127"/>
      <c r="AB9" s="127"/>
      <c r="AC9" s="128">
        <f t="shared" si="1"/>
        <v>9.8000000000000007</v>
      </c>
      <c r="AD9" s="130">
        <f t="shared" si="4"/>
        <v>7.45</v>
      </c>
      <c r="AE9" s="127">
        <f t="shared" si="5"/>
        <v>5.96</v>
      </c>
      <c r="AF9" s="127">
        <f t="shared" si="6"/>
        <v>8.6</v>
      </c>
      <c r="AG9" s="131">
        <f t="shared" si="7"/>
        <v>1.72</v>
      </c>
      <c r="AH9" s="127">
        <f t="shared" si="8"/>
        <v>7.68</v>
      </c>
      <c r="AI9" s="131">
        <v>8.6</v>
      </c>
      <c r="AJ9" s="127"/>
      <c r="AL9" s="127">
        <v>5</v>
      </c>
      <c r="AM9" s="127">
        <v>5</v>
      </c>
      <c r="AN9" s="127">
        <v>10</v>
      </c>
      <c r="AO9" s="127">
        <v>6</v>
      </c>
      <c r="AP9" s="127">
        <v>8</v>
      </c>
      <c r="AQ9" s="127">
        <v>8.8000000000000007</v>
      </c>
      <c r="AR9" s="127">
        <f t="shared" si="9"/>
        <v>42.8</v>
      </c>
      <c r="AS9" s="127">
        <f t="shared" si="10"/>
        <v>8.56</v>
      </c>
    </row>
    <row r="10" spans="1:45" s="112" customFormat="1" ht="18" customHeight="1">
      <c r="A10" s="124">
        <v>4</v>
      </c>
      <c r="B10" s="125" t="s">
        <v>150</v>
      </c>
      <c r="C10" s="133" t="s">
        <v>151</v>
      </c>
      <c r="D10" s="127">
        <v>8.8000000000000007</v>
      </c>
      <c r="E10" s="127">
        <v>5</v>
      </c>
      <c r="F10" s="127">
        <v>5</v>
      </c>
      <c r="G10" s="127"/>
      <c r="H10" s="127"/>
      <c r="I10" s="127"/>
      <c r="J10" s="127"/>
      <c r="K10" s="127"/>
      <c r="L10" s="127"/>
      <c r="M10" s="128">
        <f t="shared" si="2"/>
        <v>6.26</v>
      </c>
      <c r="N10" s="127">
        <v>5</v>
      </c>
      <c r="O10" s="127">
        <v>6.7</v>
      </c>
      <c r="P10" s="127">
        <v>6</v>
      </c>
      <c r="Q10" s="127"/>
      <c r="R10" s="127"/>
      <c r="S10" s="127"/>
      <c r="T10" s="127"/>
      <c r="U10" s="128">
        <f t="shared" si="3"/>
        <v>5.9</v>
      </c>
      <c r="V10" s="127">
        <v>9</v>
      </c>
      <c r="W10" s="127">
        <v>8.4</v>
      </c>
      <c r="X10" s="127"/>
      <c r="Y10" s="128">
        <f t="shared" si="0"/>
        <v>8.6999999999999993</v>
      </c>
      <c r="Z10" s="127">
        <v>9.4</v>
      </c>
      <c r="AA10" s="127"/>
      <c r="AB10" s="127"/>
      <c r="AC10" s="128">
        <f t="shared" si="1"/>
        <v>9.4</v>
      </c>
      <c r="AD10" s="130">
        <f t="shared" si="4"/>
        <v>7.56</v>
      </c>
      <c r="AE10" s="127">
        <f t="shared" si="5"/>
        <v>6.04</v>
      </c>
      <c r="AF10" s="127">
        <f t="shared" si="6"/>
        <v>8.3000000000000007</v>
      </c>
      <c r="AG10" s="131">
        <f t="shared" si="7"/>
        <v>1.66</v>
      </c>
      <c r="AH10" s="127">
        <f t="shared" si="8"/>
        <v>7.7</v>
      </c>
      <c r="AI10" s="131">
        <v>6.8</v>
      </c>
      <c r="AJ10" s="127">
        <v>1.5</v>
      </c>
      <c r="AL10" s="127">
        <v>5</v>
      </c>
      <c r="AM10" s="127">
        <v>5</v>
      </c>
      <c r="AN10" s="127">
        <v>4</v>
      </c>
      <c r="AO10" s="127">
        <v>6</v>
      </c>
      <c r="AP10" s="127">
        <v>7.9</v>
      </c>
      <c r="AQ10" s="127">
        <v>8.4</v>
      </c>
      <c r="AR10" s="127">
        <f t="shared" si="9"/>
        <v>36.299999999999997</v>
      </c>
      <c r="AS10" s="127">
        <f t="shared" si="10"/>
        <v>7.26</v>
      </c>
    </row>
    <row r="11" spans="1:45" s="112" customFormat="1" ht="18" customHeight="1">
      <c r="A11" s="124">
        <v>5</v>
      </c>
      <c r="B11" s="132" t="s">
        <v>152</v>
      </c>
      <c r="C11" s="126" t="s">
        <v>153</v>
      </c>
      <c r="D11" s="127">
        <v>9</v>
      </c>
      <c r="E11" s="127">
        <v>10</v>
      </c>
      <c r="F11" s="127">
        <v>8.8000000000000007</v>
      </c>
      <c r="G11" s="127"/>
      <c r="H11" s="127"/>
      <c r="I11" s="127"/>
      <c r="J11" s="127"/>
      <c r="K11" s="127"/>
      <c r="L11" s="127"/>
      <c r="M11" s="128">
        <f t="shared" si="2"/>
        <v>9.26</v>
      </c>
      <c r="N11" s="127">
        <v>9.4</v>
      </c>
      <c r="O11" s="127">
        <v>8.6</v>
      </c>
      <c r="P11" s="127">
        <v>6.5</v>
      </c>
      <c r="Q11" s="127"/>
      <c r="R11" s="127"/>
      <c r="S11" s="127"/>
      <c r="T11" s="127"/>
      <c r="U11" s="128">
        <f t="shared" si="3"/>
        <v>8.16</v>
      </c>
      <c r="V11" s="127">
        <v>9</v>
      </c>
      <c r="W11" s="127">
        <v>8.4</v>
      </c>
      <c r="X11" s="127"/>
      <c r="Y11" s="128">
        <f t="shared" si="0"/>
        <v>8.6999999999999993</v>
      </c>
      <c r="Z11" s="127">
        <v>9.4</v>
      </c>
      <c r="AA11" s="127"/>
      <c r="AB11" s="127"/>
      <c r="AC11" s="128">
        <f t="shared" si="1"/>
        <v>9.4</v>
      </c>
      <c r="AD11" s="130">
        <f t="shared" si="4"/>
        <v>8.8800000000000008</v>
      </c>
      <c r="AE11" s="127">
        <f t="shared" si="5"/>
        <v>7.1</v>
      </c>
      <c r="AF11" s="127">
        <f t="shared" si="6"/>
        <v>7.6</v>
      </c>
      <c r="AG11" s="131">
        <f t="shared" si="7"/>
        <v>1.52</v>
      </c>
      <c r="AH11" s="127">
        <f t="shared" si="8"/>
        <v>8.6199999999999992</v>
      </c>
      <c r="AI11" s="131">
        <v>5.6</v>
      </c>
      <c r="AJ11" s="127">
        <v>2</v>
      </c>
      <c r="AL11" s="127"/>
      <c r="AM11" s="127"/>
      <c r="AN11" s="127"/>
      <c r="AO11" s="127"/>
      <c r="AP11" s="127"/>
      <c r="AQ11" s="127"/>
      <c r="AR11" s="127">
        <f t="shared" si="9"/>
        <v>0</v>
      </c>
      <c r="AS11" s="127">
        <f t="shared" si="10"/>
        <v>0</v>
      </c>
    </row>
    <row r="12" spans="1:45" s="112" customFormat="1" ht="18" customHeight="1">
      <c r="A12" s="124">
        <v>6</v>
      </c>
      <c r="B12" s="134" t="s">
        <v>154</v>
      </c>
      <c r="C12" s="131" t="s">
        <v>155</v>
      </c>
      <c r="D12" s="127">
        <v>9.5</v>
      </c>
      <c r="E12" s="127">
        <v>9.4</v>
      </c>
      <c r="F12" s="127">
        <v>10</v>
      </c>
      <c r="G12" s="127"/>
      <c r="H12" s="127"/>
      <c r="I12" s="127"/>
      <c r="J12" s="127"/>
      <c r="K12" s="127"/>
      <c r="L12" s="127"/>
      <c r="M12" s="128">
        <f t="shared" si="2"/>
        <v>9.6300000000000008</v>
      </c>
      <c r="N12" s="127">
        <v>9.8000000000000007</v>
      </c>
      <c r="O12" s="127">
        <v>9.1999999999999993</v>
      </c>
      <c r="P12" s="127">
        <v>7</v>
      </c>
      <c r="Q12" s="127"/>
      <c r="R12" s="127"/>
      <c r="S12" s="127"/>
      <c r="T12" s="127"/>
      <c r="U12" s="128">
        <f t="shared" si="3"/>
        <v>8.66</v>
      </c>
      <c r="V12" s="127">
        <v>7</v>
      </c>
      <c r="W12" s="127">
        <v>7</v>
      </c>
      <c r="X12" s="127"/>
      <c r="Y12" s="128">
        <f t="shared" si="0"/>
        <v>7</v>
      </c>
      <c r="Z12" s="127">
        <v>9.6</v>
      </c>
      <c r="AA12" s="127"/>
      <c r="AB12" s="127"/>
      <c r="AC12" s="128">
        <f t="shared" si="1"/>
        <v>9.6</v>
      </c>
      <c r="AD12" s="130">
        <f t="shared" si="4"/>
        <v>8.7200000000000006</v>
      </c>
      <c r="AE12" s="127">
        <f t="shared" si="5"/>
        <v>6.97</v>
      </c>
      <c r="AF12" s="127" t="e">
        <f t="shared" si="6"/>
        <v>#VALUE!</v>
      </c>
      <c r="AG12" s="131" t="e">
        <f t="shared" si="7"/>
        <v>#VALUE!</v>
      </c>
      <c r="AH12" s="127" t="e">
        <f t="shared" si="8"/>
        <v>#VALUE!</v>
      </c>
      <c r="AI12" s="131" t="s">
        <v>421</v>
      </c>
      <c r="AJ12" s="127"/>
      <c r="AL12" s="127">
        <v>5</v>
      </c>
      <c r="AM12" s="127">
        <v>4</v>
      </c>
      <c r="AN12" s="127">
        <v>9</v>
      </c>
      <c r="AO12" s="127">
        <v>8</v>
      </c>
      <c r="AP12" s="127">
        <v>8.8000000000000007</v>
      </c>
      <c r="AQ12" s="127">
        <v>7.5</v>
      </c>
      <c r="AR12" s="127">
        <f t="shared" si="9"/>
        <v>42.3</v>
      </c>
      <c r="AS12" s="127">
        <f t="shared" si="10"/>
        <v>8.4599999999999991</v>
      </c>
    </row>
    <row r="13" spans="1:45" s="112" customFormat="1" ht="18" customHeight="1">
      <c r="A13" s="124">
        <v>7</v>
      </c>
      <c r="B13" s="132" t="s">
        <v>156</v>
      </c>
      <c r="C13" s="126" t="s">
        <v>157</v>
      </c>
      <c r="D13" s="127">
        <v>10</v>
      </c>
      <c r="E13" s="127">
        <v>9.8000000000000007</v>
      </c>
      <c r="F13" s="127">
        <v>8.6</v>
      </c>
      <c r="G13" s="127"/>
      <c r="H13" s="127"/>
      <c r="I13" s="127"/>
      <c r="J13" s="127"/>
      <c r="K13" s="127"/>
      <c r="L13" s="127"/>
      <c r="M13" s="128">
        <f t="shared" si="2"/>
        <v>9.4600000000000009</v>
      </c>
      <c r="N13" s="127">
        <v>9.4</v>
      </c>
      <c r="O13" s="127">
        <v>9.6</v>
      </c>
      <c r="P13" s="127">
        <v>7</v>
      </c>
      <c r="Q13" s="127"/>
      <c r="R13" s="127"/>
      <c r="S13" s="127"/>
      <c r="T13" s="127"/>
      <c r="U13" s="128">
        <f t="shared" si="3"/>
        <v>8.66</v>
      </c>
      <c r="V13" s="127">
        <v>7</v>
      </c>
      <c r="W13" s="127">
        <v>8.4</v>
      </c>
      <c r="X13" s="127"/>
      <c r="Y13" s="128">
        <f t="shared" si="0"/>
        <v>7.7</v>
      </c>
      <c r="Z13" s="127">
        <v>10</v>
      </c>
      <c r="AA13" s="127"/>
      <c r="AB13" s="127"/>
      <c r="AC13" s="128">
        <f t="shared" si="1"/>
        <v>10</v>
      </c>
      <c r="AD13" s="130">
        <f t="shared" si="4"/>
        <v>8.9499999999999993</v>
      </c>
      <c r="AE13" s="127">
        <f t="shared" si="5"/>
        <v>7.16</v>
      </c>
      <c r="AF13" s="127">
        <f t="shared" si="6"/>
        <v>9.1</v>
      </c>
      <c r="AG13" s="131">
        <f t="shared" si="7"/>
        <v>1.82</v>
      </c>
      <c r="AH13" s="127">
        <f t="shared" si="8"/>
        <v>8.98</v>
      </c>
      <c r="AI13" s="131">
        <v>7.6</v>
      </c>
      <c r="AJ13" s="127">
        <v>1.5</v>
      </c>
      <c r="AL13" s="127">
        <v>5</v>
      </c>
      <c r="AM13" s="127">
        <v>5</v>
      </c>
      <c r="AN13" s="127">
        <v>10</v>
      </c>
      <c r="AO13" s="127">
        <v>2</v>
      </c>
      <c r="AP13" s="127">
        <v>8.6</v>
      </c>
      <c r="AQ13" s="127">
        <v>8.8000000000000007</v>
      </c>
      <c r="AR13" s="127">
        <f t="shared" si="9"/>
        <v>39.400000000000006</v>
      </c>
      <c r="AS13" s="127">
        <f t="shared" si="10"/>
        <v>7.8800000000000017</v>
      </c>
    </row>
    <row r="14" spans="1:45" s="112" customFormat="1" ht="18" customHeight="1">
      <c r="A14" s="124">
        <v>8</v>
      </c>
      <c r="B14" s="132" t="s">
        <v>158</v>
      </c>
      <c r="C14" s="133" t="s">
        <v>159</v>
      </c>
      <c r="D14" s="127">
        <v>1</v>
      </c>
      <c r="E14" s="127">
        <v>9.4</v>
      </c>
      <c r="F14" s="127">
        <v>9.8000000000000007</v>
      </c>
      <c r="G14" s="127"/>
      <c r="H14" s="127"/>
      <c r="I14" s="127"/>
      <c r="J14" s="127"/>
      <c r="K14" s="127"/>
      <c r="L14" s="127"/>
      <c r="M14" s="128">
        <f t="shared" si="2"/>
        <v>6.73</v>
      </c>
      <c r="N14" s="127">
        <v>8.6999999999999993</v>
      </c>
      <c r="O14" s="127">
        <v>4.5</v>
      </c>
      <c r="P14" s="127">
        <v>6</v>
      </c>
      <c r="Q14" s="127"/>
      <c r="R14" s="127"/>
      <c r="S14" s="127"/>
      <c r="T14" s="127"/>
      <c r="U14" s="128">
        <f t="shared" si="3"/>
        <v>6.4</v>
      </c>
      <c r="V14" s="127">
        <v>7</v>
      </c>
      <c r="W14" s="127">
        <v>10</v>
      </c>
      <c r="X14" s="127"/>
      <c r="Y14" s="128">
        <f t="shared" si="0"/>
        <v>8.5</v>
      </c>
      <c r="Z14" s="127">
        <v>9.4</v>
      </c>
      <c r="AA14" s="127"/>
      <c r="AB14" s="127"/>
      <c r="AC14" s="128">
        <f t="shared" si="1"/>
        <v>9.4</v>
      </c>
      <c r="AD14" s="130">
        <f t="shared" si="4"/>
        <v>7.75</v>
      </c>
      <c r="AE14" s="127">
        <f t="shared" si="5"/>
        <v>6.2</v>
      </c>
      <c r="AF14" s="127">
        <f t="shared" si="6"/>
        <v>4.5999999999999996</v>
      </c>
      <c r="AG14" s="131">
        <f t="shared" si="7"/>
        <v>0.92</v>
      </c>
      <c r="AH14" s="127">
        <f t="shared" si="8"/>
        <v>7.12</v>
      </c>
      <c r="AI14" s="131">
        <v>4.5999999999999996</v>
      </c>
      <c r="AJ14" s="127"/>
      <c r="AL14" s="127">
        <v>5</v>
      </c>
      <c r="AM14" s="127">
        <v>5</v>
      </c>
      <c r="AN14" s="127">
        <v>10</v>
      </c>
      <c r="AO14" s="127">
        <v>4</v>
      </c>
      <c r="AP14" s="127">
        <v>10</v>
      </c>
      <c r="AQ14" s="127">
        <v>9</v>
      </c>
      <c r="AR14" s="127">
        <f t="shared" si="9"/>
        <v>43</v>
      </c>
      <c r="AS14" s="127">
        <f t="shared" si="10"/>
        <v>8.6</v>
      </c>
    </row>
    <row r="15" spans="1:45" s="112" customFormat="1" ht="18" customHeight="1">
      <c r="A15" s="124">
        <v>9</v>
      </c>
      <c r="B15" s="125" t="s">
        <v>160</v>
      </c>
      <c r="C15" s="126" t="s">
        <v>161</v>
      </c>
      <c r="D15" s="127">
        <v>8.6</v>
      </c>
      <c r="E15" s="127">
        <v>9.8000000000000007</v>
      </c>
      <c r="F15" s="127">
        <v>10</v>
      </c>
      <c r="G15" s="127"/>
      <c r="H15" s="127"/>
      <c r="I15" s="127"/>
      <c r="J15" s="127"/>
      <c r="K15" s="127"/>
      <c r="L15" s="127"/>
      <c r="M15" s="128">
        <f t="shared" si="2"/>
        <v>9.4600000000000009</v>
      </c>
      <c r="N15" s="127">
        <v>9.4</v>
      </c>
      <c r="O15" s="127">
        <v>7.4</v>
      </c>
      <c r="P15" s="127">
        <v>5</v>
      </c>
      <c r="Q15" s="127"/>
      <c r="R15" s="127"/>
      <c r="S15" s="127"/>
      <c r="T15" s="127"/>
      <c r="U15" s="128">
        <f t="shared" si="3"/>
        <v>7.26</v>
      </c>
      <c r="V15" s="127">
        <v>7</v>
      </c>
      <c r="W15" s="127">
        <v>6.1</v>
      </c>
      <c r="X15" s="127"/>
      <c r="Y15" s="128">
        <f t="shared" si="0"/>
        <v>6.55</v>
      </c>
      <c r="Z15" s="127">
        <v>10</v>
      </c>
      <c r="AA15" s="127"/>
      <c r="AB15" s="127"/>
      <c r="AC15" s="128">
        <f t="shared" si="1"/>
        <v>10</v>
      </c>
      <c r="AD15" s="130">
        <f t="shared" si="4"/>
        <v>8.31</v>
      </c>
      <c r="AE15" s="127">
        <f t="shared" si="5"/>
        <v>6.64</v>
      </c>
      <c r="AF15" s="127">
        <f t="shared" si="6"/>
        <v>9.6</v>
      </c>
      <c r="AG15" s="131">
        <f t="shared" si="7"/>
        <v>1.92</v>
      </c>
      <c r="AH15" s="127">
        <f t="shared" si="8"/>
        <v>8.56</v>
      </c>
      <c r="AI15" s="131">
        <v>7.6</v>
      </c>
      <c r="AJ15" s="127">
        <v>2</v>
      </c>
      <c r="AL15" s="127">
        <v>5</v>
      </c>
      <c r="AM15" s="127">
        <v>5</v>
      </c>
      <c r="AN15" s="127">
        <v>7</v>
      </c>
      <c r="AO15" s="127">
        <v>4</v>
      </c>
      <c r="AP15" s="127">
        <v>9.5</v>
      </c>
      <c r="AQ15" s="127">
        <v>10</v>
      </c>
      <c r="AR15" s="127">
        <f t="shared" si="9"/>
        <v>40.5</v>
      </c>
      <c r="AS15" s="127">
        <f t="shared" si="10"/>
        <v>8.1</v>
      </c>
    </row>
    <row r="16" spans="1:45" s="112" customFormat="1" ht="18" customHeight="1">
      <c r="A16" s="124">
        <v>10</v>
      </c>
      <c r="B16" s="134" t="s">
        <v>162</v>
      </c>
      <c r="C16" s="131" t="s">
        <v>163</v>
      </c>
      <c r="D16" s="127">
        <v>9.8000000000000007</v>
      </c>
      <c r="E16" s="127">
        <v>9.5</v>
      </c>
      <c r="F16" s="127">
        <v>9.4</v>
      </c>
      <c r="G16" s="127"/>
      <c r="H16" s="127"/>
      <c r="I16" s="127"/>
      <c r="J16" s="127"/>
      <c r="K16" s="127"/>
      <c r="L16" s="127"/>
      <c r="M16" s="128">
        <f t="shared" si="2"/>
        <v>9.56</v>
      </c>
      <c r="N16" s="127">
        <v>9.4</v>
      </c>
      <c r="O16" s="127">
        <v>8.6</v>
      </c>
      <c r="P16" s="127">
        <v>7</v>
      </c>
      <c r="Q16" s="127"/>
      <c r="R16" s="127"/>
      <c r="S16" s="127"/>
      <c r="T16" s="127"/>
      <c r="U16" s="128">
        <f t="shared" si="3"/>
        <v>8.33</v>
      </c>
      <c r="V16" s="127">
        <v>7</v>
      </c>
      <c r="W16" s="127">
        <v>7</v>
      </c>
      <c r="X16" s="127"/>
      <c r="Y16" s="128">
        <f t="shared" si="0"/>
        <v>7</v>
      </c>
      <c r="Z16" s="127">
        <v>9.6</v>
      </c>
      <c r="AA16" s="127"/>
      <c r="AB16" s="127"/>
      <c r="AC16" s="128">
        <f t="shared" si="1"/>
        <v>9.6</v>
      </c>
      <c r="AD16" s="130">
        <f t="shared" si="4"/>
        <v>8.6199999999999992</v>
      </c>
      <c r="AE16" s="127">
        <f t="shared" si="5"/>
        <v>6.89</v>
      </c>
      <c r="AF16" s="127">
        <f t="shared" si="6"/>
        <v>9.6</v>
      </c>
      <c r="AG16" s="131">
        <f t="shared" si="7"/>
        <v>1.92</v>
      </c>
      <c r="AH16" s="127">
        <f t="shared" si="8"/>
        <v>8.81</v>
      </c>
      <c r="AI16" s="131">
        <v>7.6</v>
      </c>
      <c r="AJ16" s="127">
        <v>2</v>
      </c>
      <c r="AL16" s="127">
        <v>5</v>
      </c>
      <c r="AM16" s="127">
        <v>5</v>
      </c>
      <c r="AN16" s="127">
        <v>10</v>
      </c>
      <c r="AO16" s="127">
        <v>10</v>
      </c>
      <c r="AP16" s="127">
        <v>9</v>
      </c>
      <c r="AQ16" s="127">
        <v>8.5</v>
      </c>
      <c r="AR16" s="127">
        <f t="shared" si="9"/>
        <v>47.5</v>
      </c>
      <c r="AS16" s="127">
        <f t="shared" si="10"/>
        <v>9.5</v>
      </c>
    </row>
    <row r="17" spans="1:45" s="112" customFormat="1" ht="18" customHeight="1">
      <c r="A17" s="124">
        <v>11</v>
      </c>
      <c r="B17" s="132" t="s">
        <v>164</v>
      </c>
      <c r="C17" s="126" t="s">
        <v>165</v>
      </c>
      <c r="D17" s="127">
        <v>9.1</v>
      </c>
      <c r="E17" s="127">
        <v>9.1999999999999993</v>
      </c>
      <c r="F17" s="127">
        <v>7.6</v>
      </c>
      <c r="G17" s="127"/>
      <c r="H17" s="127"/>
      <c r="I17" s="127"/>
      <c r="J17" s="127"/>
      <c r="K17" s="127"/>
      <c r="L17" s="127"/>
      <c r="M17" s="128">
        <f t="shared" si="2"/>
        <v>8.6300000000000008</v>
      </c>
      <c r="N17" s="127">
        <v>9.1999999999999993</v>
      </c>
      <c r="O17" s="127">
        <v>8.6</v>
      </c>
      <c r="P17" s="127">
        <v>6</v>
      </c>
      <c r="Q17" s="127"/>
      <c r="R17" s="127"/>
      <c r="S17" s="127"/>
      <c r="T17" s="127"/>
      <c r="U17" s="128">
        <f t="shared" si="3"/>
        <v>7.93</v>
      </c>
      <c r="V17" s="127">
        <v>10</v>
      </c>
      <c r="W17" s="127">
        <v>10</v>
      </c>
      <c r="X17" s="127"/>
      <c r="Y17" s="128">
        <f t="shared" si="0"/>
        <v>10</v>
      </c>
      <c r="Z17" s="127">
        <v>9</v>
      </c>
      <c r="AA17" s="127"/>
      <c r="AB17" s="127"/>
      <c r="AC17" s="128">
        <f t="shared" si="1"/>
        <v>9</v>
      </c>
      <c r="AD17" s="130">
        <f t="shared" si="4"/>
        <v>8.89</v>
      </c>
      <c r="AE17" s="127">
        <f t="shared" si="5"/>
        <v>7.11</v>
      </c>
      <c r="AF17" s="127">
        <f t="shared" si="6"/>
        <v>10</v>
      </c>
      <c r="AG17" s="131">
        <f t="shared" si="7"/>
        <v>2</v>
      </c>
      <c r="AH17" s="127">
        <f t="shared" si="8"/>
        <v>9.11</v>
      </c>
      <c r="AI17" s="131">
        <v>8.6</v>
      </c>
      <c r="AJ17" s="127">
        <v>1.4</v>
      </c>
      <c r="AL17" s="127">
        <v>5</v>
      </c>
      <c r="AM17" s="127">
        <v>3</v>
      </c>
      <c r="AN17" s="127">
        <v>8</v>
      </c>
      <c r="AO17" s="127">
        <v>8</v>
      </c>
      <c r="AP17" s="127">
        <v>9</v>
      </c>
      <c r="AQ17" s="127">
        <v>10</v>
      </c>
      <c r="AR17" s="127">
        <f t="shared" si="9"/>
        <v>43</v>
      </c>
      <c r="AS17" s="127">
        <f t="shared" si="10"/>
        <v>8.6</v>
      </c>
    </row>
    <row r="18" spans="1:45" s="112" customFormat="1" ht="18" customHeight="1">
      <c r="A18" s="124">
        <v>12</v>
      </c>
      <c r="B18" s="134" t="s">
        <v>166</v>
      </c>
      <c r="C18" s="126" t="s">
        <v>167</v>
      </c>
      <c r="D18" s="127">
        <v>9.5</v>
      </c>
      <c r="E18" s="127">
        <v>7</v>
      </c>
      <c r="F18" s="127">
        <v>9</v>
      </c>
      <c r="G18" s="127"/>
      <c r="H18" s="127"/>
      <c r="I18" s="127"/>
      <c r="J18" s="127"/>
      <c r="K18" s="127"/>
      <c r="L18" s="127"/>
      <c r="M18" s="128">
        <f t="shared" si="2"/>
        <v>8.5</v>
      </c>
      <c r="N18" s="127">
        <v>8.9</v>
      </c>
      <c r="O18" s="127">
        <v>8.3000000000000007</v>
      </c>
      <c r="P18" s="127">
        <v>6</v>
      </c>
      <c r="Q18" s="127"/>
      <c r="R18" s="127"/>
      <c r="S18" s="127"/>
      <c r="T18" s="127"/>
      <c r="U18" s="128">
        <f t="shared" si="3"/>
        <v>7.73</v>
      </c>
      <c r="V18" s="127" t="s">
        <v>419</v>
      </c>
      <c r="W18" s="127">
        <v>3.8</v>
      </c>
      <c r="X18" s="127"/>
      <c r="Y18" s="128">
        <f t="shared" si="0"/>
        <v>3.8</v>
      </c>
      <c r="Z18" s="127">
        <v>9.6</v>
      </c>
      <c r="AA18" s="127"/>
      <c r="AB18" s="127"/>
      <c r="AC18" s="128">
        <f t="shared" si="1"/>
        <v>9.6</v>
      </c>
      <c r="AD18" s="130">
        <f t="shared" si="4"/>
        <v>7.4</v>
      </c>
      <c r="AE18" s="127">
        <f t="shared" si="5"/>
        <v>5.92</v>
      </c>
      <c r="AF18" s="127">
        <f t="shared" si="6"/>
        <v>8.6</v>
      </c>
      <c r="AG18" s="131">
        <f t="shared" si="7"/>
        <v>1.72</v>
      </c>
      <c r="AH18" s="127">
        <f t="shared" si="8"/>
        <v>7.64</v>
      </c>
      <c r="AI18" s="131">
        <v>7.6</v>
      </c>
      <c r="AJ18" s="127">
        <v>1</v>
      </c>
      <c r="AL18" s="127">
        <v>5</v>
      </c>
      <c r="AM18" s="127">
        <v>5</v>
      </c>
      <c r="AN18" s="127">
        <v>8</v>
      </c>
      <c r="AO18" s="127">
        <v>10</v>
      </c>
      <c r="AP18" s="127">
        <v>8.1999999999999993</v>
      </c>
      <c r="AQ18" s="127">
        <v>9.1999999999999993</v>
      </c>
      <c r="AR18" s="127">
        <f t="shared" si="9"/>
        <v>45.400000000000006</v>
      </c>
      <c r="AS18" s="127">
        <f t="shared" si="10"/>
        <v>9.0800000000000018</v>
      </c>
    </row>
    <row r="19" spans="1:45" s="112" customFormat="1" ht="18" customHeight="1">
      <c r="A19" s="124">
        <v>13</v>
      </c>
      <c r="B19" s="125" t="s">
        <v>168</v>
      </c>
      <c r="C19" s="126" t="s">
        <v>169</v>
      </c>
      <c r="D19" s="127">
        <v>9.8000000000000007</v>
      </c>
      <c r="E19" s="127">
        <v>9.8000000000000007</v>
      </c>
      <c r="F19" s="127">
        <v>9.6</v>
      </c>
      <c r="G19" s="127"/>
      <c r="H19" s="127"/>
      <c r="I19" s="127"/>
      <c r="J19" s="127"/>
      <c r="K19" s="127"/>
      <c r="L19" s="127"/>
      <c r="M19" s="128">
        <f t="shared" si="2"/>
        <v>9.73</v>
      </c>
      <c r="N19" s="127">
        <v>8.9</v>
      </c>
      <c r="O19" s="127">
        <v>8.6</v>
      </c>
      <c r="P19" s="127">
        <v>7</v>
      </c>
      <c r="Q19" s="127"/>
      <c r="R19" s="127"/>
      <c r="S19" s="127"/>
      <c r="T19" s="127"/>
      <c r="U19" s="128">
        <f t="shared" si="3"/>
        <v>8.16</v>
      </c>
      <c r="V19" s="127">
        <v>10</v>
      </c>
      <c r="W19" s="127">
        <v>10</v>
      </c>
      <c r="X19" s="127"/>
      <c r="Y19" s="128">
        <f t="shared" si="0"/>
        <v>10</v>
      </c>
      <c r="Z19" s="127">
        <v>8.8000000000000007</v>
      </c>
      <c r="AA19" s="127"/>
      <c r="AB19" s="127"/>
      <c r="AC19" s="128">
        <f t="shared" si="1"/>
        <v>8.8000000000000007</v>
      </c>
      <c r="AD19" s="130">
        <f t="shared" si="4"/>
        <v>9.17</v>
      </c>
      <c r="AE19" s="127">
        <f t="shared" si="5"/>
        <v>7.33</v>
      </c>
      <c r="AF19" s="127">
        <f t="shared" si="6"/>
        <v>6.3</v>
      </c>
      <c r="AG19" s="131">
        <f t="shared" si="7"/>
        <v>1.26</v>
      </c>
      <c r="AH19" s="127">
        <f t="shared" si="8"/>
        <v>8.59</v>
      </c>
      <c r="AI19" s="131">
        <v>4.8</v>
      </c>
      <c r="AJ19" s="127">
        <v>1.5</v>
      </c>
      <c r="AL19" s="127">
        <v>5</v>
      </c>
      <c r="AM19" s="127">
        <v>4</v>
      </c>
      <c r="AN19" s="127">
        <v>7</v>
      </c>
      <c r="AO19" s="127">
        <v>4</v>
      </c>
      <c r="AP19" s="127">
        <v>8.6</v>
      </c>
      <c r="AQ19" s="127">
        <v>9</v>
      </c>
      <c r="AR19" s="127">
        <f t="shared" si="9"/>
        <v>37.6</v>
      </c>
      <c r="AS19" s="127">
        <f t="shared" si="10"/>
        <v>7.5200000000000005</v>
      </c>
    </row>
    <row r="20" spans="1:45" s="112" customFormat="1" ht="18" customHeight="1">
      <c r="A20" s="124">
        <v>14</v>
      </c>
      <c r="B20" s="125" t="s">
        <v>170</v>
      </c>
      <c r="C20" s="126" t="s">
        <v>171</v>
      </c>
      <c r="D20" s="127">
        <v>0</v>
      </c>
      <c r="E20" s="127">
        <v>1</v>
      </c>
      <c r="F20" s="127">
        <v>1</v>
      </c>
      <c r="G20" s="127"/>
      <c r="H20" s="127"/>
      <c r="I20" s="127"/>
      <c r="J20" s="127"/>
      <c r="K20" s="127"/>
      <c r="L20" s="127"/>
      <c r="M20" s="128">
        <f t="shared" si="2"/>
        <v>0.66</v>
      </c>
      <c r="N20" s="127">
        <v>5.5</v>
      </c>
      <c r="O20" s="127">
        <v>6.7</v>
      </c>
      <c r="P20" s="127" t="s">
        <v>419</v>
      </c>
      <c r="Q20" s="127"/>
      <c r="R20" s="127"/>
      <c r="S20" s="127"/>
      <c r="T20" s="127"/>
      <c r="U20" s="128">
        <f t="shared" si="3"/>
        <v>6.1</v>
      </c>
      <c r="V20" s="127">
        <v>10</v>
      </c>
      <c r="W20" s="127">
        <v>7</v>
      </c>
      <c r="X20" s="127"/>
      <c r="Y20" s="128">
        <f t="shared" si="0"/>
        <v>8.5</v>
      </c>
      <c r="Z20" s="127">
        <v>9.4</v>
      </c>
      <c r="AA20" s="127"/>
      <c r="AB20" s="127"/>
      <c r="AC20" s="128">
        <f t="shared" si="1"/>
        <v>9.4</v>
      </c>
      <c r="AD20" s="130">
        <f t="shared" si="4"/>
        <v>6.16</v>
      </c>
      <c r="AE20" s="127">
        <f t="shared" si="5"/>
        <v>4.92</v>
      </c>
      <c r="AF20" s="127">
        <f t="shared" si="6"/>
        <v>5.5</v>
      </c>
      <c r="AG20" s="131">
        <f t="shared" si="7"/>
        <v>1.1000000000000001</v>
      </c>
      <c r="AH20" s="127">
        <f t="shared" si="8"/>
        <v>6.02</v>
      </c>
      <c r="AI20" s="131">
        <v>3.5</v>
      </c>
      <c r="AJ20" s="127">
        <v>2</v>
      </c>
      <c r="AL20" s="127">
        <v>3</v>
      </c>
      <c r="AM20" s="127">
        <v>1</v>
      </c>
      <c r="AN20" s="127">
        <v>3</v>
      </c>
      <c r="AO20" s="127">
        <v>6</v>
      </c>
      <c r="AP20" s="127">
        <v>0</v>
      </c>
      <c r="AQ20" s="127">
        <v>0</v>
      </c>
      <c r="AR20" s="127">
        <f t="shared" si="9"/>
        <v>13</v>
      </c>
      <c r="AS20" s="127">
        <f t="shared" si="10"/>
        <v>2.6</v>
      </c>
    </row>
    <row r="21" spans="1:45" s="112" customFormat="1" ht="18" customHeight="1">
      <c r="A21" s="124">
        <v>15</v>
      </c>
      <c r="B21" s="126" t="s">
        <v>172</v>
      </c>
      <c r="C21" s="126" t="s">
        <v>173</v>
      </c>
      <c r="D21" s="127">
        <v>0</v>
      </c>
      <c r="E21" s="127">
        <v>9</v>
      </c>
      <c r="F21" s="127">
        <v>9.6</v>
      </c>
      <c r="G21" s="127"/>
      <c r="H21" s="127"/>
      <c r="I21" s="127"/>
      <c r="J21" s="127"/>
      <c r="K21" s="127"/>
      <c r="L21" s="127"/>
      <c r="M21" s="128">
        <f t="shared" si="2"/>
        <v>6.2</v>
      </c>
      <c r="N21" s="127">
        <v>9.4</v>
      </c>
      <c r="O21" s="127">
        <v>8.6</v>
      </c>
      <c r="P21" s="127">
        <v>7</v>
      </c>
      <c r="Q21" s="127"/>
      <c r="R21" s="127"/>
      <c r="S21" s="127"/>
      <c r="T21" s="127"/>
      <c r="U21" s="128">
        <f t="shared" si="3"/>
        <v>8.33</v>
      </c>
      <c r="V21" s="127">
        <v>10</v>
      </c>
      <c r="W21" s="127">
        <v>3.8</v>
      </c>
      <c r="X21" s="127"/>
      <c r="Y21" s="128">
        <f t="shared" si="0"/>
        <v>6.9</v>
      </c>
      <c r="Z21" s="127">
        <v>9.6</v>
      </c>
      <c r="AA21" s="127"/>
      <c r="AB21" s="127"/>
      <c r="AC21" s="128">
        <f t="shared" si="1"/>
        <v>9.6</v>
      </c>
      <c r="AD21" s="130">
        <f t="shared" si="4"/>
        <v>7.75</v>
      </c>
      <c r="AE21" s="127">
        <f t="shared" si="5"/>
        <v>6.2</v>
      </c>
      <c r="AF21" s="127">
        <f t="shared" si="6"/>
        <v>10</v>
      </c>
      <c r="AG21" s="131">
        <f t="shared" si="7"/>
        <v>2</v>
      </c>
      <c r="AH21" s="127">
        <f t="shared" si="8"/>
        <v>8.1999999999999993</v>
      </c>
      <c r="AI21" s="131">
        <v>8</v>
      </c>
      <c r="AJ21" s="127">
        <v>2</v>
      </c>
      <c r="AL21" s="127">
        <v>5</v>
      </c>
      <c r="AM21" s="127">
        <v>5</v>
      </c>
      <c r="AN21" s="127">
        <v>9</v>
      </c>
      <c r="AO21" s="127">
        <v>6</v>
      </c>
      <c r="AP21" s="127">
        <v>8.6</v>
      </c>
      <c r="AQ21" s="127">
        <v>5</v>
      </c>
      <c r="AR21" s="127">
        <f t="shared" si="9"/>
        <v>38.6</v>
      </c>
      <c r="AS21" s="127">
        <f t="shared" si="10"/>
        <v>7.7200000000000006</v>
      </c>
    </row>
    <row r="22" spans="1:45" s="112" customFormat="1" ht="18" customHeight="1">
      <c r="A22" s="124">
        <v>16</v>
      </c>
      <c r="B22" s="132" t="s">
        <v>174</v>
      </c>
      <c r="C22" s="126" t="s">
        <v>175</v>
      </c>
      <c r="D22" s="127">
        <v>9.6</v>
      </c>
      <c r="E22" s="127">
        <v>8.4</v>
      </c>
      <c r="F22" s="127">
        <v>5</v>
      </c>
      <c r="G22" s="127"/>
      <c r="H22" s="127"/>
      <c r="I22" s="127"/>
      <c r="J22" s="127"/>
      <c r="K22" s="127"/>
      <c r="L22" s="127"/>
      <c r="M22" s="128">
        <f t="shared" si="2"/>
        <v>7.66</v>
      </c>
      <c r="N22" s="127">
        <v>9.1999999999999993</v>
      </c>
      <c r="O22" s="127">
        <v>9.1999999999999993</v>
      </c>
      <c r="P22" s="127">
        <v>7</v>
      </c>
      <c r="Q22" s="127"/>
      <c r="R22" s="127"/>
      <c r="S22" s="127"/>
      <c r="T22" s="127"/>
      <c r="U22" s="128">
        <f t="shared" si="3"/>
        <v>8.4600000000000009</v>
      </c>
      <c r="V22" s="127">
        <v>10</v>
      </c>
      <c r="W22" s="127">
        <v>3.8</v>
      </c>
      <c r="X22" s="127"/>
      <c r="Y22" s="128">
        <f t="shared" si="0"/>
        <v>6.9</v>
      </c>
      <c r="Z22" s="127">
        <v>9</v>
      </c>
      <c r="AA22" s="127"/>
      <c r="AB22" s="127"/>
      <c r="AC22" s="128">
        <f t="shared" si="1"/>
        <v>9</v>
      </c>
      <c r="AD22" s="130">
        <f t="shared" si="4"/>
        <v>8</v>
      </c>
      <c r="AE22" s="127">
        <f t="shared" si="5"/>
        <v>6.4</v>
      </c>
      <c r="AF22" s="127">
        <f t="shared" si="6"/>
        <v>9</v>
      </c>
      <c r="AG22" s="131">
        <f t="shared" si="7"/>
        <v>1.8</v>
      </c>
      <c r="AH22" s="127">
        <f t="shared" si="8"/>
        <v>8.1999999999999993</v>
      </c>
      <c r="AI22" s="131">
        <v>9</v>
      </c>
      <c r="AJ22" s="127"/>
      <c r="AL22" s="127">
        <v>5</v>
      </c>
      <c r="AM22" s="127">
        <v>4</v>
      </c>
      <c r="AN22" s="127">
        <v>10</v>
      </c>
      <c r="AO22" s="127">
        <v>8</v>
      </c>
      <c r="AP22" s="127">
        <v>9</v>
      </c>
      <c r="AQ22" s="127">
        <v>9</v>
      </c>
      <c r="AR22" s="127">
        <f t="shared" si="9"/>
        <v>45</v>
      </c>
      <c r="AS22" s="127">
        <f t="shared" si="10"/>
        <v>9</v>
      </c>
    </row>
    <row r="23" spans="1:45" s="112" customFormat="1" ht="18" customHeight="1">
      <c r="A23" s="124">
        <v>17</v>
      </c>
      <c r="B23" s="135" t="s">
        <v>176</v>
      </c>
      <c r="C23" s="133" t="s">
        <v>177</v>
      </c>
      <c r="D23" s="127">
        <v>10</v>
      </c>
      <c r="E23" s="127">
        <v>9.3000000000000007</v>
      </c>
      <c r="F23" s="127">
        <v>9.1999999999999993</v>
      </c>
      <c r="G23" s="127"/>
      <c r="H23" s="127"/>
      <c r="I23" s="127"/>
      <c r="J23" s="127"/>
      <c r="K23" s="127"/>
      <c r="L23" s="127"/>
      <c r="M23" s="128">
        <f t="shared" si="2"/>
        <v>9.5</v>
      </c>
      <c r="N23" s="127">
        <v>9.1999999999999993</v>
      </c>
      <c r="O23" s="127">
        <v>8.6</v>
      </c>
      <c r="P23" s="127">
        <v>7</v>
      </c>
      <c r="Q23" s="127"/>
      <c r="R23" s="127"/>
      <c r="S23" s="127"/>
      <c r="T23" s="127"/>
      <c r="U23" s="128">
        <f t="shared" si="3"/>
        <v>8.26</v>
      </c>
      <c r="V23" s="127" t="s">
        <v>419</v>
      </c>
      <c r="W23" s="127">
        <v>7</v>
      </c>
      <c r="X23" s="127"/>
      <c r="Y23" s="128">
        <f t="shared" si="0"/>
        <v>7</v>
      </c>
      <c r="Z23" s="127">
        <v>9.8000000000000007</v>
      </c>
      <c r="AA23" s="127"/>
      <c r="AB23" s="127"/>
      <c r="AC23" s="128">
        <f t="shared" si="1"/>
        <v>9.8000000000000007</v>
      </c>
      <c r="AD23" s="130">
        <f t="shared" si="4"/>
        <v>8.64</v>
      </c>
      <c r="AE23" s="127">
        <f t="shared" si="5"/>
        <v>6.91</v>
      </c>
      <c r="AF23" s="127">
        <f t="shared" si="6"/>
        <v>10</v>
      </c>
      <c r="AG23" s="131">
        <f t="shared" si="7"/>
        <v>2</v>
      </c>
      <c r="AH23" s="127">
        <f t="shared" si="8"/>
        <v>8.91</v>
      </c>
      <c r="AI23" s="131">
        <v>9.8000000000000007</v>
      </c>
      <c r="AJ23" s="127">
        <v>0.2</v>
      </c>
      <c r="AL23" s="127">
        <v>4</v>
      </c>
      <c r="AM23" s="127">
        <v>4</v>
      </c>
      <c r="AN23" s="127">
        <v>5</v>
      </c>
      <c r="AO23" s="127">
        <v>10</v>
      </c>
      <c r="AP23" s="127">
        <v>9.6</v>
      </c>
      <c r="AQ23" s="127">
        <v>8.3000000000000007</v>
      </c>
      <c r="AR23" s="127">
        <f t="shared" si="9"/>
        <v>40.900000000000006</v>
      </c>
      <c r="AS23" s="127">
        <f t="shared" si="10"/>
        <v>8.1800000000000015</v>
      </c>
    </row>
    <row r="24" spans="1:45" s="112" customFormat="1" ht="18" customHeight="1">
      <c r="A24" s="124">
        <v>18</v>
      </c>
      <c r="B24" s="132" t="s">
        <v>178</v>
      </c>
      <c r="C24" s="126" t="s">
        <v>179</v>
      </c>
      <c r="D24" s="127">
        <v>7.2</v>
      </c>
      <c r="E24" s="127">
        <v>9.4</v>
      </c>
      <c r="F24" s="127">
        <v>8</v>
      </c>
      <c r="G24" s="127"/>
      <c r="H24" s="127"/>
      <c r="I24" s="127"/>
      <c r="J24" s="127"/>
      <c r="K24" s="127"/>
      <c r="L24" s="127"/>
      <c r="M24" s="128">
        <f t="shared" si="2"/>
        <v>8.1999999999999993</v>
      </c>
      <c r="N24" s="127">
        <v>9.1999999999999993</v>
      </c>
      <c r="O24" s="127">
        <v>8.3000000000000007</v>
      </c>
      <c r="P24" s="127">
        <v>6</v>
      </c>
      <c r="Q24" s="127"/>
      <c r="R24" s="127"/>
      <c r="S24" s="127"/>
      <c r="T24" s="127"/>
      <c r="U24" s="128">
        <f t="shared" si="3"/>
        <v>7.83</v>
      </c>
      <c r="V24" s="127">
        <v>10</v>
      </c>
      <c r="W24" s="127">
        <v>10</v>
      </c>
      <c r="X24" s="127"/>
      <c r="Y24" s="128">
        <f t="shared" si="0"/>
        <v>10</v>
      </c>
      <c r="Z24" s="127">
        <v>9.4</v>
      </c>
      <c r="AA24" s="127"/>
      <c r="AB24" s="127"/>
      <c r="AC24" s="128">
        <f t="shared" si="1"/>
        <v>9.4</v>
      </c>
      <c r="AD24" s="130">
        <f t="shared" si="4"/>
        <v>8.85</v>
      </c>
      <c r="AE24" s="127">
        <f t="shared" si="5"/>
        <v>7.08</v>
      </c>
      <c r="AF24" s="127">
        <f t="shared" si="6"/>
        <v>8.6</v>
      </c>
      <c r="AG24" s="131">
        <f t="shared" si="7"/>
        <v>1.72</v>
      </c>
      <c r="AH24" s="127">
        <f t="shared" si="8"/>
        <v>8.8000000000000007</v>
      </c>
      <c r="AI24" s="131">
        <v>8.6</v>
      </c>
      <c r="AJ24" s="127"/>
      <c r="AL24" s="127">
        <v>0</v>
      </c>
      <c r="AM24" s="127"/>
      <c r="AN24" s="127"/>
      <c r="AO24" s="127"/>
      <c r="AP24" s="127"/>
      <c r="AQ24" s="127"/>
      <c r="AR24" s="127">
        <f t="shared" si="9"/>
        <v>0</v>
      </c>
      <c r="AS24" s="127">
        <f t="shared" si="10"/>
        <v>0</v>
      </c>
    </row>
    <row r="25" spans="1:45" s="112" customFormat="1" ht="18" customHeight="1">
      <c r="A25" s="124">
        <v>19</v>
      </c>
      <c r="B25" s="132" t="s">
        <v>180</v>
      </c>
      <c r="C25" s="126" t="s">
        <v>181</v>
      </c>
      <c r="D25" s="127">
        <v>9.8000000000000007</v>
      </c>
      <c r="E25" s="127">
        <v>10</v>
      </c>
      <c r="F25" s="127">
        <v>9</v>
      </c>
      <c r="G25" s="127"/>
      <c r="H25" s="127"/>
      <c r="I25" s="127"/>
      <c r="J25" s="127"/>
      <c r="K25" s="127"/>
      <c r="L25" s="127"/>
      <c r="M25" s="128">
        <f t="shared" si="2"/>
        <v>9.6</v>
      </c>
      <c r="N25" s="127">
        <v>9.1999999999999993</v>
      </c>
      <c r="O25" s="127">
        <v>8.8000000000000007</v>
      </c>
      <c r="P25" s="127">
        <v>6.5</v>
      </c>
      <c r="Q25" s="127"/>
      <c r="R25" s="127"/>
      <c r="S25" s="127"/>
      <c r="T25" s="127"/>
      <c r="U25" s="128">
        <f t="shared" si="3"/>
        <v>8.16</v>
      </c>
      <c r="V25" s="127">
        <v>10</v>
      </c>
      <c r="W25" s="127">
        <v>3.8</v>
      </c>
      <c r="X25" s="127"/>
      <c r="Y25" s="128">
        <f t="shared" si="0"/>
        <v>6.9</v>
      </c>
      <c r="Z25" s="127">
        <v>9.4</v>
      </c>
      <c r="AA25" s="127"/>
      <c r="AB25" s="127"/>
      <c r="AC25" s="128">
        <f t="shared" si="1"/>
        <v>9.4</v>
      </c>
      <c r="AD25" s="130">
        <f t="shared" si="4"/>
        <v>8.51</v>
      </c>
      <c r="AE25" s="127">
        <f t="shared" si="5"/>
        <v>6.8</v>
      </c>
      <c r="AF25" s="127">
        <f t="shared" si="6"/>
        <v>10</v>
      </c>
      <c r="AG25" s="131">
        <f t="shared" si="7"/>
        <v>2</v>
      </c>
      <c r="AH25" s="127">
        <f t="shared" si="8"/>
        <v>8.8000000000000007</v>
      </c>
      <c r="AI25" s="131">
        <v>8.8000000000000007</v>
      </c>
      <c r="AJ25" s="127">
        <v>1.2</v>
      </c>
      <c r="AL25" s="127">
        <v>5</v>
      </c>
      <c r="AM25" s="127">
        <v>5</v>
      </c>
      <c r="AN25" s="127">
        <v>9</v>
      </c>
      <c r="AO25" s="127">
        <v>6</v>
      </c>
      <c r="AP25" s="127">
        <v>9.6</v>
      </c>
      <c r="AQ25" s="127">
        <v>8</v>
      </c>
      <c r="AR25" s="127">
        <f t="shared" si="9"/>
        <v>42.6</v>
      </c>
      <c r="AS25" s="127">
        <f t="shared" si="10"/>
        <v>8.5200000000000014</v>
      </c>
    </row>
    <row r="26" spans="1:45" s="112" customFormat="1" ht="18" customHeight="1">
      <c r="A26" s="124">
        <v>20</v>
      </c>
      <c r="B26" s="136" t="s">
        <v>182</v>
      </c>
      <c r="C26" s="126" t="s">
        <v>183</v>
      </c>
      <c r="D26" s="127">
        <v>10</v>
      </c>
      <c r="E26" s="127">
        <v>9.4</v>
      </c>
      <c r="F26" s="127">
        <v>9</v>
      </c>
      <c r="G26" s="127"/>
      <c r="H26" s="127"/>
      <c r="I26" s="127"/>
      <c r="J26" s="127"/>
      <c r="K26" s="127"/>
      <c r="L26" s="127"/>
      <c r="M26" s="128">
        <f t="shared" si="2"/>
        <v>9.4600000000000009</v>
      </c>
      <c r="N26" s="127">
        <v>9.4</v>
      </c>
      <c r="O26" s="127" t="s">
        <v>419</v>
      </c>
      <c r="P26" s="127">
        <v>5</v>
      </c>
      <c r="Q26" s="127"/>
      <c r="R26" s="127"/>
      <c r="S26" s="127"/>
      <c r="T26" s="127"/>
      <c r="U26" s="128">
        <f t="shared" si="3"/>
        <v>7.2</v>
      </c>
      <c r="V26" s="127">
        <v>10</v>
      </c>
      <c r="W26" s="127">
        <v>6.1</v>
      </c>
      <c r="X26" s="127"/>
      <c r="Y26" s="128">
        <f t="shared" si="0"/>
        <v>8.0500000000000007</v>
      </c>
      <c r="Z26" s="127">
        <v>9.6</v>
      </c>
      <c r="AA26" s="127"/>
      <c r="AB26" s="127"/>
      <c r="AC26" s="128">
        <f t="shared" si="1"/>
        <v>9.6</v>
      </c>
      <c r="AD26" s="130">
        <f t="shared" si="4"/>
        <v>8.57</v>
      </c>
      <c r="AE26" s="127">
        <f t="shared" si="5"/>
        <v>6.85</v>
      </c>
      <c r="AF26" s="127">
        <f t="shared" si="6"/>
        <v>8.8000000000000007</v>
      </c>
      <c r="AG26" s="131">
        <f t="shared" si="7"/>
        <v>1.76</v>
      </c>
      <c r="AH26" s="127">
        <f t="shared" si="8"/>
        <v>8.61</v>
      </c>
      <c r="AI26" s="131">
        <v>6.8</v>
      </c>
      <c r="AJ26" s="127">
        <v>2</v>
      </c>
      <c r="AL26" s="127">
        <v>5</v>
      </c>
      <c r="AM26" s="127">
        <v>5</v>
      </c>
      <c r="AN26" s="127">
        <v>9</v>
      </c>
      <c r="AO26" s="127">
        <v>8</v>
      </c>
      <c r="AP26" s="127">
        <v>10</v>
      </c>
      <c r="AQ26" s="127">
        <v>10</v>
      </c>
      <c r="AR26" s="127">
        <f t="shared" si="9"/>
        <v>47</v>
      </c>
      <c r="AS26" s="127">
        <f t="shared" si="10"/>
        <v>9.4</v>
      </c>
    </row>
    <row r="27" spans="1:45" s="112" customFormat="1" ht="18" customHeight="1">
      <c r="A27" s="124">
        <v>21</v>
      </c>
      <c r="B27" s="134" t="s">
        <v>184</v>
      </c>
      <c r="C27" s="131" t="s">
        <v>185</v>
      </c>
      <c r="D27" s="127">
        <v>7.5</v>
      </c>
      <c r="E27" s="127">
        <v>9.8000000000000007</v>
      </c>
      <c r="F27" s="127">
        <v>9.4</v>
      </c>
      <c r="G27" s="127"/>
      <c r="H27" s="127"/>
      <c r="I27" s="127"/>
      <c r="J27" s="127"/>
      <c r="K27" s="127"/>
      <c r="L27" s="127"/>
      <c r="M27" s="128">
        <f t="shared" si="2"/>
        <v>8.9</v>
      </c>
      <c r="N27" s="127">
        <v>9.4</v>
      </c>
      <c r="O27" s="127">
        <v>8.6</v>
      </c>
      <c r="P27" s="127">
        <v>7</v>
      </c>
      <c r="Q27" s="127"/>
      <c r="R27" s="127"/>
      <c r="S27" s="127"/>
      <c r="T27" s="127"/>
      <c r="U27" s="128">
        <f t="shared" si="3"/>
        <v>8.33</v>
      </c>
      <c r="V27" s="127">
        <v>10</v>
      </c>
      <c r="W27" s="127">
        <v>6.1</v>
      </c>
      <c r="X27" s="127"/>
      <c r="Y27" s="128">
        <f t="shared" si="0"/>
        <v>8.0500000000000007</v>
      </c>
      <c r="Z27" s="127">
        <v>9.4</v>
      </c>
      <c r="AA27" s="127"/>
      <c r="AB27" s="127"/>
      <c r="AC27" s="128">
        <f t="shared" si="1"/>
        <v>9.4</v>
      </c>
      <c r="AD27" s="130">
        <f t="shared" si="4"/>
        <v>8.67</v>
      </c>
      <c r="AE27" s="127">
        <f t="shared" si="5"/>
        <v>6.93</v>
      </c>
      <c r="AF27" s="127">
        <f t="shared" si="6"/>
        <v>8.4</v>
      </c>
      <c r="AG27" s="131">
        <f t="shared" si="7"/>
        <v>1.68</v>
      </c>
      <c r="AH27" s="127">
        <f t="shared" si="8"/>
        <v>8.61</v>
      </c>
      <c r="AI27" s="131">
        <v>6.4</v>
      </c>
      <c r="AJ27" s="127">
        <v>2</v>
      </c>
      <c r="AL27" s="127"/>
      <c r="AM27" s="127"/>
      <c r="AN27" s="127"/>
      <c r="AO27" s="127"/>
      <c r="AP27" s="127"/>
      <c r="AQ27" s="127"/>
      <c r="AR27" s="127">
        <f t="shared" si="9"/>
        <v>0</v>
      </c>
      <c r="AS27" s="127">
        <f t="shared" si="10"/>
        <v>0</v>
      </c>
    </row>
    <row r="28" spans="1:45" s="112" customFormat="1" ht="18" customHeight="1">
      <c r="A28" s="124">
        <v>22</v>
      </c>
      <c r="B28" s="125" t="s">
        <v>186</v>
      </c>
      <c r="C28" s="131" t="s">
        <v>187</v>
      </c>
      <c r="D28" s="127">
        <v>10</v>
      </c>
      <c r="E28" s="127">
        <v>7.5</v>
      </c>
      <c r="F28" s="127">
        <v>8.4</v>
      </c>
      <c r="G28" s="127"/>
      <c r="H28" s="127"/>
      <c r="I28" s="127"/>
      <c r="J28" s="127"/>
      <c r="K28" s="127"/>
      <c r="L28" s="127"/>
      <c r="M28" s="128">
        <f t="shared" si="2"/>
        <v>8.6300000000000008</v>
      </c>
      <c r="N28" s="127">
        <v>9.4</v>
      </c>
      <c r="O28" s="127">
        <v>8.6</v>
      </c>
      <c r="P28" s="127">
        <v>7</v>
      </c>
      <c r="Q28" s="127"/>
      <c r="R28" s="127"/>
      <c r="S28" s="127"/>
      <c r="T28" s="127"/>
      <c r="U28" s="128">
        <f t="shared" si="3"/>
        <v>8.33</v>
      </c>
      <c r="V28" s="127">
        <v>10</v>
      </c>
      <c r="W28" s="127">
        <v>6.1</v>
      </c>
      <c r="X28" s="127"/>
      <c r="Y28" s="128">
        <f t="shared" si="0"/>
        <v>8.0500000000000007</v>
      </c>
      <c r="Z28" s="127">
        <v>9.8000000000000007</v>
      </c>
      <c r="AA28" s="127"/>
      <c r="AB28" s="127"/>
      <c r="AC28" s="128">
        <f t="shared" si="1"/>
        <v>9.8000000000000007</v>
      </c>
      <c r="AD28" s="130">
        <f t="shared" si="4"/>
        <v>8.6999999999999993</v>
      </c>
      <c r="AE28" s="127">
        <f t="shared" si="5"/>
        <v>6.96</v>
      </c>
      <c r="AF28" s="127">
        <f t="shared" si="6"/>
        <v>9.4</v>
      </c>
      <c r="AG28" s="131">
        <f t="shared" si="7"/>
        <v>1.88</v>
      </c>
      <c r="AH28" s="127">
        <f t="shared" si="8"/>
        <v>8.84</v>
      </c>
      <c r="AI28" s="131">
        <v>7.4</v>
      </c>
      <c r="AJ28" s="127">
        <v>2</v>
      </c>
      <c r="AL28" s="127">
        <v>5</v>
      </c>
      <c r="AM28" s="127">
        <v>5</v>
      </c>
      <c r="AN28" s="127">
        <v>10</v>
      </c>
      <c r="AO28" s="127">
        <v>8</v>
      </c>
      <c r="AP28" s="127">
        <v>9.6</v>
      </c>
      <c r="AQ28" s="127">
        <v>9</v>
      </c>
      <c r="AR28" s="127">
        <f t="shared" si="9"/>
        <v>46.6</v>
      </c>
      <c r="AS28" s="127">
        <f t="shared" si="10"/>
        <v>9.32</v>
      </c>
    </row>
    <row r="29" spans="1:45" s="112" customFormat="1" ht="18" customHeight="1">
      <c r="A29" s="124">
        <v>23</v>
      </c>
      <c r="B29" s="134" t="s">
        <v>188</v>
      </c>
      <c r="C29" s="131" t="s">
        <v>189</v>
      </c>
      <c r="D29" s="127">
        <v>9.8000000000000007</v>
      </c>
      <c r="E29" s="127">
        <v>10</v>
      </c>
      <c r="F29" s="127">
        <v>8.6</v>
      </c>
      <c r="G29" s="127"/>
      <c r="H29" s="127"/>
      <c r="I29" s="127"/>
      <c r="J29" s="127"/>
      <c r="K29" s="127"/>
      <c r="L29" s="127"/>
      <c r="M29" s="128">
        <f t="shared" si="2"/>
        <v>9.4600000000000009</v>
      </c>
      <c r="N29" s="127">
        <v>9.4</v>
      </c>
      <c r="O29" s="127">
        <v>9.6</v>
      </c>
      <c r="P29" s="127">
        <v>7</v>
      </c>
      <c r="Q29" s="127"/>
      <c r="R29" s="127"/>
      <c r="S29" s="127"/>
      <c r="T29" s="127"/>
      <c r="U29" s="128">
        <f t="shared" si="3"/>
        <v>8.66</v>
      </c>
      <c r="V29" s="127" t="s">
        <v>419</v>
      </c>
      <c r="W29" s="127">
        <v>3.8</v>
      </c>
      <c r="X29" s="127"/>
      <c r="Y29" s="128">
        <f t="shared" si="0"/>
        <v>3.8</v>
      </c>
      <c r="Z29" s="127">
        <v>9.8000000000000007</v>
      </c>
      <c r="AA29" s="127"/>
      <c r="AB29" s="127"/>
      <c r="AC29" s="128">
        <f t="shared" si="1"/>
        <v>9.8000000000000007</v>
      </c>
      <c r="AD29" s="130">
        <f t="shared" si="4"/>
        <v>7.93</v>
      </c>
      <c r="AE29" s="127">
        <f t="shared" si="5"/>
        <v>6.34</v>
      </c>
      <c r="AF29" s="127">
        <f t="shared" si="6"/>
        <v>10</v>
      </c>
      <c r="AG29" s="131">
        <f t="shared" si="7"/>
        <v>2</v>
      </c>
      <c r="AH29" s="127">
        <f t="shared" si="8"/>
        <v>8.34</v>
      </c>
      <c r="AI29" s="131">
        <v>9</v>
      </c>
      <c r="AJ29" s="127">
        <v>1</v>
      </c>
      <c r="AL29" s="127">
        <v>5</v>
      </c>
      <c r="AM29" s="127">
        <v>5</v>
      </c>
      <c r="AN29" s="127">
        <v>10</v>
      </c>
      <c r="AO29" s="127">
        <v>8</v>
      </c>
      <c r="AP29" s="127">
        <v>9.8000000000000007</v>
      </c>
      <c r="AQ29" s="127">
        <v>10</v>
      </c>
      <c r="AR29" s="127">
        <f t="shared" si="9"/>
        <v>47.8</v>
      </c>
      <c r="AS29" s="127">
        <f t="shared" si="10"/>
        <v>9.56</v>
      </c>
    </row>
    <row r="30" spans="1:45" s="112" customFormat="1" ht="18" customHeight="1">
      <c r="A30" s="124">
        <v>24</v>
      </c>
      <c r="B30" s="134" t="s">
        <v>190</v>
      </c>
      <c r="C30" s="131" t="s">
        <v>191</v>
      </c>
      <c r="D30" s="127">
        <v>9.8000000000000007</v>
      </c>
      <c r="E30" s="127">
        <v>10</v>
      </c>
      <c r="F30" s="127">
        <v>9.8000000000000007</v>
      </c>
      <c r="G30" s="127"/>
      <c r="H30" s="127"/>
      <c r="I30" s="127"/>
      <c r="J30" s="127"/>
      <c r="K30" s="127"/>
      <c r="L30" s="127"/>
      <c r="M30" s="128">
        <f t="shared" si="2"/>
        <v>9.86</v>
      </c>
      <c r="N30" s="127">
        <v>9.1999999999999993</v>
      </c>
      <c r="O30" s="127">
        <v>9.6</v>
      </c>
      <c r="P30" s="127">
        <v>9.9</v>
      </c>
      <c r="Q30" s="127"/>
      <c r="R30" s="127"/>
      <c r="S30" s="127"/>
      <c r="T30" s="127"/>
      <c r="U30" s="128">
        <f t="shared" si="3"/>
        <v>9.56</v>
      </c>
      <c r="V30" s="127">
        <v>9</v>
      </c>
      <c r="W30" s="127">
        <v>10</v>
      </c>
      <c r="X30" s="127"/>
      <c r="Y30" s="128">
        <f t="shared" si="0"/>
        <v>9.5</v>
      </c>
      <c r="Z30" s="127">
        <v>10</v>
      </c>
      <c r="AA30" s="127"/>
      <c r="AB30" s="127"/>
      <c r="AC30" s="128">
        <f t="shared" si="1"/>
        <v>10</v>
      </c>
      <c r="AD30" s="130">
        <f t="shared" si="4"/>
        <v>9.73</v>
      </c>
      <c r="AE30" s="127">
        <f t="shared" si="5"/>
        <v>7.78</v>
      </c>
      <c r="AF30" s="127">
        <f t="shared" si="6"/>
        <v>3.6</v>
      </c>
      <c r="AG30" s="131">
        <f t="shared" si="7"/>
        <v>0.72</v>
      </c>
      <c r="AH30" s="127">
        <f t="shared" si="8"/>
        <v>8.5</v>
      </c>
      <c r="AI30" s="131">
        <v>3.6</v>
      </c>
      <c r="AJ30" s="127"/>
      <c r="AL30" s="127">
        <v>0</v>
      </c>
      <c r="AM30" s="127"/>
      <c r="AN30" s="127"/>
      <c r="AO30" s="127"/>
      <c r="AP30" s="127"/>
      <c r="AQ30" s="127"/>
      <c r="AR30" s="127">
        <f t="shared" si="9"/>
        <v>0</v>
      </c>
      <c r="AS30" s="127">
        <f t="shared" si="10"/>
        <v>0</v>
      </c>
    </row>
    <row r="31" spans="1:45" s="112" customFormat="1" ht="18" customHeight="1">
      <c r="A31" s="124">
        <v>25</v>
      </c>
      <c r="B31" s="134" t="s">
        <v>192</v>
      </c>
      <c r="C31" s="126" t="s">
        <v>193</v>
      </c>
      <c r="D31" s="127">
        <v>0</v>
      </c>
      <c r="E31" s="127">
        <v>8.8000000000000007</v>
      </c>
      <c r="F31" s="127">
        <v>9.1</v>
      </c>
      <c r="G31" s="127"/>
      <c r="H31" s="127"/>
      <c r="I31" s="127"/>
      <c r="J31" s="127"/>
      <c r="K31" s="127"/>
      <c r="L31" s="127"/>
      <c r="M31" s="128">
        <f t="shared" si="2"/>
        <v>5.96</v>
      </c>
      <c r="N31" s="127">
        <v>9.4</v>
      </c>
      <c r="O31" s="127">
        <v>7.4</v>
      </c>
      <c r="P31" s="127">
        <v>10</v>
      </c>
      <c r="Q31" s="127"/>
      <c r="R31" s="127"/>
      <c r="S31" s="127"/>
      <c r="T31" s="127"/>
      <c r="U31" s="128">
        <f t="shared" si="3"/>
        <v>8.93</v>
      </c>
      <c r="V31" s="127">
        <v>9</v>
      </c>
      <c r="W31" s="127">
        <v>6.1</v>
      </c>
      <c r="X31" s="127"/>
      <c r="Y31" s="128">
        <f t="shared" si="0"/>
        <v>7.55</v>
      </c>
      <c r="Z31" s="127">
        <v>9.1999999999999993</v>
      </c>
      <c r="AA31" s="127"/>
      <c r="AB31" s="127"/>
      <c r="AC31" s="128">
        <f t="shared" si="1"/>
        <v>9.1999999999999993</v>
      </c>
      <c r="AD31" s="130">
        <f t="shared" si="4"/>
        <v>7.91</v>
      </c>
      <c r="AE31" s="127">
        <f t="shared" si="5"/>
        <v>6.32</v>
      </c>
      <c r="AF31" s="127">
        <f t="shared" si="6"/>
        <v>3.3</v>
      </c>
      <c r="AG31" s="131">
        <f t="shared" si="7"/>
        <v>0.66</v>
      </c>
      <c r="AH31" s="127">
        <f t="shared" si="8"/>
        <v>6.98</v>
      </c>
      <c r="AI31" s="131">
        <v>1.8</v>
      </c>
      <c r="AJ31" s="127">
        <v>1.5</v>
      </c>
      <c r="AL31" s="127">
        <v>5</v>
      </c>
      <c r="AM31" s="127">
        <v>2</v>
      </c>
      <c r="AN31" s="127">
        <v>6.2</v>
      </c>
      <c r="AO31" s="127">
        <v>10</v>
      </c>
      <c r="AP31" s="127">
        <v>8.6</v>
      </c>
      <c r="AQ31" s="127">
        <v>7</v>
      </c>
      <c r="AR31" s="127">
        <f t="shared" si="9"/>
        <v>38.799999999999997</v>
      </c>
      <c r="AS31" s="127">
        <f t="shared" si="10"/>
        <v>7.76</v>
      </c>
    </row>
    <row r="32" spans="1:45" s="112" customFormat="1" ht="18" customHeight="1">
      <c r="A32" s="124">
        <v>26</v>
      </c>
      <c r="B32" s="134" t="s">
        <v>194</v>
      </c>
      <c r="C32" s="126" t="s">
        <v>195</v>
      </c>
      <c r="D32" s="127">
        <v>0</v>
      </c>
      <c r="E32" s="127">
        <v>9.6</v>
      </c>
      <c r="F32" s="127">
        <v>9.8000000000000007</v>
      </c>
      <c r="G32" s="127"/>
      <c r="H32" s="127"/>
      <c r="I32" s="127"/>
      <c r="J32" s="127"/>
      <c r="K32" s="127"/>
      <c r="L32" s="127"/>
      <c r="M32" s="128">
        <f t="shared" si="2"/>
        <v>6.46</v>
      </c>
      <c r="N32" s="127">
        <v>8.9</v>
      </c>
      <c r="O32" s="127">
        <v>9.1</v>
      </c>
      <c r="P32" s="127">
        <v>7</v>
      </c>
      <c r="Q32" s="127"/>
      <c r="R32" s="127"/>
      <c r="S32" s="127"/>
      <c r="T32" s="127"/>
      <c r="U32" s="128">
        <f t="shared" si="3"/>
        <v>8.33</v>
      </c>
      <c r="V32" s="127">
        <v>9</v>
      </c>
      <c r="W32" s="127">
        <v>8.4</v>
      </c>
      <c r="X32" s="127"/>
      <c r="Y32" s="128">
        <f t="shared" si="0"/>
        <v>8.6999999999999993</v>
      </c>
      <c r="Z32" s="127">
        <v>10</v>
      </c>
      <c r="AA32" s="127"/>
      <c r="AB32" s="127"/>
      <c r="AC32" s="128">
        <f t="shared" si="1"/>
        <v>10</v>
      </c>
      <c r="AD32" s="130">
        <f t="shared" si="4"/>
        <v>8.3699999999999992</v>
      </c>
      <c r="AE32" s="127">
        <f t="shared" si="5"/>
        <v>6.69</v>
      </c>
      <c r="AF32" s="127">
        <f t="shared" si="6"/>
        <v>8.6</v>
      </c>
      <c r="AG32" s="131">
        <f t="shared" si="7"/>
        <v>1.72</v>
      </c>
      <c r="AH32" s="127">
        <f t="shared" si="8"/>
        <v>8.41</v>
      </c>
      <c r="AI32" s="131">
        <v>7.6</v>
      </c>
      <c r="AJ32" s="127">
        <v>1</v>
      </c>
      <c r="AL32" s="127">
        <v>5</v>
      </c>
      <c r="AM32" s="127">
        <v>5</v>
      </c>
      <c r="AN32" s="127">
        <v>8</v>
      </c>
      <c r="AO32" s="127">
        <v>10</v>
      </c>
      <c r="AP32" s="127">
        <v>8.4</v>
      </c>
      <c r="AQ32" s="127">
        <v>8.4</v>
      </c>
      <c r="AR32" s="127">
        <f t="shared" si="9"/>
        <v>44.8</v>
      </c>
      <c r="AS32" s="127">
        <f t="shared" si="10"/>
        <v>8.9599999999999991</v>
      </c>
    </row>
    <row r="33" spans="1:45" s="112" customFormat="1">
      <c r="A33" s="124">
        <v>27</v>
      </c>
      <c r="B33" s="132" t="s">
        <v>196</v>
      </c>
      <c r="C33" s="131" t="s">
        <v>197</v>
      </c>
      <c r="D33" s="127">
        <v>9</v>
      </c>
      <c r="E33" s="127">
        <v>10</v>
      </c>
      <c r="F33" s="127">
        <v>9.4</v>
      </c>
      <c r="G33" s="127"/>
      <c r="H33" s="127"/>
      <c r="I33" s="127"/>
      <c r="J33" s="127"/>
      <c r="K33" s="127"/>
      <c r="L33" s="127"/>
      <c r="M33" s="128">
        <f t="shared" si="2"/>
        <v>9.4600000000000009</v>
      </c>
      <c r="N33" s="127">
        <v>9.4</v>
      </c>
      <c r="O33" s="127">
        <v>9.6</v>
      </c>
      <c r="P33" s="127">
        <v>9.9</v>
      </c>
      <c r="Q33" s="127"/>
      <c r="R33" s="127"/>
      <c r="S33" s="127"/>
      <c r="T33" s="127"/>
      <c r="U33" s="128">
        <f t="shared" si="3"/>
        <v>9.6300000000000008</v>
      </c>
      <c r="V33" s="127">
        <v>7</v>
      </c>
      <c r="W33" s="127">
        <v>3.8</v>
      </c>
      <c r="X33" s="127"/>
      <c r="Y33" s="128">
        <f t="shared" si="0"/>
        <v>5.4</v>
      </c>
      <c r="Z33" s="127">
        <v>9.1999999999999993</v>
      </c>
      <c r="AA33" s="127"/>
      <c r="AB33" s="127"/>
      <c r="AC33" s="128">
        <f t="shared" si="1"/>
        <v>9.1999999999999993</v>
      </c>
      <c r="AD33" s="130">
        <f t="shared" si="4"/>
        <v>8.42</v>
      </c>
      <c r="AE33" s="127">
        <f t="shared" si="5"/>
        <v>6.73</v>
      </c>
      <c r="AF33" s="127">
        <f t="shared" si="6"/>
        <v>9.8000000000000007</v>
      </c>
      <c r="AG33" s="131">
        <f t="shared" si="7"/>
        <v>1.96</v>
      </c>
      <c r="AH33" s="127">
        <f t="shared" si="8"/>
        <v>8.69</v>
      </c>
      <c r="AI33" s="131">
        <v>9.8000000000000007</v>
      </c>
      <c r="AJ33" s="127"/>
      <c r="AL33" s="127">
        <v>4</v>
      </c>
      <c r="AM33" s="127">
        <v>5</v>
      </c>
      <c r="AN33" s="127">
        <v>6</v>
      </c>
      <c r="AO33" s="127">
        <v>6</v>
      </c>
      <c r="AP33" s="127">
        <v>8.5</v>
      </c>
      <c r="AQ33" s="127">
        <v>8</v>
      </c>
      <c r="AR33" s="127">
        <f t="shared" si="9"/>
        <v>37.5</v>
      </c>
      <c r="AS33" s="127">
        <f t="shared" si="10"/>
        <v>7.5</v>
      </c>
    </row>
    <row r="34" spans="1:45" s="112" customFormat="1">
      <c r="A34" s="124">
        <v>28</v>
      </c>
      <c r="B34" s="125" t="s">
        <v>198</v>
      </c>
      <c r="C34" s="126" t="s">
        <v>199</v>
      </c>
      <c r="D34" s="127">
        <v>8.6</v>
      </c>
      <c r="E34" s="127">
        <v>10</v>
      </c>
      <c r="F34" s="127">
        <v>9</v>
      </c>
      <c r="G34" s="127"/>
      <c r="H34" s="127"/>
      <c r="I34" s="127"/>
      <c r="J34" s="127"/>
      <c r="K34" s="127"/>
      <c r="L34" s="127"/>
      <c r="M34" s="128">
        <f t="shared" si="2"/>
        <v>9.1999999999999993</v>
      </c>
      <c r="N34" s="127">
        <v>7.5</v>
      </c>
      <c r="O34" s="127" t="s">
        <v>419</v>
      </c>
      <c r="P34" s="127">
        <v>6</v>
      </c>
      <c r="Q34" s="127"/>
      <c r="R34" s="127"/>
      <c r="S34" s="127"/>
      <c r="T34" s="127"/>
      <c r="U34" s="128">
        <f t="shared" si="3"/>
        <v>6.75</v>
      </c>
      <c r="V34" s="127">
        <v>9</v>
      </c>
      <c r="W34" s="127">
        <v>8.4</v>
      </c>
      <c r="X34" s="127"/>
      <c r="Y34" s="128">
        <f t="shared" si="0"/>
        <v>8.6999999999999993</v>
      </c>
      <c r="Z34" s="127">
        <v>9.6</v>
      </c>
      <c r="AA34" s="127"/>
      <c r="AB34" s="127"/>
      <c r="AC34" s="128">
        <f t="shared" si="1"/>
        <v>9.6</v>
      </c>
      <c r="AD34" s="130">
        <f t="shared" si="4"/>
        <v>8.56</v>
      </c>
      <c r="AE34" s="127">
        <f t="shared" si="5"/>
        <v>6.84</v>
      </c>
      <c r="AF34" s="127">
        <f t="shared" si="6"/>
        <v>6.8</v>
      </c>
      <c r="AG34" s="131">
        <f t="shared" si="7"/>
        <v>1.36</v>
      </c>
      <c r="AH34" s="127">
        <f t="shared" si="8"/>
        <v>8.1999999999999993</v>
      </c>
      <c r="AI34" s="131">
        <v>4.8</v>
      </c>
      <c r="AJ34" s="127">
        <v>2</v>
      </c>
      <c r="AL34" s="127">
        <v>4</v>
      </c>
      <c r="AM34" s="127">
        <v>2</v>
      </c>
      <c r="AN34" s="127">
        <v>6</v>
      </c>
      <c r="AO34" s="127">
        <v>2</v>
      </c>
      <c r="AP34" s="127">
        <v>9.1999999999999993</v>
      </c>
      <c r="AQ34" s="127">
        <v>8</v>
      </c>
      <c r="AR34" s="127">
        <f t="shared" si="9"/>
        <v>31.2</v>
      </c>
      <c r="AS34" s="127">
        <f t="shared" si="10"/>
        <v>6.24</v>
      </c>
    </row>
    <row r="35" spans="1:45" s="112" customFormat="1">
      <c r="A35" s="124">
        <v>29</v>
      </c>
      <c r="B35" s="127"/>
      <c r="C35" s="120"/>
      <c r="D35" s="127"/>
      <c r="E35" s="127"/>
      <c r="F35" s="127"/>
      <c r="G35" s="127"/>
      <c r="H35" s="127"/>
      <c r="I35" s="127"/>
      <c r="J35" s="127"/>
      <c r="K35" s="127"/>
      <c r="L35" s="127"/>
      <c r="M35" s="128" t="e">
        <f t="shared" si="2"/>
        <v>#DIV/0!</v>
      </c>
      <c r="N35" s="127"/>
      <c r="O35" s="127"/>
      <c r="P35" s="127"/>
      <c r="Q35" s="127"/>
      <c r="R35" s="127"/>
      <c r="S35" s="127"/>
      <c r="T35" s="127"/>
      <c r="U35" s="128" t="e">
        <f t="shared" si="3"/>
        <v>#DIV/0!</v>
      </c>
      <c r="V35" s="127"/>
      <c r="W35" s="127"/>
      <c r="X35" s="127"/>
      <c r="Y35" s="128" t="e">
        <f t="shared" si="0"/>
        <v>#DIV/0!</v>
      </c>
      <c r="Z35" s="127"/>
      <c r="AA35" s="127"/>
      <c r="AB35" s="127"/>
      <c r="AC35" s="128" t="e">
        <f t="shared" si="1"/>
        <v>#DIV/0!</v>
      </c>
      <c r="AD35" s="130" t="e">
        <f t="shared" si="4"/>
        <v>#DIV/0!</v>
      </c>
      <c r="AE35" s="127" t="e">
        <f t="shared" si="5"/>
        <v>#DIV/0!</v>
      </c>
      <c r="AF35" s="127">
        <f t="shared" si="6"/>
        <v>6</v>
      </c>
      <c r="AG35" s="131">
        <f t="shared" si="7"/>
        <v>1.2</v>
      </c>
      <c r="AH35" s="127" t="e">
        <f t="shared" si="8"/>
        <v>#DIV/0!</v>
      </c>
      <c r="AI35" s="131">
        <v>6</v>
      </c>
      <c r="AJ35" s="127"/>
      <c r="AL35" s="127"/>
      <c r="AM35" s="127"/>
      <c r="AN35" s="127"/>
      <c r="AO35" s="127"/>
      <c r="AP35" s="127"/>
      <c r="AQ35" s="127"/>
      <c r="AR35" s="127">
        <f t="shared" si="9"/>
        <v>0</v>
      </c>
      <c r="AS35" s="127">
        <f t="shared" si="10"/>
        <v>0</v>
      </c>
    </row>
    <row r="36" spans="1:45" s="112" customFormat="1">
      <c r="A36" s="124">
        <v>30</v>
      </c>
      <c r="B36" s="127"/>
      <c r="C36" s="120"/>
      <c r="D36" s="127"/>
      <c r="E36" s="127"/>
      <c r="F36" s="127"/>
      <c r="G36" s="127"/>
      <c r="H36" s="127"/>
      <c r="I36" s="127"/>
      <c r="J36" s="127"/>
      <c r="K36" s="127"/>
      <c r="L36" s="127"/>
      <c r="M36" s="128" t="e">
        <f t="shared" si="2"/>
        <v>#DIV/0!</v>
      </c>
      <c r="N36" s="127"/>
      <c r="O36" s="127"/>
      <c r="P36" s="127"/>
      <c r="Q36" s="127"/>
      <c r="R36" s="127"/>
      <c r="S36" s="127"/>
      <c r="T36" s="127"/>
      <c r="U36" s="128" t="e">
        <f t="shared" si="3"/>
        <v>#DIV/0!</v>
      </c>
      <c r="V36" s="127"/>
      <c r="W36" s="127"/>
      <c r="X36" s="127"/>
      <c r="Y36" s="128" t="e">
        <f t="shared" si="0"/>
        <v>#DIV/0!</v>
      </c>
      <c r="Z36" s="127"/>
      <c r="AA36" s="127"/>
      <c r="AB36" s="127"/>
      <c r="AC36" s="128" t="e">
        <f t="shared" si="1"/>
        <v>#DIV/0!</v>
      </c>
      <c r="AD36" s="130" t="e">
        <f t="shared" si="4"/>
        <v>#DIV/0!</v>
      </c>
      <c r="AE36" s="127" t="e">
        <f t="shared" si="5"/>
        <v>#DIV/0!</v>
      </c>
      <c r="AF36" s="131"/>
      <c r="AG36" s="131">
        <f t="shared" si="7"/>
        <v>0</v>
      </c>
      <c r="AH36" s="127" t="e">
        <f t="shared" si="8"/>
        <v>#DIV/0!</v>
      </c>
      <c r="AL36" s="127"/>
      <c r="AM36" s="127"/>
      <c r="AN36" s="127"/>
      <c r="AO36" s="127"/>
      <c r="AP36" s="127"/>
      <c r="AQ36" s="127"/>
      <c r="AR36" s="127"/>
      <c r="AS36" s="127"/>
    </row>
    <row r="37" spans="1:45" s="112" customFormat="1">
      <c r="A37" s="124">
        <v>31</v>
      </c>
      <c r="B37" s="127"/>
      <c r="C37" s="120"/>
      <c r="D37" s="127"/>
      <c r="E37" s="127"/>
      <c r="F37" s="127"/>
      <c r="G37" s="127"/>
      <c r="H37" s="127"/>
      <c r="I37" s="127"/>
      <c r="J37" s="127"/>
      <c r="K37" s="127"/>
      <c r="L37" s="127"/>
      <c r="M37" s="128" t="e">
        <f t="shared" si="2"/>
        <v>#DIV/0!</v>
      </c>
      <c r="N37" s="127"/>
      <c r="O37" s="127"/>
      <c r="P37" s="127"/>
      <c r="Q37" s="127"/>
      <c r="R37" s="127"/>
      <c r="S37" s="127"/>
      <c r="T37" s="127"/>
      <c r="U37" s="128" t="e">
        <f t="shared" si="3"/>
        <v>#DIV/0!</v>
      </c>
      <c r="V37" s="127"/>
      <c r="W37" s="127"/>
      <c r="X37" s="127"/>
      <c r="Y37" s="128" t="e">
        <f t="shared" si="0"/>
        <v>#DIV/0!</v>
      </c>
      <c r="Z37" s="127"/>
      <c r="AA37" s="127"/>
      <c r="AB37" s="127"/>
      <c r="AC37" s="128" t="e">
        <f t="shared" si="1"/>
        <v>#DIV/0!</v>
      </c>
      <c r="AD37" s="130" t="e">
        <f t="shared" si="4"/>
        <v>#DIV/0!</v>
      </c>
      <c r="AE37" s="127" t="e">
        <f t="shared" si="5"/>
        <v>#DIV/0!</v>
      </c>
      <c r="AF37" s="131"/>
      <c r="AG37" s="131">
        <f t="shared" si="7"/>
        <v>0</v>
      </c>
      <c r="AH37" s="127" t="e">
        <f t="shared" si="8"/>
        <v>#DIV/0!</v>
      </c>
      <c r="AL37" s="127"/>
      <c r="AM37" s="127"/>
      <c r="AN37" s="127"/>
      <c r="AO37" s="127"/>
      <c r="AP37" s="127"/>
      <c r="AQ37" s="127"/>
      <c r="AR37" s="127"/>
      <c r="AS37" s="127"/>
    </row>
    <row r="38" spans="1:45" s="112" customFormat="1">
      <c r="A38" s="124">
        <v>32</v>
      </c>
      <c r="B38" s="127"/>
      <c r="C38" s="120"/>
      <c r="D38" s="127"/>
      <c r="E38" s="127"/>
      <c r="F38" s="127"/>
      <c r="G38" s="127"/>
      <c r="H38" s="127"/>
      <c r="I38" s="127"/>
      <c r="J38" s="127"/>
      <c r="K38" s="127"/>
      <c r="L38" s="127"/>
      <c r="M38" s="128" t="e">
        <f t="shared" si="2"/>
        <v>#DIV/0!</v>
      </c>
      <c r="N38" s="127"/>
      <c r="O38" s="127"/>
      <c r="P38" s="127"/>
      <c r="Q38" s="127"/>
      <c r="R38" s="127"/>
      <c r="S38" s="127"/>
      <c r="T38" s="127"/>
      <c r="U38" s="128" t="e">
        <f t="shared" si="3"/>
        <v>#DIV/0!</v>
      </c>
      <c r="V38" s="127"/>
      <c r="W38" s="127"/>
      <c r="X38" s="127"/>
      <c r="Y38" s="128" t="e">
        <f t="shared" si="0"/>
        <v>#DIV/0!</v>
      </c>
      <c r="Z38" s="127"/>
      <c r="AA38" s="127"/>
      <c r="AB38" s="127"/>
      <c r="AC38" s="128" t="e">
        <f t="shared" si="1"/>
        <v>#DIV/0!</v>
      </c>
      <c r="AD38" s="130" t="e">
        <f t="shared" si="4"/>
        <v>#DIV/0!</v>
      </c>
      <c r="AE38" s="127" t="e">
        <f t="shared" si="5"/>
        <v>#DIV/0!</v>
      </c>
      <c r="AF38" s="131"/>
      <c r="AG38" s="131">
        <f t="shared" si="7"/>
        <v>0</v>
      </c>
      <c r="AH38" s="127" t="e">
        <f t="shared" si="8"/>
        <v>#DIV/0!</v>
      </c>
      <c r="AL38" s="127"/>
      <c r="AM38" s="127"/>
      <c r="AN38" s="127"/>
      <c r="AO38" s="127"/>
      <c r="AP38" s="127"/>
      <c r="AQ38" s="127"/>
      <c r="AR38" s="127"/>
      <c r="AS38" s="127"/>
    </row>
    <row r="39" spans="1:45" s="112" customFormat="1">
      <c r="A39" s="124">
        <v>33</v>
      </c>
      <c r="B39" s="127"/>
      <c r="C39" s="120"/>
      <c r="D39" s="127"/>
      <c r="E39" s="127"/>
      <c r="F39" s="127"/>
      <c r="G39" s="127"/>
      <c r="H39" s="127"/>
      <c r="I39" s="127"/>
      <c r="J39" s="127"/>
      <c r="K39" s="127"/>
      <c r="L39" s="127"/>
      <c r="M39" s="128" t="e">
        <f t="shared" si="2"/>
        <v>#DIV/0!</v>
      </c>
      <c r="N39" s="127"/>
      <c r="O39" s="127"/>
      <c r="P39" s="127"/>
      <c r="Q39" s="127"/>
      <c r="R39" s="127"/>
      <c r="S39" s="127"/>
      <c r="T39" s="127"/>
      <c r="U39" s="128" t="e">
        <f t="shared" si="3"/>
        <v>#DIV/0!</v>
      </c>
      <c r="V39" s="127"/>
      <c r="W39" s="127"/>
      <c r="X39" s="127"/>
      <c r="Y39" s="128" t="e">
        <f t="shared" si="0"/>
        <v>#DIV/0!</v>
      </c>
      <c r="Z39" s="127"/>
      <c r="AA39" s="127"/>
      <c r="AB39" s="127"/>
      <c r="AC39" s="128" t="e">
        <f t="shared" si="1"/>
        <v>#DIV/0!</v>
      </c>
      <c r="AD39" s="130" t="e">
        <f t="shared" si="4"/>
        <v>#DIV/0!</v>
      </c>
      <c r="AE39" s="127" t="e">
        <f t="shared" si="5"/>
        <v>#DIV/0!</v>
      </c>
      <c r="AF39" s="131"/>
      <c r="AG39" s="131">
        <f t="shared" si="7"/>
        <v>0</v>
      </c>
      <c r="AH39" s="127" t="e">
        <f t="shared" si="8"/>
        <v>#DIV/0!</v>
      </c>
      <c r="AL39" s="127"/>
      <c r="AM39" s="127"/>
      <c r="AN39" s="127"/>
      <c r="AO39" s="127"/>
      <c r="AP39" s="127"/>
      <c r="AQ39" s="127"/>
      <c r="AR39" s="127"/>
      <c r="AS39" s="127"/>
    </row>
    <row r="40" spans="1:45" s="112" customFormat="1">
      <c r="A40" s="111"/>
      <c r="M40" s="137"/>
      <c r="U40" s="137"/>
      <c r="Y40" s="137"/>
      <c r="AC40" s="137"/>
      <c r="AD40" s="138"/>
      <c r="AE40" s="137"/>
      <c r="AF40" s="137"/>
      <c r="AG40" s="137"/>
    </row>
    <row r="41" spans="1:45" s="112" customFormat="1">
      <c r="A41" s="111"/>
      <c r="M41" s="137"/>
      <c r="U41" s="137"/>
      <c r="Y41" s="137"/>
      <c r="AC41" s="137"/>
      <c r="AD41" s="138"/>
      <c r="AE41" s="137"/>
      <c r="AF41" s="137"/>
      <c r="AG41" s="137"/>
    </row>
    <row r="42" spans="1:45" s="112" customFormat="1">
      <c r="A42" s="111"/>
      <c r="M42" s="137"/>
      <c r="U42" s="137"/>
      <c r="Y42" s="137"/>
      <c r="AC42" s="137"/>
      <c r="AD42" s="138"/>
      <c r="AE42" s="137"/>
      <c r="AF42" s="137"/>
      <c r="AG42" s="137"/>
    </row>
    <row r="43" spans="1:45" s="112" customFormat="1">
      <c r="A43" s="111"/>
      <c r="M43" s="137"/>
      <c r="U43" s="137"/>
      <c r="Y43" s="137"/>
      <c r="AC43" s="137"/>
      <c r="AD43" s="138"/>
      <c r="AE43" s="137"/>
      <c r="AF43" s="137"/>
      <c r="AG43" s="137"/>
    </row>
    <row r="44" spans="1:45" s="112" customFormat="1">
      <c r="A44" s="111"/>
      <c r="M44" s="137"/>
      <c r="U44" s="137"/>
      <c r="Y44" s="137"/>
      <c r="AC44" s="137"/>
      <c r="AD44" s="138"/>
      <c r="AE44" s="137"/>
      <c r="AF44" s="137"/>
      <c r="AG44" s="137"/>
    </row>
    <row r="45" spans="1:45" s="112" customFormat="1">
      <c r="A45" s="111"/>
      <c r="M45" s="137"/>
      <c r="U45" s="137"/>
      <c r="Y45" s="137"/>
      <c r="AC45" s="137"/>
      <c r="AD45" s="138"/>
      <c r="AE45" s="137"/>
      <c r="AF45" s="137"/>
      <c r="AG45" s="137"/>
    </row>
    <row r="46" spans="1:45" s="112" customFormat="1">
      <c r="A46" s="111"/>
      <c r="M46" s="137"/>
      <c r="U46" s="137"/>
      <c r="Y46" s="137"/>
      <c r="AC46" s="137"/>
      <c r="AD46" s="138"/>
      <c r="AE46" s="137"/>
      <c r="AF46" s="137"/>
      <c r="AG46" s="137"/>
    </row>
    <row r="47" spans="1:45" s="112" customFormat="1">
      <c r="A47" s="111"/>
      <c r="M47" s="137"/>
      <c r="U47" s="137"/>
      <c r="Y47" s="137"/>
      <c r="AC47" s="137"/>
      <c r="AD47" s="138"/>
      <c r="AE47" s="137"/>
      <c r="AF47" s="137"/>
      <c r="AG47" s="137"/>
    </row>
    <row r="48" spans="1:45" s="112" customFormat="1">
      <c r="A48" s="111"/>
      <c r="M48" s="137"/>
      <c r="U48" s="137"/>
      <c r="Y48" s="137"/>
      <c r="AC48" s="137"/>
      <c r="AD48" s="138"/>
      <c r="AE48" s="137"/>
      <c r="AF48" s="137"/>
      <c r="AG48" s="137"/>
    </row>
    <row r="49" spans="1:33" s="112" customFormat="1">
      <c r="A49" s="111"/>
      <c r="M49" s="137"/>
      <c r="U49" s="137"/>
      <c r="Y49" s="137"/>
      <c r="AC49" s="137"/>
      <c r="AD49" s="138"/>
      <c r="AE49" s="137"/>
      <c r="AF49" s="137"/>
      <c r="AG49" s="137"/>
    </row>
    <row r="50" spans="1:33" s="112" customFormat="1">
      <c r="A50" s="111"/>
      <c r="M50" s="137"/>
      <c r="U50" s="137"/>
      <c r="Y50" s="137"/>
      <c r="AC50" s="137"/>
      <c r="AD50" s="138"/>
      <c r="AE50" s="137"/>
      <c r="AF50" s="137"/>
      <c r="AG50" s="137"/>
    </row>
    <row r="51" spans="1:33" s="112" customFormat="1">
      <c r="A51" s="111"/>
      <c r="M51" s="137"/>
      <c r="U51" s="137"/>
      <c r="Y51" s="137"/>
      <c r="AC51" s="137"/>
      <c r="AD51" s="138"/>
      <c r="AE51" s="137"/>
      <c r="AF51" s="137"/>
      <c r="AG51" s="137"/>
    </row>
    <row r="52" spans="1:33" s="112" customFormat="1">
      <c r="A52" s="111"/>
      <c r="M52" s="137"/>
      <c r="U52" s="137"/>
      <c r="Y52" s="137"/>
      <c r="AC52" s="137"/>
      <c r="AD52" s="138"/>
      <c r="AE52" s="137"/>
      <c r="AF52" s="137"/>
      <c r="AG52" s="137"/>
    </row>
    <row r="53" spans="1:33" s="112" customFormat="1">
      <c r="A53" s="111"/>
      <c r="M53" s="137"/>
      <c r="U53" s="137"/>
      <c r="Y53" s="137"/>
      <c r="AC53" s="137"/>
      <c r="AD53" s="138"/>
      <c r="AE53" s="137"/>
      <c r="AF53" s="137"/>
      <c r="AG53" s="137"/>
    </row>
    <row r="54" spans="1:33" s="112" customFormat="1">
      <c r="A54" s="111"/>
      <c r="M54" s="137"/>
      <c r="U54" s="137"/>
      <c r="Y54" s="137"/>
      <c r="AC54" s="137"/>
      <c r="AD54" s="138"/>
      <c r="AE54" s="137"/>
      <c r="AF54" s="137"/>
      <c r="AG54" s="137"/>
    </row>
    <row r="55" spans="1:33" s="112" customFormat="1">
      <c r="A55" s="111"/>
      <c r="M55" s="137"/>
      <c r="U55" s="137"/>
      <c r="Y55" s="137"/>
      <c r="AC55" s="137"/>
      <c r="AD55" s="138"/>
      <c r="AE55" s="137"/>
      <c r="AF55" s="137"/>
      <c r="AG55" s="137"/>
    </row>
    <row r="56" spans="1:33" s="112" customFormat="1">
      <c r="A56" s="111"/>
      <c r="M56" s="137"/>
      <c r="U56" s="137"/>
      <c r="Y56" s="137"/>
      <c r="AC56" s="137"/>
      <c r="AD56" s="138"/>
      <c r="AE56" s="137"/>
      <c r="AF56" s="137"/>
      <c r="AG56" s="137"/>
    </row>
    <row r="57" spans="1:33" s="112" customFormat="1">
      <c r="A57" s="111"/>
      <c r="M57" s="137"/>
      <c r="U57" s="137"/>
      <c r="Y57" s="137"/>
      <c r="AC57" s="137"/>
      <c r="AD57" s="138"/>
      <c r="AE57" s="137"/>
      <c r="AF57" s="137"/>
      <c r="AG57" s="137"/>
    </row>
    <row r="58" spans="1:33" s="112" customFormat="1">
      <c r="A58" s="111"/>
      <c r="M58" s="137"/>
      <c r="U58" s="137"/>
      <c r="Y58" s="137"/>
      <c r="AC58" s="137"/>
      <c r="AD58" s="138"/>
      <c r="AE58" s="137"/>
      <c r="AF58" s="137"/>
      <c r="AG58" s="137"/>
    </row>
    <row r="59" spans="1:33" s="112" customFormat="1">
      <c r="A59" s="111"/>
      <c r="M59" s="137"/>
      <c r="U59" s="137"/>
      <c r="Y59" s="137"/>
      <c r="AC59" s="137"/>
      <c r="AD59" s="138"/>
      <c r="AE59" s="137"/>
      <c r="AF59" s="137"/>
      <c r="AG59" s="137"/>
    </row>
    <row r="60" spans="1:33" s="112" customFormat="1">
      <c r="A60" s="111"/>
      <c r="M60" s="137"/>
      <c r="U60" s="137"/>
      <c r="Y60" s="137"/>
      <c r="AC60" s="137"/>
      <c r="AD60" s="138"/>
      <c r="AE60" s="137"/>
      <c r="AF60" s="137"/>
      <c r="AG60" s="137"/>
    </row>
    <row r="61" spans="1:33" s="112" customFormat="1">
      <c r="A61" s="111"/>
      <c r="M61" s="137"/>
      <c r="U61" s="137"/>
      <c r="Y61" s="137"/>
      <c r="AC61" s="137"/>
      <c r="AD61" s="138"/>
      <c r="AE61" s="137"/>
      <c r="AF61" s="137"/>
      <c r="AG61" s="137"/>
    </row>
    <row r="62" spans="1:33" s="112" customFormat="1">
      <c r="A62" s="111"/>
      <c r="M62" s="137"/>
      <c r="U62" s="137"/>
      <c r="Y62" s="137"/>
      <c r="AC62" s="137"/>
      <c r="AD62" s="138"/>
      <c r="AE62" s="137"/>
      <c r="AF62" s="137"/>
      <c r="AG62" s="137"/>
    </row>
    <row r="63" spans="1:33" s="112" customFormat="1">
      <c r="A63" s="111"/>
      <c r="M63" s="137"/>
      <c r="U63" s="137"/>
      <c r="Y63" s="137"/>
      <c r="AC63" s="137"/>
      <c r="AD63" s="138"/>
      <c r="AE63" s="137"/>
      <c r="AF63" s="137"/>
      <c r="AG63" s="137"/>
    </row>
    <row r="64" spans="1:33" s="112" customFormat="1">
      <c r="A64" s="111"/>
      <c r="M64" s="137"/>
      <c r="U64" s="137"/>
      <c r="Y64" s="137"/>
      <c r="AC64" s="137"/>
      <c r="AD64" s="138"/>
      <c r="AE64" s="137"/>
      <c r="AF64" s="137"/>
      <c r="AG64" s="137"/>
    </row>
    <row r="65" spans="1:33" s="112" customFormat="1">
      <c r="A65" s="111"/>
      <c r="M65" s="137"/>
      <c r="U65" s="137"/>
      <c r="Y65" s="137"/>
      <c r="AC65" s="137"/>
      <c r="AD65" s="138"/>
      <c r="AE65" s="137"/>
      <c r="AF65" s="137"/>
      <c r="AG65" s="137"/>
    </row>
    <row r="66" spans="1:33" s="112" customFormat="1">
      <c r="A66" s="111"/>
      <c r="M66" s="137"/>
      <c r="U66" s="137"/>
      <c r="Y66" s="137"/>
      <c r="AC66" s="137"/>
      <c r="AD66" s="138"/>
      <c r="AE66" s="137"/>
      <c r="AF66" s="137"/>
      <c r="AG66" s="137"/>
    </row>
    <row r="67" spans="1:33" s="112" customFormat="1">
      <c r="A67" s="111"/>
      <c r="M67" s="137"/>
      <c r="U67" s="137"/>
      <c r="Y67" s="137"/>
      <c r="AC67" s="137"/>
      <c r="AD67" s="138"/>
      <c r="AE67" s="137"/>
      <c r="AF67" s="137"/>
      <c r="AG67" s="137"/>
    </row>
    <row r="68" spans="1:33" s="112" customFormat="1">
      <c r="A68" s="111"/>
      <c r="M68" s="137"/>
      <c r="U68" s="137"/>
      <c r="Y68" s="137"/>
      <c r="AC68" s="137"/>
      <c r="AD68" s="138"/>
      <c r="AE68" s="137"/>
      <c r="AF68" s="137"/>
      <c r="AG68" s="137"/>
    </row>
    <row r="69" spans="1:33" s="112" customFormat="1">
      <c r="A69" s="111"/>
      <c r="M69" s="137"/>
      <c r="U69" s="137"/>
      <c r="Y69" s="137"/>
      <c r="AC69" s="137"/>
      <c r="AD69" s="138"/>
      <c r="AE69" s="137"/>
      <c r="AF69" s="137"/>
      <c r="AG69" s="137"/>
    </row>
    <row r="70" spans="1:33" s="112" customFormat="1">
      <c r="A70" s="111"/>
      <c r="M70" s="137"/>
      <c r="U70" s="137"/>
      <c r="Y70" s="137"/>
      <c r="AC70" s="137"/>
      <c r="AD70" s="138"/>
      <c r="AE70" s="137"/>
      <c r="AF70" s="137"/>
      <c r="AG70" s="137"/>
    </row>
    <row r="71" spans="1:33" s="112" customFormat="1">
      <c r="A71" s="111"/>
      <c r="M71" s="137"/>
      <c r="U71" s="137"/>
      <c r="Y71" s="137"/>
      <c r="AC71" s="137"/>
      <c r="AD71" s="138"/>
      <c r="AE71" s="137"/>
      <c r="AF71" s="137"/>
      <c r="AG71" s="137"/>
    </row>
    <row r="72" spans="1:33" s="112" customFormat="1">
      <c r="A72" s="111"/>
      <c r="M72" s="137"/>
      <c r="U72" s="137"/>
      <c r="Y72" s="137"/>
      <c r="AC72" s="137"/>
      <c r="AD72" s="138"/>
      <c r="AE72" s="137"/>
      <c r="AF72" s="137"/>
      <c r="AG72" s="137"/>
    </row>
    <row r="73" spans="1:33" s="112" customFormat="1">
      <c r="A73" s="111"/>
      <c r="M73" s="137"/>
      <c r="U73" s="137"/>
      <c r="Y73" s="137"/>
      <c r="AC73" s="137"/>
      <c r="AD73" s="138"/>
      <c r="AE73" s="137"/>
      <c r="AF73" s="137"/>
      <c r="AG73" s="137"/>
    </row>
    <row r="74" spans="1:33" s="112" customFormat="1">
      <c r="A74" s="111"/>
      <c r="M74" s="137"/>
      <c r="U74" s="137"/>
      <c r="Y74" s="137"/>
      <c r="AC74" s="137"/>
      <c r="AD74" s="138"/>
      <c r="AE74" s="137"/>
      <c r="AF74" s="137"/>
      <c r="AG74" s="137"/>
    </row>
    <row r="75" spans="1:33" s="112" customFormat="1">
      <c r="A75" s="111"/>
      <c r="M75" s="137"/>
      <c r="U75" s="137"/>
      <c r="Y75" s="137"/>
      <c r="AC75" s="137"/>
      <c r="AD75" s="138"/>
      <c r="AE75" s="137"/>
      <c r="AF75" s="137"/>
      <c r="AG75" s="137"/>
    </row>
    <row r="76" spans="1:33" s="112" customFormat="1">
      <c r="A76" s="111"/>
      <c r="M76" s="137"/>
      <c r="U76" s="137"/>
      <c r="Y76" s="137"/>
      <c r="AC76" s="137"/>
      <c r="AD76" s="138"/>
      <c r="AE76" s="137"/>
      <c r="AF76" s="137"/>
      <c r="AG76" s="137"/>
    </row>
    <row r="77" spans="1:33" s="112" customFormat="1">
      <c r="A77" s="111"/>
      <c r="M77" s="137"/>
      <c r="U77" s="137"/>
      <c r="Y77" s="137"/>
      <c r="AC77" s="137"/>
      <c r="AD77" s="138"/>
      <c r="AE77" s="137"/>
      <c r="AF77" s="137"/>
      <c r="AG77" s="137"/>
    </row>
    <row r="78" spans="1:33" s="112" customFormat="1">
      <c r="A78" s="111"/>
      <c r="M78" s="137"/>
      <c r="U78" s="137"/>
      <c r="Y78" s="137"/>
      <c r="AC78" s="137"/>
      <c r="AD78" s="138"/>
      <c r="AE78" s="137"/>
      <c r="AF78" s="137"/>
      <c r="AG78" s="137"/>
    </row>
    <row r="79" spans="1:33" s="112" customFormat="1">
      <c r="A79" s="111"/>
      <c r="M79" s="137"/>
      <c r="U79" s="137"/>
      <c r="Y79" s="137"/>
      <c r="AC79" s="137"/>
      <c r="AD79" s="138"/>
      <c r="AE79" s="137"/>
      <c r="AF79" s="137"/>
      <c r="AG79" s="137"/>
    </row>
    <row r="80" spans="1:33" s="112" customFormat="1">
      <c r="A80" s="111"/>
      <c r="M80" s="137"/>
      <c r="U80" s="137"/>
      <c r="Y80" s="137"/>
      <c r="AC80" s="137"/>
      <c r="AD80" s="138"/>
      <c r="AE80" s="137"/>
      <c r="AF80" s="137"/>
      <c r="AG80" s="137"/>
    </row>
    <row r="81" spans="1:33" s="112" customFormat="1">
      <c r="A81" s="111"/>
      <c r="M81" s="137"/>
      <c r="U81" s="137"/>
      <c r="Y81" s="137"/>
      <c r="AC81" s="137"/>
      <c r="AD81" s="138"/>
      <c r="AE81" s="137"/>
      <c r="AF81" s="137"/>
      <c r="AG81" s="137"/>
    </row>
    <row r="82" spans="1:33" s="112" customFormat="1">
      <c r="A82" s="111"/>
      <c r="M82" s="137"/>
      <c r="U82" s="137"/>
      <c r="Y82" s="137"/>
      <c r="AC82" s="137"/>
      <c r="AD82" s="138"/>
      <c r="AE82" s="137"/>
      <c r="AF82" s="137"/>
      <c r="AG82" s="137"/>
    </row>
    <row r="83" spans="1:33" s="112" customFormat="1">
      <c r="A83" s="111"/>
      <c r="M83" s="137"/>
      <c r="U83" s="137"/>
      <c r="Y83" s="137"/>
      <c r="AC83" s="137"/>
      <c r="AD83" s="138"/>
      <c r="AE83" s="137"/>
      <c r="AF83" s="137"/>
      <c r="AG83" s="137"/>
    </row>
    <row r="84" spans="1:33" s="112" customFormat="1">
      <c r="A84" s="111"/>
      <c r="M84" s="137"/>
      <c r="U84" s="137"/>
      <c r="Y84" s="137"/>
      <c r="AC84" s="137"/>
      <c r="AD84" s="138"/>
      <c r="AE84" s="137"/>
      <c r="AF84" s="137"/>
      <c r="AG84" s="137"/>
    </row>
    <row r="85" spans="1:33" s="112" customFormat="1">
      <c r="A85" s="111"/>
      <c r="M85" s="137"/>
      <c r="U85" s="137"/>
      <c r="Y85" s="137"/>
      <c r="AC85" s="137"/>
      <c r="AD85" s="138"/>
      <c r="AE85" s="137"/>
      <c r="AF85" s="137"/>
      <c r="AG85" s="137"/>
    </row>
    <row r="86" spans="1:33" s="112" customFormat="1">
      <c r="A86" s="111"/>
      <c r="M86" s="137"/>
      <c r="U86" s="137"/>
      <c r="Y86" s="137"/>
      <c r="AC86" s="137"/>
      <c r="AD86" s="138"/>
      <c r="AE86" s="137"/>
      <c r="AF86" s="137"/>
      <c r="AG86" s="137"/>
    </row>
    <row r="87" spans="1:33" s="112" customFormat="1">
      <c r="A87" s="111"/>
      <c r="M87" s="137"/>
      <c r="U87" s="137"/>
      <c r="Y87" s="137"/>
      <c r="AC87" s="137"/>
      <c r="AD87" s="138"/>
      <c r="AE87" s="137"/>
      <c r="AF87" s="137"/>
      <c r="AG87" s="137"/>
    </row>
    <row r="88" spans="1:33" s="112" customFormat="1">
      <c r="A88" s="111"/>
      <c r="M88" s="137"/>
      <c r="U88" s="137"/>
      <c r="Y88" s="137"/>
      <c r="AC88" s="137"/>
      <c r="AD88" s="138"/>
      <c r="AE88" s="137"/>
      <c r="AF88" s="137"/>
      <c r="AG88" s="137"/>
    </row>
    <row r="89" spans="1:33" s="112" customFormat="1">
      <c r="A89" s="111"/>
      <c r="M89" s="137"/>
      <c r="U89" s="137"/>
      <c r="Y89" s="137"/>
      <c r="AC89" s="137"/>
      <c r="AD89" s="138"/>
      <c r="AE89" s="137"/>
      <c r="AF89" s="137"/>
      <c r="AG89" s="137"/>
    </row>
    <row r="90" spans="1:33" s="112" customFormat="1">
      <c r="A90" s="111"/>
      <c r="M90" s="137"/>
      <c r="U90" s="137"/>
      <c r="Y90" s="137"/>
      <c r="AC90" s="137"/>
      <c r="AD90" s="138"/>
      <c r="AE90" s="137"/>
      <c r="AF90" s="137"/>
      <c r="AG90" s="137"/>
    </row>
    <row r="91" spans="1:33" s="112" customFormat="1">
      <c r="A91" s="111"/>
      <c r="M91" s="137"/>
      <c r="U91" s="137"/>
      <c r="Y91" s="137"/>
      <c r="AC91" s="137"/>
      <c r="AD91" s="138"/>
      <c r="AE91" s="137"/>
      <c r="AF91" s="137"/>
      <c r="AG91" s="137"/>
    </row>
    <row r="92" spans="1:33" s="112" customFormat="1">
      <c r="A92" s="111"/>
      <c r="M92" s="137"/>
      <c r="U92" s="137"/>
      <c r="Y92" s="137"/>
      <c r="AC92" s="137"/>
      <c r="AD92" s="138"/>
      <c r="AE92" s="137"/>
      <c r="AF92" s="137"/>
      <c r="AG92" s="137"/>
    </row>
    <row r="93" spans="1:33" s="112" customFormat="1">
      <c r="A93" s="111"/>
      <c r="M93" s="137"/>
      <c r="U93" s="137"/>
      <c r="Y93" s="137"/>
      <c r="AC93" s="137"/>
      <c r="AD93" s="138"/>
      <c r="AE93" s="137"/>
      <c r="AF93" s="137"/>
      <c r="AG93" s="137"/>
    </row>
    <row r="94" spans="1:33" s="112" customFormat="1">
      <c r="A94" s="111"/>
      <c r="M94" s="137"/>
      <c r="U94" s="137"/>
      <c r="Y94" s="137"/>
      <c r="AC94" s="137"/>
      <c r="AD94" s="138"/>
      <c r="AE94" s="137"/>
      <c r="AF94" s="137"/>
      <c r="AG94" s="137"/>
    </row>
    <row r="95" spans="1:33" s="112" customFormat="1">
      <c r="A95" s="111"/>
      <c r="M95" s="137"/>
      <c r="U95" s="137"/>
      <c r="Y95" s="137"/>
      <c r="AC95" s="137"/>
      <c r="AD95" s="138"/>
      <c r="AE95" s="137"/>
      <c r="AF95" s="137"/>
      <c r="AG95" s="137"/>
    </row>
    <row r="96" spans="1:33" s="112" customFormat="1">
      <c r="A96" s="111"/>
      <c r="M96" s="137"/>
      <c r="U96" s="137"/>
      <c r="Y96" s="137"/>
      <c r="AC96" s="137"/>
      <c r="AD96" s="138"/>
      <c r="AE96" s="137"/>
      <c r="AF96" s="137"/>
      <c r="AG96" s="137"/>
    </row>
    <row r="97" spans="1:33" s="112" customFormat="1">
      <c r="A97" s="111"/>
      <c r="M97" s="137"/>
      <c r="U97" s="137"/>
      <c r="Y97" s="137"/>
      <c r="AC97" s="137"/>
      <c r="AD97" s="138"/>
      <c r="AE97" s="137"/>
      <c r="AF97" s="137"/>
      <c r="AG97" s="137"/>
    </row>
    <row r="98" spans="1:33" s="112" customFormat="1">
      <c r="A98" s="111"/>
      <c r="M98" s="137"/>
      <c r="U98" s="137"/>
      <c r="Y98" s="137"/>
      <c r="AC98" s="137"/>
      <c r="AD98" s="138"/>
      <c r="AE98" s="137"/>
      <c r="AF98" s="137"/>
      <c r="AG98" s="137"/>
    </row>
    <row r="99" spans="1:33" s="112" customFormat="1">
      <c r="A99" s="111"/>
      <c r="M99" s="137"/>
      <c r="U99" s="137"/>
      <c r="Y99" s="137"/>
      <c r="AC99" s="137"/>
      <c r="AD99" s="138"/>
      <c r="AE99" s="137"/>
      <c r="AF99" s="137"/>
      <c r="AG99" s="137"/>
    </row>
    <row r="100" spans="1:33" s="112" customFormat="1">
      <c r="A100" s="111"/>
      <c r="M100" s="137"/>
      <c r="U100" s="137"/>
      <c r="Y100" s="137"/>
      <c r="AC100" s="137"/>
      <c r="AD100" s="138"/>
      <c r="AE100" s="137"/>
      <c r="AF100" s="137"/>
      <c r="AG100" s="137"/>
    </row>
    <row r="101" spans="1:33" s="112" customFormat="1">
      <c r="A101" s="111"/>
      <c r="M101" s="137"/>
      <c r="U101" s="137"/>
      <c r="Y101" s="137"/>
      <c r="AC101" s="137"/>
      <c r="AD101" s="138"/>
      <c r="AE101" s="137"/>
      <c r="AF101" s="137"/>
      <c r="AG101" s="137"/>
    </row>
    <row r="102" spans="1:33" s="112" customFormat="1">
      <c r="A102" s="111"/>
      <c r="M102" s="137"/>
      <c r="U102" s="137"/>
      <c r="Y102" s="137"/>
      <c r="AC102" s="137"/>
      <c r="AD102" s="138"/>
      <c r="AE102" s="137"/>
      <c r="AF102" s="137"/>
      <c r="AG102" s="137"/>
    </row>
    <row r="103" spans="1:33" s="112" customFormat="1">
      <c r="A103" s="111"/>
      <c r="M103" s="137"/>
      <c r="U103" s="137"/>
      <c r="Y103" s="137"/>
      <c r="AC103" s="137"/>
      <c r="AD103" s="138"/>
      <c r="AE103" s="137"/>
      <c r="AF103" s="137"/>
      <c r="AG103" s="137"/>
    </row>
    <row r="104" spans="1:33" s="112" customFormat="1">
      <c r="A104" s="111"/>
      <c r="M104" s="137"/>
      <c r="U104" s="137"/>
      <c r="Y104" s="137"/>
      <c r="AC104" s="137"/>
      <c r="AD104" s="138"/>
      <c r="AE104" s="137"/>
      <c r="AF104" s="137"/>
      <c r="AG104" s="137"/>
    </row>
    <row r="105" spans="1:33" s="112" customFormat="1">
      <c r="A105" s="111"/>
      <c r="M105" s="137"/>
      <c r="U105" s="137"/>
      <c r="Y105" s="137"/>
      <c r="AC105" s="137"/>
      <c r="AD105" s="138"/>
      <c r="AE105" s="137"/>
      <c r="AF105" s="137"/>
      <c r="AG105" s="137"/>
    </row>
    <row r="106" spans="1:33" s="112" customFormat="1">
      <c r="A106" s="111"/>
      <c r="M106" s="137"/>
      <c r="U106" s="137"/>
      <c r="Y106" s="137"/>
      <c r="AC106" s="137"/>
      <c r="AD106" s="138"/>
      <c r="AE106" s="137"/>
      <c r="AF106" s="137"/>
      <c r="AG106" s="137"/>
    </row>
    <row r="107" spans="1:33" s="112" customFormat="1">
      <c r="A107" s="111"/>
      <c r="M107" s="137"/>
      <c r="U107" s="137"/>
      <c r="Y107" s="137"/>
      <c r="AC107" s="137"/>
      <c r="AD107" s="138"/>
      <c r="AE107" s="137"/>
      <c r="AF107" s="137"/>
      <c r="AG107" s="137"/>
    </row>
    <row r="108" spans="1:33" s="112" customFormat="1">
      <c r="A108" s="111"/>
      <c r="M108" s="137"/>
      <c r="U108" s="137"/>
      <c r="Y108" s="137"/>
      <c r="AC108" s="137"/>
      <c r="AD108" s="138"/>
      <c r="AE108" s="137"/>
      <c r="AF108" s="137"/>
      <c r="AG108" s="137"/>
    </row>
    <row r="109" spans="1:33" s="112" customFormat="1">
      <c r="A109" s="111"/>
      <c r="M109" s="137"/>
      <c r="U109" s="137"/>
      <c r="Y109" s="137"/>
      <c r="AC109" s="137"/>
      <c r="AD109" s="138"/>
      <c r="AE109" s="137"/>
      <c r="AF109" s="137"/>
      <c r="AG109" s="137"/>
    </row>
    <row r="110" spans="1:33" s="112" customFormat="1">
      <c r="A110" s="111"/>
      <c r="M110" s="137"/>
      <c r="U110" s="137"/>
      <c r="Y110" s="137"/>
      <c r="AC110" s="137"/>
      <c r="AD110" s="138"/>
      <c r="AE110" s="137"/>
      <c r="AF110" s="137"/>
      <c r="AG110" s="137"/>
    </row>
    <row r="111" spans="1:33" s="112" customFormat="1">
      <c r="A111" s="111"/>
      <c r="M111" s="137"/>
      <c r="U111" s="137"/>
      <c r="Y111" s="137"/>
      <c r="AC111" s="137"/>
      <c r="AD111" s="138"/>
      <c r="AE111" s="137"/>
      <c r="AF111" s="137"/>
      <c r="AG111" s="137"/>
    </row>
    <row r="112" spans="1:33" s="112" customFormat="1">
      <c r="A112" s="111"/>
      <c r="M112" s="137"/>
      <c r="U112" s="137"/>
      <c r="Y112" s="137"/>
      <c r="AC112" s="137"/>
      <c r="AD112" s="138"/>
      <c r="AE112" s="137"/>
      <c r="AF112" s="137"/>
      <c r="AG112" s="137"/>
    </row>
    <row r="113" spans="1:33" s="112" customFormat="1">
      <c r="A113" s="111"/>
      <c r="M113" s="137"/>
      <c r="U113" s="137"/>
      <c r="Y113" s="137"/>
      <c r="AC113" s="137"/>
      <c r="AD113" s="138"/>
      <c r="AE113" s="137"/>
      <c r="AF113" s="137"/>
      <c r="AG113" s="137"/>
    </row>
    <row r="114" spans="1:33" s="112" customFormat="1">
      <c r="A114" s="111"/>
      <c r="M114" s="137"/>
      <c r="U114" s="137"/>
      <c r="Y114" s="137"/>
      <c r="AC114" s="137"/>
      <c r="AD114" s="138"/>
      <c r="AE114" s="137"/>
      <c r="AF114" s="137"/>
      <c r="AG114" s="137"/>
    </row>
    <row r="115" spans="1:33" s="112" customFormat="1">
      <c r="A115" s="111"/>
      <c r="M115" s="137"/>
      <c r="U115" s="137"/>
      <c r="Y115" s="137"/>
      <c r="AC115" s="137"/>
      <c r="AD115" s="138"/>
      <c r="AE115" s="137"/>
      <c r="AF115" s="137"/>
      <c r="AG115" s="137"/>
    </row>
    <row r="116" spans="1:33" s="112" customFormat="1">
      <c r="A116" s="111"/>
      <c r="M116" s="137"/>
      <c r="U116" s="137"/>
      <c r="Y116" s="137"/>
      <c r="AC116" s="137"/>
      <c r="AD116" s="138"/>
      <c r="AE116" s="137"/>
      <c r="AF116" s="137"/>
      <c r="AG116" s="137"/>
    </row>
    <row r="117" spans="1:33" s="112" customFormat="1">
      <c r="A117" s="111"/>
      <c r="M117" s="137"/>
      <c r="U117" s="137"/>
      <c r="Y117" s="137"/>
      <c r="AC117" s="137"/>
      <c r="AD117" s="138"/>
      <c r="AE117" s="137"/>
      <c r="AF117" s="137"/>
      <c r="AG117" s="137"/>
    </row>
    <row r="118" spans="1:33" s="112" customFormat="1">
      <c r="A118" s="111"/>
      <c r="M118" s="137"/>
      <c r="U118" s="137"/>
      <c r="Y118" s="137"/>
      <c r="AC118" s="137"/>
      <c r="AD118" s="138"/>
      <c r="AE118" s="137"/>
      <c r="AF118" s="137"/>
      <c r="AG118" s="137"/>
    </row>
    <row r="119" spans="1:33" s="112" customFormat="1">
      <c r="A119" s="111"/>
      <c r="M119" s="137"/>
      <c r="U119" s="137"/>
      <c r="Y119" s="137"/>
      <c r="AC119" s="137"/>
      <c r="AD119" s="138"/>
      <c r="AE119" s="137"/>
      <c r="AF119" s="137"/>
      <c r="AG119" s="137"/>
    </row>
    <row r="120" spans="1:33" s="112" customFormat="1">
      <c r="A120" s="111"/>
      <c r="M120" s="137"/>
      <c r="U120" s="137"/>
      <c r="Y120" s="137"/>
      <c r="AC120" s="137"/>
      <c r="AD120" s="138"/>
      <c r="AE120" s="137"/>
      <c r="AF120" s="137"/>
      <c r="AG120" s="137"/>
    </row>
    <row r="121" spans="1:33" s="112" customFormat="1">
      <c r="A121" s="111"/>
      <c r="M121" s="137"/>
      <c r="U121" s="137"/>
      <c r="Y121" s="137"/>
      <c r="AC121" s="137"/>
      <c r="AD121" s="138"/>
      <c r="AE121" s="137"/>
      <c r="AF121" s="137"/>
      <c r="AG121" s="137"/>
    </row>
    <row r="122" spans="1:33" s="112" customFormat="1">
      <c r="A122" s="111"/>
      <c r="M122" s="137"/>
      <c r="U122" s="137"/>
      <c r="Y122" s="137"/>
      <c r="AC122" s="137"/>
      <c r="AD122" s="138"/>
      <c r="AE122" s="137"/>
      <c r="AF122" s="137"/>
      <c r="AG122" s="137"/>
    </row>
    <row r="123" spans="1:33" s="112" customFormat="1">
      <c r="A123" s="111"/>
      <c r="M123" s="137"/>
      <c r="U123" s="137"/>
      <c r="Y123" s="137"/>
      <c r="AC123" s="137"/>
      <c r="AD123" s="138"/>
      <c r="AE123" s="137"/>
      <c r="AF123" s="137"/>
      <c r="AG123" s="137"/>
    </row>
    <row r="124" spans="1:33" s="112" customFormat="1">
      <c r="A124" s="111"/>
      <c r="M124" s="137"/>
      <c r="U124" s="137"/>
      <c r="Y124" s="137"/>
      <c r="AC124" s="137"/>
      <c r="AD124" s="138"/>
      <c r="AE124" s="137"/>
      <c r="AF124" s="137"/>
      <c r="AG124" s="137"/>
    </row>
    <row r="125" spans="1:33" s="112" customFormat="1">
      <c r="A125" s="111"/>
      <c r="M125" s="137"/>
      <c r="U125" s="137"/>
      <c r="Y125" s="137"/>
      <c r="AC125" s="137"/>
      <c r="AD125" s="138"/>
      <c r="AE125" s="137"/>
      <c r="AF125" s="137"/>
      <c r="AG125" s="137"/>
    </row>
    <row r="126" spans="1:33" s="112" customFormat="1">
      <c r="A126" s="111"/>
      <c r="M126" s="137"/>
      <c r="U126" s="137"/>
      <c r="Y126" s="137"/>
      <c r="AC126" s="137"/>
      <c r="AD126" s="138"/>
      <c r="AE126" s="137"/>
      <c r="AF126" s="137"/>
      <c r="AG126" s="137"/>
    </row>
    <row r="127" spans="1:33" s="112" customFormat="1">
      <c r="A127" s="111"/>
      <c r="M127" s="137"/>
      <c r="U127" s="137"/>
      <c r="Y127" s="137"/>
      <c r="AC127" s="137"/>
      <c r="AD127" s="138"/>
      <c r="AE127" s="137"/>
      <c r="AF127" s="137"/>
      <c r="AG127" s="137"/>
    </row>
    <row r="128" spans="1:33" s="112" customFormat="1">
      <c r="A128" s="111"/>
      <c r="M128" s="137"/>
      <c r="U128" s="137"/>
      <c r="Y128" s="137"/>
      <c r="AC128" s="137"/>
      <c r="AD128" s="138"/>
      <c r="AE128" s="137"/>
      <c r="AF128" s="137"/>
      <c r="AG128" s="137"/>
    </row>
    <row r="129" spans="1:33" s="112" customFormat="1">
      <c r="A129" s="111"/>
      <c r="M129" s="137"/>
      <c r="U129" s="137"/>
      <c r="Y129" s="137"/>
      <c r="AC129" s="137"/>
      <c r="AD129" s="138"/>
      <c r="AE129" s="137"/>
      <c r="AF129" s="137"/>
      <c r="AG129" s="137"/>
    </row>
    <row r="130" spans="1:33" s="112" customFormat="1">
      <c r="A130" s="111"/>
      <c r="M130" s="137"/>
      <c r="U130" s="137"/>
      <c r="Y130" s="137"/>
      <c r="AC130" s="137"/>
      <c r="AD130" s="138"/>
      <c r="AE130" s="137"/>
      <c r="AF130" s="137"/>
      <c r="AG130" s="137"/>
    </row>
    <row r="131" spans="1:33" s="112" customFormat="1">
      <c r="A131" s="111"/>
      <c r="M131" s="137"/>
      <c r="U131" s="137"/>
      <c r="Y131" s="137"/>
      <c r="AC131" s="137"/>
      <c r="AD131" s="138"/>
      <c r="AE131" s="137"/>
      <c r="AF131" s="137"/>
      <c r="AG131" s="137"/>
    </row>
    <row r="132" spans="1:33" s="112" customFormat="1">
      <c r="A132" s="111"/>
      <c r="M132" s="137"/>
      <c r="U132" s="137"/>
      <c r="Y132" s="137"/>
      <c r="AC132" s="137"/>
      <c r="AD132" s="138"/>
      <c r="AE132" s="137"/>
      <c r="AF132" s="137"/>
      <c r="AG132" s="137"/>
    </row>
    <row r="133" spans="1:33" s="112" customFormat="1">
      <c r="A133" s="111"/>
      <c r="M133" s="137"/>
      <c r="U133" s="137"/>
      <c r="Y133" s="137"/>
      <c r="AC133" s="137"/>
      <c r="AD133" s="138"/>
      <c r="AE133" s="137"/>
      <c r="AF133" s="137"/>
      <c r="AG133" s="137"/>
    </row>
    <row r="134" spans="1:33" s="112" customFormat="1">
      <c r="A134" s="111"/>
      <c r="M134" s="137"/>
      <c r="U134" s="137"/>
      <c r="Y134" s="137"/>
      <c r="AC134" s="137"/>
      <c r="AD134" s="138"/>
      <c r="AE134" s="137"/>
      <c r="AF134" s="137"/>
      <c r="AG134" s="137"/>
    </row>
    <row r="135" spans="1:33" s="112" customFormat="1">
      <c r="A135" s="111"/>
      <c r="M135" s="137"/>
      <c r="U135" s="137"/>
      <c r="Y135" s="137"/>
      <c r="AC135" s="137"/>
      <c r="AD135" s="138"/>
      <c r="AE135" s="137"/>
      <c r="AF135" s="137"/>
      <c r="AG135" s="137"/>
    </row>
    <row r="136" spans="1:33" s="112" customFormat="1">
      <c r="A136" s="111"/>
      <c r="M136" s="137"/>
      <c r="U136" s="137"/>
      <c r="Y136" s="137"/>
      <c r="AC136" s="137"/>
      <c r="AD136" s="138"/>
      <c r="AE136" s="137"/>
      <c r="AF136" s="137"/>
      <c r="AG136" s="137"/>
    </row>
    <row r="137" spans="1:33" s="112" customFormat="1">
      <c r="A137" s="111"/>
      <c r="M137" s="137"/>
      <c r="U137" s="137"/>
      <c r="Y137" s="137"/>
      <c r="AC137" s="137"/>
      <c r="AD137" s="138"/>
      <c r="AE137" s="137"/>
      <c r="AF137" s="137"/>
      <c r="AG137" s="137"/>
    </row>
    <row r="138" spans="1:33" s="112" customFormat="1">
      <c r="A138" s="111"/>
      <c r="M138" s="137"/>
      <c r="U138" s="137"/>
      <c r="Y138" s="137"/>
      <c r="AC138" s="137"/>
      <c r="AD138" s="138"/>
      <c r="AE138" s="137"/>
      <c r="AF138" s="137"/>
      <c r="AG138" s="137"/>
    </row>
    <row r="139" spans="1:33" s="112" customFormat="1">
      <c r="A139" s="111"/>
      <c r="M139" s="137"/>
      <c r="U139" s="137"/>
      <c r="Y139" s="137"/>
      <c r="AC139" s="137"/>
      <c r="AD139" s="138"/>
      <c r="AE139" s="137"/>
      <c r="AF139" s="137"/>
      <c r="AG139" s="137"/>
    </row>
    <row r="140" spans="1:33" s="112" customFormat="1">
      <c r="A140" s="111"/>
      <c r="M140" s="137"/>
      <c r="U140" s="137"/>
      <c r="Y140" s="137"/>
      <c r="AC140" s="137"/>
      <c r="AD140" s="138"/>
      <c r="AE140" s="137"/>
      <c r="AF140" s="137"/>
      <c r="AG140" s="137"/>
    </row>
    <row r="141" spans="1:33" s="112" customFormat="1">
      <c r="A141" s="111"/>
      <c r="M141" s="137"/>
      <c r="U141" s="137"/>
      <c r="Y141" s="137"/>
      <c r="AC141" s="137"/>
      <c r="AD141" s="138"/>
      <c r="AE141" s="137"/>
      <c r="AF141" s="137"/>
      <c r="AG141" s="137"/>
    </row>
    <row r="142" spans="1:33" s="112" customFormat="1">
      <c r="A142" s="111"/>
      <c r="M142" s="137"/>
      <c r="U142" s="137"/>
      <c r="Y142" s="137"/>
      <c r="AC142" s="137"/>
      <c r="AD142" s="138"/>
      <c r="AE142" s="137"/>
      <c r="AF142" s="137"/>
      <c r="AG142" s="137"/>
    </row>
    <row r="143" spans="1:33" s="112" customFormat="1">
      <c r="A143" s="111"/>
      <c r="M143" s="137"/>
      <c r="U143" s="137"/>
      <c r="Y143" s="137"/>
      <c r="AC143" s="137"/>
      <c r="AD143" s="138"/>
      <c r="AE143" s="137"/>
      <c r="AF143" s="137"/>
      <c r="AG143" s="137"/>
    </row>
    <row r="144" spans="1:33" s="112" customFormat="1">
      <c r="A144" s="111"/>
      <c r="M144" s="137"/>
      <c r="U144" s="137"/>
      <c r="Y144" s="137"/>
      <c r="AC144" s="137"/>
      <c r="AD144" s="138"/>
      <c r="AE144" s="137"/>
      <c r="AF144" s="137"/>
      <c r="AG144" s="137"/>
    </row>
    <row r="145" spans="1:33" s="112" customFormat="1">
      <c r="A145" s="111"/>
      <c r="M145" s="137"/>
      <c r="U145" s="137"/>
      <c r="Y145" s="137"/>
      <c r="AC145" s="137"/>
      <c r="AD145" s="138"/>
      <c r="AE145" s="137"/>
      <c r="AF145" s="137"/>
      <c r="AG145" s="137"/>
    </row>
    <row r="146" spans="1:33" s="112" customFormat="1">
      <c r="A146" s="111"/>
      <c r="M146" s="137"/>
      <c r="U146" s="137"/>
      <c r="Y146" s="137"/>
      <c r="AC146" s="137"/>
      <c r="AD146" s="138"/>
      <c r="AE146" s="137"/>
      <c r="AF146" s="137"/>
      <c r="AG146" s="137"/>
    </row>
    <row r="147" spans="1:33" s="112" customFormat="1">
      <c r="A147" s="111"/>
      <c r="M147" s="137"/>
      <c r="U147" s="137"/>
      <c r="Y147" s="137"/>
      <c r="AC147" s="137"/>
      <c r="AD147" s="138"/>
      <c r="AE147" s="137"/>
      <c r="AF147" s="137"/>
      <c r="AG147" s="137"/>
    </row>
    <row r="148" spans="1:33" s="112" customFormat="1">
      <c r="A148" s="111"/>
      <c r="M148" s="137"/>
      <c r="U148" s="137"/>
      <c r="Y148" s="137"/>
      <c r="AC148" s="137"/>
      <c r="AD148" s="138"/>
      <c r="AE148" s="137"/>
      <c r="AF148" s="137"/>
      <c r="AG148" s="137"/>
    </row>
    <row r="149" spans="1:33" s="112" customFormat="1">
      <c r="A149" s="111"/>
      <c r="M149" s="137"/>
      <c r="U149" s="137"/>
      <c r="Y149" s="137"/>
      <c r="AC149" s="137"/>
      <c r="AD149" s="138"/>
      <c r="AE149" s="137"/>
      <c r="AF149" s="137"/>
      <c r="AG149" s="137"/>
    </row>
    <row r="150" spans="1:33" s="112" customFormat="1">
      <c r="A150" s="111"/>
      <c r="M150" s="137"/>
      <c r="U150" s="137"/>
      <c r="Y150" s="137"/>
      <c r="AC150" s="137"/>
      <c r="AD150" s="138"/>
      <c r="AE150" s="137"/>
      <c r="AF150" s="137"/>
      <c r="AG150" s="137"/>
    </row>
    <row r="151" spans="1:33" s="112" customFormat="1">
      <c r="A151" s="111"/>
      <c r="M151" s="137"/>
      <c r="U151" s="137"/>
      <c r="Y151" s="137"/>
      <c r="AC151" s="137"/>
      <c r="AD151" s="138"/>
      <c r="AE151" s="137"/>
      <c r="AF151" s="137"/>
      <c r="AG151" s="137"/>
    </row>
    <row r="152" spans="1:33" s="112" customFormat="1">
      <c r="A152" s="111"/>
      <c r="M152" s="137"/>
      <c r="U152" s="137"/>
      <c r="Y152" s="137"/>
      <c r="AC152" s="137"/>
      <c r="AD152" s="138"/>
      <c r="AE152" s="137"/>
      <c r="AF152" s="137"/>
      <c r="AG152" s="137"/>
    </row>
    <row r="153" spans="1:33" s="112" customFormat="1">
      <c r="A153" s="111"/>
      <c r="M153" s="137"/>
      <c r="U153" s="137"/>
      <c r="Y153" s="137"/>
      <c r="AC153" s="137"/>
      <c r="AD153" s="138"/>
      <c r="AE153" s="137"/>
      <c r="AF153" s="137"/>
      <c r="AG153" s="137"/>
    </row>
    <row r="154" spans="1:33" s="112" customFormat="1">
      <c r="A154" s="111"/>
      <c r="M154" s="137"/>
      <c r="U154" s="137"/>
      <c r="Y154" s="137"/>
      <c r="AC154" s="137"/>
      <c r="AD154" s="138"/>
      <c r="AE154" s="137"/>
      <c r="AF154" s="137"/>
      <c r="AG154" s="137"/>
    </row>
    <row r="155" spans="1:33" s="112" customFormat="1">
      <c r="A155" s="111"/>
      <c r="M155" s="137"/>
      <c r="U155" s="137"/>
      <c r="Y155" s="137"/>
      <c r="AC155" s="137"/>
      <c r="AD155" s="138"/>
      <c r="AE155" s="137"/>
      <c r="AF155" s="137"/>
      <c r="AG155" s="137"/>
    </row>
    <row r="156" spans="1:33" s="112" customFormat="1">
      <c r="A156" s="111"/>
      <c r="M156" s="137"/>
      <c r="U156" s="137"/>
      <c r="Y156" s="137"/>
      <c r="AC156" s="137"/>
      <c r="AD156" s="138"/>
      <c r="AE156" s="137"/>
      <c r="AF156" s="137"/>
      <c r="AG156" s="137"/>
    </row>
    <row r="157" spans="1:33" s="112" customFormat="1">
      <c r="A157" s="111"/>
      <c r="M157" s="137"/>
      <c r="U157" s="137"/>
      <c r="Y157" s="137"/>
      <c r="AC157" s="137"/>
      <c r="AD157" s="138"/>
      <c r="AE157" s="137"/>
      <c r="AF157" s="137"/>
      <c r="AG157" s="137"/>
    </row>
    <row r="158" spans="1:33" s="112" customFormat="1">
      <c r="A158" s="111"/>
      <c r="M158" s="137"/>
      <c r="U158" s="137"/>
      <c r="Y158" s="137"/>
      <c r="AC158" s="137"/>
      <c r="AD158" s="138"/>
      <c r="AE158" s="137"/>
      <c r="AF158" s="137"/>
      <c r="AG158" s="137"/>
    </row>
    <row r="159" spans="1:33" s="112" customFormat="1">
      <c r="A159" s="111"/>
      <c r="M159" s="137"/>
      <c r="U159" s="137"/>
      <c r="Y159" s="137"/>
      <c r="AC159" s="137"/>
      <c r="AD159" s="138"/>
      <c r="AE159" s="137"/>
      <c r="AF159" s="137"/>
      <c r="AG159" s="137"/>
    </row>
    <row r="160" spans="1:33" s="112" customFormat="1">
      <c r="A160" s="111"/>
      <c r="M160" s="137"/>
      <c r="U160" s="137"/>
      <c r="Y160" s="137"/>
      <c r="AC160" s="137"/>
      <c r="AD160" s="138"/>
      <c r="AE160" s="137"/>
      <c r="AF160" s="137"/>
      <c r="AG160" s="137"/>
    </row>
    <row r="161" spans="1:33" s="112" customFormat="1">
      <c r="A161" s="111"/>
      <c r="M161" s="137"/>
      <c r="U161" s="137"/>
      <c r="Y161" s="137"/>
      <c r="AC161" s="137"/>
      <c r="AD161" s="138"/>
      <c r="AE161" s="137"/>
      <c r="AF161" s="137"/>
      <c r="AG161" s="137"/>
    </row>
    <row r="162" spans="1:33" s="112" customFormat="1">
      <c r="A162" s="111"/>
      <c r="M162" s="137"/>
      <c r="U162" s="137"/>
      <c r="Y162" s="137"/>
      <c r="AC162" s="137"/>
      <c r="AD162" s="138"/>
      <c r="AE162" s="137"/>
      <c r="AF162" s="137"/>
      <c r="AG162" s="137"/>
    </row>
    <row r="163" spans="1:33" s="112" customFormat="1">
      <c r="A163" s="111"/>
      <c r="M163" s="137"/>
      <c r="U163" s="137"/>
      <c r="Y163" s="137"/>
      <c r="AC163" s="137"/>
      <c r="AD163" s="138"/>
      <c r="AE163" s="137"/>
      <c r="AF163" s="137"/>
      <c r="AG163" s="137"/>
    </row>
    <row r="164" spans="1:33" s="112" customFormat="1">
      <c r="A164" s="111"/>
      <c r="M164" s="137"/>
      <c r="U164" s="137"/>
      <c r="Y164" s="137"/>
      <c r="AC164" s="137"/>
      <c r="AD164" s="138"/>
      <c r="AE164" s="137"/>
      <c r="AF164" s="137"/>
      <c r="AG164" s="137"/>
    </row>
    <row r="165" spans="1:33" s="112" customFormat="1">
      <c r="A165" s="111"/>
      <c r="M165" s="137"/>
      <c r="U165" s="137"/>
      <c r="Y165" s="137"/>
      <c r="AC165" s="137"/>
      <c r="AD165" s="138"/>
      <c r="AE165" s="137"/>
      <c r="AF165" s="137"/>
      <c r="AG165" s="137"/>
    </row>
    <row r="166" spans="1:33" s="112" customFormat="1">
      <c r="A166" s="111"/>
      <c r="M166" s="137"/>
      <c r="U166" s="137"/>
      <c r="Y166" s="137"/>
      <c r="AC166" s="137"/>
      <c r="AD166" s="138"/>
      <c r="AE166" s="137"/>
      <c r="AF166" s="137"/>
      <c r="AG166" s="137"/>
    </row>
    <row r="167" spans="1:33" s="112" customFormat="1">
      <c r="A167" s="111"/>
      <c r="M167" s="137"/>
      <c r="U167" s="137"/>
      <c r="Y167" s="137"/>
      <c r="AC167" s="137"/>
      <c r="AD167" s="138"/>
      <c r="AE167" s="137"/>
      <c r="AF167" s="137"/>
      <c r="AG167" s="137"/>
    </row>
    <row r="168" spans="1:33" s="112" customFormat="1">
      <c r="A168" s="111"/>
      <c r="M168" s="137"/>
      <c r="U168" s="137"/>
      <c r="Y168" s="137"/>
      <c r="AC168" s="137"/>
      <c r="AD168" s="138"/>
      <c r="AE168" s="137"/>
      <c r="AF168" s="137"/>
      <c r="AG168" s="137"/>
    </row>
    <row r="169" spans="1:33" s="112" customFormat="1">
      <c r="A169" s="111"/>
      <c r="M169" s="137"/>
      <c r="U169" s="137"/>
      <c r="Y169" s="137"/>
      <c r="AC169" s="137"/>
      <c r="AD169" s="138"/>
      <c r="AE169" s="137"/>
      <c r="AF169" s="137"/>
      <c r="AG169" s="137"/>
    </row>
    <row r="170" spans="1:33" s="112" customFormat="1">
      <c r="A170" s="111"/>
      <c r="M170" s="137"/>
      <c r="U170" s="137"/>
      <c r="Y170" s="137"/>
      <c r="AC170" s="137"/>
      <c r="AD170" s="138"/>
      <c r="AE170" s="137"/>
      <c r="AF170" s="137"/>
      <c r="AG170" s="137"/>
    </row>
    <row r="171" spans="1:33" s="112" customFormat="1">
      <c r="A171" s="111"/>
      <c r="M171" s="137"/>
      <c r="U171" s="137"/>
      <c r="Y171" s="137"/>
      <c r="AC171" s="137"/>
      <c r="AD171" s="138"/>
      <c r="AE171" s="137"/>
      <c r="AF171" s="137"/>
      <c r="AG171" s="137"/>
    </row>
    <row r="172" spans="1:33" s="112" customFormat="1">
      <c r="A172" s="111"/>
      <c r="M172" s="137"/>
      <c r="U172" s="137"/>
      <c r="Y172" s="137"/>
      <c r="AC172" s="137"/>
      <c r="AD172" s="138"/>
      <c r="AE172" s="137"/>
      <c r="AF172" s="137"/>
      <c r="AG172" s="137"/>
    </row>
    <row r="173" spans="1:33" s="112" customFormat="1">
      <c r="A173" s="111"/>
      <c r="M173" s="137"/>
      <c r="U173" s="137"/>
      <c r="Y173" s="137"/>
      <c r="AC173" s="137"/>
      <c r="AD173" s="138"/>
      <c r="AE173" s="137"/>
      <c r="AF173" s="137"/>
      <c r="AG173" s="137"/>
    </row>
    <row r="174" spans="1:33" s="112" customFormat="1">
      <c r="A174" s="111"/>
      <c r="M174" s="137"/>
      <c r="U174" s="137"/>
      <c r="Y174" s="137"/>
      <c r="AC174" s="137"/>
      <c r="AD174" s="138"/>
      <c r="AE174" s="137"/>
      <c r="AF174" s="137"/>
      <c r="AG174" s="137"/>
    </row>
    <row r="175" spans="1:33" s="112" customFormat="1">
      <c r="A175" s="111"/>
      <c r="M175" s="137"/>
      <c r="U175" s="137"/>
      <c r="Y175" s="137"/>
      <c r="AC175" s="137"/>
      <c r="AD175" s="138"/>
      <c r="AE175" s="137"/>
      <c r="AF175" s="137"/>
      <c r="AG175" s="137"/>
    </row>
    <row r="176" spans="1:33" s="112" customFormat="1">
      <c r="A176" s="111"/>
      <c r="M176" s="137"/>
      <c r="U176" s="137"/>
      <c r="Y176" s="137"/>
      <c r="AC176" s="137"/>
      <c r="AD176" s="138"/>
      <c r="AE176" s="137"/>
      <c r="AF176" s="137"/>
      <c r="AG176" s="137"/>
    </row>
    <row r="177" spans="1:33" s="112" customFormat="1">
      <c r="A177" s="111"/>
      <c r="M177" s="137"/>
      <c r="U177" s="137"/>
      <c r="Y177" s="137"/>
      <c r="AC177" s="137"/>
      <c r="AD177" s="138"/>
      <c r="AE177" s="137"/>
      <c r="AF177" s="137"/>
      <c r="AG177" s="137"/>
    </row>
    <row r="178" spans="1:33" s="112" customFormat="1">
      <c r="A178" s="111"/>
      <c r="M178" s="137"/>
      <c r="U178" s="137"/>
      <c r="Y178" s="137"/>
      <c r="AC178" s="137"/>
      <c r="AD178" s="138"/>
      <c r="AE178" s="137"/>
      <c r="AF178" s="137"/>
      <c r="AG178" s="137"/>
    </row>
    <row r="179" spans="1:33" s="112" customFormat="1">
      <c r="A179" s="111"/>
      <c r="M179" s="137"/>
      <c r="U179" s="137"/>
      <c r="Y179" s="137"/>
      <c r="AC179" s="137"/>
      <c r="AD179" s="138"/>
      <c r="AE179" s="137"/>
      <c r="AF179" s="137"/>
      <c r="AG179" s="137"/>
    </row>
    <row r="180" spans="1:33" s="112" customFormat="1">
      <c r="A180" s="111"/>
      <c r="M180" s="137"/>
      <c r="U180" s="137"/>
      <c r="Y180" s="137"/>
      <c r="AC180" s="137"/>
      <c r="AD180" s="138"/>
      <c r="AE180" s="137"/>
      <c r="AF180" s="137"/>
      <c r="AG180" s="137"/>
    </row>
    <row r="181" spans="1:33" s="112" customFormat="1">
      <c r="A181" s="111"/>
      <c r="M181" s="137"/>
      <c r="U181" s="137"/>
      <c r="Y181" s="137"/>
      <c r="AC181" s="137"/>
      <c r="AD181" s="138"/>
      <c r="AE181" s="137"/>
      <c r="AF181" s="137"/>
      <c r="AG181" s="137"/>
    </row>
    <row r="182" spans="1:33" s="112" customFormat="1">
      <c r="A182" s="111"/>
      <c r="M182" s="139"/>
      <c r="U182" s="139"/>
      <c r="Y182" s="139"/>
      <c r="AC182" s="139"/>
      <c r="AD182" s="138"/>
      <c r="AE182" s="137"/>
      <c r="AF182" s="137"/>
      <c r="AG182" s="137"/>
    </row>
    <row r="183" spans="1:33" s="112" customFormat="1">
      <c r="A183" s="111"/>
      <c r="M183" s="139"/>
      <c r="U183" s="139"/>
      <c r="Y183" s="139"/>
      <c r="AC183" s="139"/>
      <c r="AD183" s="138"/>
      <c r="AE183" s="137"/>
      <c r="AF183" s="137"/>
      <c r="AG183" s="137"/>
    </row>
    <row r="184" spans="1:33" s="112" customFormat="1">
      <c r="A184" s="111"/>
      <c r="M184" s="139"/>
      <c r="U184" s="139"/>
      <c r="Y184" s="139"/>
      <c r="AC184" s="139"/>
      <c r="AD184" s="138"/>
      <c r="AE184" s="137"/>
      <c r="AF184" s="137"/>
      <c r="AG184" s="137"/>
    </row>
    <row r="185" spans="1:33" s="112" customFormat="1">
      <c r="A185" s="111"/>
      <c r="M185" s="139"/>
      <c r="U185" s="139"/>
      <c r="Y185" s="139"/>
      <c r="AC185" s="139"/>
      <c r="AD185" s="138"/>
      <c r="AE185" s="137"/>
      <c r="AF185" s="137"/>
      <c r="AG185" s="137"/>
    </row>
    <row r="186" spans="1:33" s="112" customFormat="1">
      <c r="A186" s="111"/>
      <c r="M186" s="139"/>
      <c r="U186" s="139"/>
      <c r="Y186" s="139"/>
      <c r="AC186" s="139"/>
      <c r="AD186" s="138"/>
      <c r="AE186" s="137"/>
      <c r="AF186" s="137"/>
      <c r="AG186" s="137"/>
    </row>
    <row r="187" spans="1:33" s="112" customFormat="1">
      <c r="A187" s="111"/>
      <c r="M187" s="139"/>
      <c r="U187" s="139"/>
      <c r="Y187" s="139"/>
      <c r="AC187" s="139"/>
      <c r="AD187" s="138"/>
      <c r="AE187" s="137"/>
      <c r="AF187" s="137"/>
      <c r="AG187" s="137"/>
    </row>
    <row r="188" spans="1:33" s="112" customFormat="1">
      <c r="A188" s="111"/>
      <c r="M188" s="139"/>
      <c r="U188" s="139"/>
      <c r="Y188" s="139"/>
      <c r="AC188" s="139"/>
      <c r="AD188" s="138"/>
      <c r="AE188" s="137"/>
      <c r="AF188" s="137"/>
      <c r="AG188" s="137"/>
    </row>
    <row r="189" spans="1:33" s="112" customFormat="1">
      <c r="A189" s="111"/>
      <c r="M189" s="139"/>
      <c r="U189" s="139"/>
      <c r="Y189" s="139"/>
      <c r="AC189" s="139"/>
      <c r="AD189" s="138"/>
      <c r="AE189" s="137"/>
      <c r="AF189" s="137"/>
      <c r="AG189" s="137"/>
    </row>
    <row r="190" spans="1:33" s="112" customFormat="1">
      <c r="A190" s="111"/>
      <c r="M190" s="139"/>
      <c r="U190" s="139"/>
      <c r="Y190" s="139"/>
      <c r="AC190" s="139"/>
      <c r="AD190" s="138"/>
      <c r="AE190" s="137"/>
      <c r="AF190" s="137"/>
      <c r="AG190" s="137"/>
    </row>
    <row r="191" spans="1:33" s="112" customFormat="1">
      <c r="A191" s="111"/>
      <c r="M191" s="139"/>
      <c r="U191" s="139"/>
      <c r="Y191" s="139"/>
      <c r="AC191" s="139"/>
      <c r="AD191" s="138"/>
      <c r="AE191" s="137"/>
      <c r="AF191" s="137"/>
      <c r="AG191" s="137"/>
    </row>
    <row r="192" spans="1:33" s="112" customFormat="1">
      <c r="A192" s="111"/>
      <c r="M192" s="139"/>
      <c r="U192" s="139"/>
      <c r="Y192" s="139"/>
      <c r="AC192" s="139"/>
      <c r="AD192" s="138"/>
      <c r="AE192" s="137"/>
      <c r="AF192" s="137"/>
      <c r="AG192" s="137"/>
    </row>
    <row r="193" spans="1:34" s="112" customFormat="1">
      <c r="A193" s="111"/>
      <c r="M193" s="139"/>
      <c r="U193" s="139"/>
      <c r="Y193" s="139"/>
      <c r="AC193" s="139"/>
      <c r="AD193" s="138"/>
      <c r="AE193" s="137"/>
      <c r="AF193" s="137"/>
      <c r="AG193" s="137"/>
    </row>
    <row r="194" spans="1:34" s="112" customFormat="1">
      <c r="A194" s="111"/>
      <c r="M194" s="139"/>
      <c r="U194" s="139"/>
      <c r="Y194" s="139"/>
      <c r="AC194" s="139"/>
      <c r="AD194" s="138"/>
      <c r="AE194" s="137"/>
      <c r="AF194" s="137"/>
      <c r="AG194" s="137"/>
    </row>
    <row r="195" spans="1:34" s="112" customFormat="1">
      <c r="A195" s="111"/>
      <c r="M195" s="139"/>
      <c r="U195" s="139"/>
      <c r="Y195" s="139"/>
      <c r="AC195" s="139"/>
      <c r="AD195" s="138"/>
      <c r="AE195" s="137"/>
      <c r="AF195" s="137"/>
      <c r="AG195" s="137"/>
    </row>
    <row r="196" spans="1:34" s="112" customFormat="1">
      <c r="A196" s="111"/>
      <c r="M196" s="139"/>
      <c r="U196" s="139"/>
      <c r="Y196" s="139"/>
      <c r="AC196" s="139"/>
      <c r="AD196" s="138"/>
      <c r="AE196" s="137"/>
      <c r="AF196" s="137"/>
      <c r="AG196" s="137"/>
    </row>
    <row r="197" spans="1:34" s="112" customFormat="1">
      <c r="A197" s="111"/>
      <c r="M197" s="139"/>
      <c r="U197" s="139"/>
      <c r="Y197" s="139"/>
      <c r="AC197" s="139"/>
      <c r="AD197" s="138"/>
      <c r="AE197" s="137"/>
      <c r="AF197" s="137"/>
      <c r="AG197" s="137"/>
    </row>
    <row r="198" spans="1:34" s="112" customFormat="1">
      <c r="A198" s="111"/>
      <c r="M198" s="139"/>
      <c r="U198" s="139"/>
      <c r="Y198" s="139"/>
      <c r="AC198" s="139"/>
      <c r="AD198" s="140"/>
      <c r="AE198" s="139"/>
      <c r="AF198" s="139"/>
      <c r="AG198" s="139"/>
      <c r="AH198" s="141"/>
    </row>
    <row r="199" spans="1:34" s="112" customFormat="1">
      <c r="A199" s="111"/>
      <c r="M199" s="139"/>
      <c r="U199" s="139"/>
      <c r="Y199" s="139"/>
      <c r="AC199" s="139"/>
      <c r="AD199" s="140"/>
      <c r="AE199" s="139"/>
      <c r="AF199" s="139"/>
      <c r="AG199" s="139"/>
      <c r="AH199" s="141"/>
    </row>
    <row r="200" spans="1:34" s="112" customFormat="1">
      <c r="A200" s="142"/>
      <c r="M200" s="139"/>
      <c r="U200" s="139"/>
      <c r="Y200" s="139"/>
      <c r="AC200" s="139"/>
      <c r="AD200" s="140"/>
      <c r="AE200" s="139"/>
      <c r="AF200" s="139"/>
      <c r="AG200" s="139"/>
      <c r="AH200" s="141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J200"/>
  <sheetViews>
    <sheetView showGridLines="0" topLeftCell="A4" zoomScale="85" zoomScaleNormal="85" workbookViewId="0">
      <pane xSplit="3" ySplit="1" topLeftCell="O16" activePane="bottomRight" state="frozen"/>
      <selection activeCell="B7" sqref="B7:C34"/>
      <selection pane="topRight" activeCell="B7" sqref="B7:C34"/>
      <selection pane="bottomLeft" activeCell="B7" sqref="B7:C34"/>
      <selection pane="bottomRight" activeCell="AF35" sqref="AF35"/>
    </sheetView>
  </sheetViews>
  <sheetFormatPr baseColWidth="10" defaultRowHeight="12"/>
  <cols>
    <col min="1" max="1" width="3" style="142" bestFit="1" customWidth="1"/>
    <col min="2" max="2" width="9.75" style="141" customWidth="1"/>
    <col min="3" max="3" width="24.5" style="141" bestFit="1" customWidth="1"/>
    <col min="4" max="12" width="5.125" style="141" customWidth="1"/>
    <col min="13" max="13" width="7.5" style="139" bestFit="1" customWidth="1"/>
    <col min="14" max="20" width="5.125" style="141" customWidth="1"/>
    <col min="21" max="21" width="5" style="139" bestFit="1" customWidth="1"/>
    <col min="22" max="24" width="5.125" style="141" customWidth="1"/>
    <col min="25" max="25" width="5" style="139" bestFit="1" customWidth="1"/>
    <col min="26" max="26" width="5.25" style="141" bestFit="1" customWidth="1"/>
    <col min="27" max="28" width="4.875" style="141" customWidth="1"/>
    <col min="29" max="29" width="5" style="139" bestFit="1" customWidth="1"/>
    <col min="30" max="30" width="4.875" style="140" customWidth="1"/>
    <col min="31" max="31" width="4.375" style="139" customWidth="1"/>
    <col min="32" max="32" width="5.25" style="139" bestFit="1" customWidth="1"/>
    <col min="33" max="33" width="3.75" style="139" bestFit="1" customWidth="1"/>
    <col min="34" max="34" width="8" style="141" bestFit="1" customWidth="1"/>
    <col min="35" max="16384" width="11" style="141"/>
  </cols>
  <sheetData>
    <row r="1" spans="1:36" s="98" customFormat="1" ht="26.25" hidden="1" customHeight="1">
      <c r="A1" s="97"/>
      <c r="B1" s="98" t="e">
        <f>+#REF!</f>
        <v>#REF!</v>
      </c>
      <c r="M1" s="99"/>
      <c r="U1" s="99"/>
      <c r="Y1" s="99"/>
      <c r="AC1" s="99"/>
      <c r="AD1" s="100"/>
      <c r="AE1" s="99"/>
      <c r="AF1" s="99"/>
      <c r="AG1" s="99"/>
    </row>
    <row r="2" spans="1:36" s="102" customFormat="1" ht="18.75" hidden="1" customHeight="1">
      <c r="A2" s="101"/>
      <c r="B2" s="102" t="s">
        <v>0</v>
      </c>
      <c r="M2" s="103"/>
      <c r="U2" s="103"/>
      <c r="Y2" s="103"/>
      <c r="AC2" s="103"/>
      <c r="AD2" s="104"/>
      <c r="AE2" s="103"/>
      <c r="AF2" s="103"/>
      <c r="AG2" s="103"/>
    </row>
    <row r="3" spans="1:36" s="102" customFormat="1" ht="17.25" hidden="1" customHeight="1">
      <c r="A3" s="101"/>
      <c r="B3" s="102" t="s">
        <v>1</v>
      </c>
      <c r="M3" s="103"/>
      <c r="U3" s="103"/>
      <c r="Y3" s="103"/>
      <c r="AC3" s="103"/>
      <c r="AD3" s="104"/>
      <c r="AE3" s="103"/>
      <c r="AF3" s="103"/>
      <c r="AG3" s="103"/>
    </row>
    <row r="4" spans="1:36" s="106" customFormat="1" ht="112.5">
      <c r="A4" s="105"/>
      <c r="D4" s="106" t="s">
        <v>472</v>
      </c>
      <c r="E4" s="106" t="s">
        <v>565</v>
      </c>
      <c r="F4" s="106" t="s">
        <v>555</v>
      </c>
      <c r="G4" s="106" t="s">
        <v>564</v>
      </c>
      <c r="M4" s="107"/>
      <c r="N4" s="106" t="s">
        <v>497</v>
      </c>
      <c r="O4" s="106" t="s">
        <v>453</v>
      </c>
      <c r="U4" s="107"/>
      <c r="V4" s="106" t="s">
        <v>440</v>
      </c>
      <c r="W4" s="106" t="s">
        <v>441</v>
      </c>
      <c r="Y4" s="107"/>
      <c r="Z4" s="106" t="s">
        <v>532</v>
      </c>
      <c r="AC4" s="107"/>
      <c r="AD4" s="108" t="s">
        <v>2</v>
      </c>
      <c r="AE4" s="109">
        <v>0.8</v>
      </c>
      <c r="AF4" s="107" t="s">
        <v>3</v>
      </c>
      <c r="AG4" s="107" t="s">
        <v>4</v>
      </c>
      <c r="AH4" s="110" t="s">
        <v>5</v>
      </c>
      <c r="AI4" s="106" t="s">
        <v>598</v>
      </c>
      <c r="AJ4" s="106" t="s">
        <v>597</v>
      </c>
    </row>
    <row r="5" spans="1:36" s="112" customFormat="1" ht="19.5" customHeight="1">
      <c r="A5" s="111"/>
      <c r="M5" s="107"/>
      <c r="U5" s="107"/>
      <c r="Y5" s="107"/>
      <c r="AC5" s="107"/>
      <c r="AD5" s="108"/>
      <c r="AE5" s="109"/>
      <c r="AF5" s="107"/>
      <c r="AG5" s="107"/>
      <c r="AH5" s="110"/>
    </row>
    <row r="6" spans="1:36" s="112" customFormat="1" ht="15" customHeight="1">
      <c r="A6" s="113" t="s">
        <v>6</v>
      </c>
      <c r="B6" s="114" t="s">
        <v>7</v>
      </c>
      <c r="C6" s="115" t="s">
        <v>8</v>
      </c>
      <c r="D6" s="116"/>
      <c r="E6" s="117"/>
      <c r="F6" s="117"/>
      <c r="G6" s="117"/>
      <c r="H6" s="117"/>
      <c r="I6" s="117"/>
      <c r="J6" s="117"/>
      <c r="K6" s="117"/>
      <c r="L6" s="118"/>
      <c r="M6" s="119" t="s">
        <v>9</v>
      </c>
      <c r="N6" s="154"/>
      <c r="O6" s="155"/>
      <c r="P6" s="155"/>
      <c r="Q6" s="155"/>
      <c r="R6" s="155"/>
      <c r="S6" s="155"/>
      <c r="T6" s="156"/>
      <c r="U6" s="119" t="s">
        <v>10</v>
      </c>
      <c r="V6" s="120"/>
      <c r="W6" s="121"/>
      <c r="X6" s="122"/>
      <c r="Y6" s="119" t="s">
        <v>11</v>
      </c>
      <c r="Z6" s="120"/>
      <c r="AA6" s="121"/>
      <c r="AB6" s="122"/>
      <c r="AC6" s="119" t="s">
        <v>12</v>
      </c>
      <c r="AD6" s="123"/>
      <c r="AE6" s="119"/>
      <c r="AF6" s="119"/>
      <c r="AG6" s="119"/>
      <c r="AH6" s="114"/>
    </row>
    <row r="7" spans="1:36" s="112" customFormat="1" ht="18" customHeight="1">
      <c r="A7" s="124">
        <v>1</v>
      </c>
      <c r="B7" s="125" t="s">
        <v>144</v>
      </c>
      <c r="C7" s="126" t="s">
        <v>145</v>
      </c>
      <c r="D7" s="127">
        <v>10</v>
      </c>
      <c r="E7" s="127">
        <v>10</v>
      </c>
      <c r="F7" s="127">
        <v>10</v>
      </c>
      <c r="G7" s="127">
        <v>10</v>
      </c>
      <c r="H7" s="127"/>
      <c r="I7" s="127"/>
      <c r="J7" s="127"/>
      <c r="K7" s="127"/>
      <c r="L7" s="127"/>
      <c r="M7" s="128">
        <f>TRUNC(AVERAGE(D7:L7),2)</f>
        <v>10</v>
      </c>
      <c r="N7" s="127">
        <v>9.5</v>
      </c>
      <c r="O7" s="127">
        <v>7</v>
      </c>
      <c r="P7" s="127"/>
      <c r="Q7" s="127"/>
      <c r="R7" s="127"/>
      <c r="S7" s="127"/>
      <c r="T7" s="127"/>
      <c r="U7" s="128">
        <f>TRUNC(AVERAGE(N7:T7),2)</f>
        <v>8.25</v>
      </c>
      <c r="V7" s="127">
        <v>9.5</v>
      </c>
      <c r="W7" s="127">
        <v>9</v>
      </c>
      <c r="X7" s="127"/>
      <c r="Y7" s="128">
        <f t="shared" ref="Y7:Y39" si="0">TRUNC(AVERAGE(V7:X7),2)</f>
        <v>9.25</v>
      </c>
      <c r="Z7" s="129">
        <v>7</v>
      </c>
      <c r="AA7" s="127"/>
      <c r="AB7" s="127"/>
      <c r="AC7" s="128">
        <f t="shared" ref="AC7:AC39" si="1">TRUNC(AVERAGE(Z7:AB7),2)</f>
        <v>7</v>
      </c>
      <c r="AD7" s="130">
        <f>TRUNC(AVERAGE(M7,U7,Y7,AC7),2)</f>
        <v>8.6199999999999992</v>
      </c>
      <c r="AE7" s="127">
        <f>TRUNC((AD7*0.8),2)</f>
        <v>6.89</v>
      </c>
      <c r="AF7" s="127">
        <f>AI7+AJ7</f>
        <v>6.8</v>
      </c>
      <c r="AG7" s="131">
        <f>TRUNC((AF7*0.2),2)</f>
        <v>1.36</v>
      </c>
      <c r="AH7" s="127">
        <f>TRUNC((AE7+AG7),2)</f>
        <v>8.25</v>
      </c>
      <c r="AI7" s="131">
        <v>4.8</v>
      </c>
      <c r="AJ7" s="127">
        <v>2</v>
      </c>
    </row>
    <row r="8" spans="1:36" s="112" customFormat="1" ht="18" customHeight="1">
      <c r="A8" s="124">
        <v>2</v>
      </c>
      <c r="B8" s="125" t="s">
        <v>146</v>
      </c>
      <c r="C8" s="126" t="s">
        <v>147</v>
      </c>
      <c r="D8" s="127">
        <v>0</v>
      </c>
      <c r="E8" s="127">
        <v>7</v>
      </c>
      <c r="F8" s="127">
        <v>10</v>
      </c>
      <c r="G8" s="127">
        <v>7</v>
      </c>
      <c r="H8" s="127"/>
      <c r="I8" s="127"/>
      <c r="J8" s="127"/>
      <c r="K8" s="127"/>
      <c r="L8" s="127"/>
      <c r="M8" s="128">
        <f t="shared" ref="M8:M39" si="2">TRUNC(AVERAGE(D8:L8),2)</f>
        <v>6</v>
      </c>
      <c r="N8" s="127">
        <v>8.8000000000000007</v>
      </c>
      <c r="O8" s="127">
        <v>7.5</v>
      </c>
      <c r="P8" s="127"/>
      <c r="Q8" s="127"/>
      <c r="R8" s="127"/>
      <c r="S8" s="127"/>
      <c r="T8" s="127"/>
      <c r="U8" s="128">
        <f t="shared" ref="U8:U39" si="3">TRUNC(AVERAGE(N8:T8),2)</f>
        <v>8.15</v>
      </c>
      <c r="V8" s="127">
        <v>7</v>
      </c>
      <c r="W8" s="127">
        <v>7</v>
      </c>
      <c r="X8" s="127"/>
      <c r="Y8" s="128">
        <f t="shared" si="0"/>
        <v>7</v>
      </c>
      <c r="Z8" s="129">
        <v>7</v>
      </c>
      <c r="AA8" s="127"/>
      <c r="AB8" s="127"/>
      <c r="AC8" s="128">
        <f t="shared" si="1"/>
        <v>7</v>
      </c>
      <c r="AD8" s="130">
        <f t="shared" ref="AD8:AD39" si="4">TRUNC(AVERAGE(M8,U8,Y8,AC8),2)</f>
        <v>7.03</v>
      </c>
      <c r="AE8" s="127">
        <f t="shared" ref="AE8:AE39" si="5">TRUNC((AD8*0.8),2)</f>
        <v>5.62</v>
      </c>
      <c r="AF8" s="127">
        <f t="shared" ref="AF8:AF35" si="6">AI8+AJ8</f>
        <v>7</v>
      </c>
      <c r="AG8" s="131">
        <f t="shared" ref="AG8:AG39" si="7">TRUNC((AF8*0.2),2)</f>
        <v>1.4</v>
      </c>
      <c r="AH8" s="127">
        <f t="shared" ref="AH8:AH39" si="8">TRUNC((AE8+AG8),2)</f>
        <v>7.02</v>
      </c>
      <c r="AI8" s="131">
        <v>5</v>
      </c>
      <c r="AJ8" s="127">
        <v>2</v>
      </c>
    </row>
    <row r="9" spans="1:36" s="112" customFormat="1" ht="18" customHeight="1">
      <c r="A9" s="124">
        <v>3</v>
      </c>
      <c r="B9" s="132" t="s">
        <v>148</v>
      </c>
      <c r="C9" s="126" t="s">
        <v>149</v>
      </c>
      <c r="D9" s="127">
        <v>10</v>
      </c>
      <c r="E9" s="127">
        <v>10</v>
      </c>
      <c r="F9" s="127">
        <v>6.8</v>
      </c>
      <c r="G9" s="127">
        <v>9.5</v>
      </c>
      <c r="H9" s="127"/>
      <c r="I9" s="127"/>
      <c r="J9" s="127"/>
      <c r="K9" s="127"/>
      <c r="L9" s="127"/>
      <c r="M9" s="128">
        <f t="shared" si="2"/>
        <v>9.07</v>
      </c>
      <c r="N9" s="127">
        <v>9.5</v>
      </c>
      <c r="O9" s="127">
        <v>7.5</v>
      </c>
      <c r="P9" s="127"/>
      <c r="Q9" s="127"/>
      <c r="R9" s="127"/>
      <c r="S9" s="127"/>
      <c r="T9" s="127"/>
      <c r="U9" s="128">
        <f t="shared" si="3"/>
        <v>8.5</v>
      </c>
      <c r="V9" s="127" t="s">
        <v>419</v>
      </c>
      <c r="W9" s="127" t="s">
        <v>419</v>
      </c>
      <c r="X9" s="127"/>
      <c r="Y9" s="128"/>
      <c r="Z9" s="129">
        <v>9</v>
      </c>
      <c r="AA9" s="127"/>
      <c r="AB9" s="127"/>
      <c r="AC9" s="128">
        <f t="shared" si="1"/>
        <v>9</v>
      </c>
      <c r="AD9" s="130">
        <f t="shared" si="4"/>
        <v>8.85</v>
      </c>
      <c r="AE9" s="127">
        <f t="shared" si="5"/>
        <v>7.08</v>
      </c>
      <c r="AF9" s="127">
        <f t="shared" si="6"/>
        <v>5.8</v>
      </c>
      <c r="AG9" s="131">
        <f t="shared" si="7"/>
        <v>1.1599999999999999</v>
      </c>
      <c r="AH9" s="127">
        <f t="shared" si="8"/>
        <v>8.24</v>
      </c>
      <c r="AI9" s="131">
        <v>5.8</v>
      </c>
      <c r="AJ9" s="127"/>
    </row>
    <row r="10" spans="1:36" s="112" customFormat="1" ht="18" customHeight="1">
      <c r="A10" s="124">
        <v>4</v>
      </c>
      <c r="B10" s="125" t="s">
        <v>150</v>
      </c>
      <c r="C10" s="133" t="s">
        <v>151</v>
      </c>
      <c r="D10" s="127">
        <v>1</v>
      </c>
      <c r="E10" s="127">
        <v>8.5</v>
      </c>
      <c r="F10" s="127">
        <v>1</v>
      </c>
      <c r="G10" s="127">
        <v>9</v>
      </c>
      <c r="H10" s="127"/>
      <c r="I10" s="127"/>
      <c r="J10" s="127"/>
      <c r="K10" s="127"/>
      <c r="L10" s="127"/>
      <c r="M10" s="128">
        <f t="shared" si="2"/>
        <v>4.87</v>
      </c>
      <c r="N10" s="127">
        <v>9.8000000000000007</v>
      </c>
      <c r="O10" s="127">
        <v>8</v>
      </c>
      <c r="P10" s="127"/>
      <c r="Q10" s="127"/>
      <c r="R10" s="127"/>
      <c r="S10" s="127"/>
      <c r="T10" s="127"/>
      <c r="U10" s="128">
        <f t="shared" si="3"/>
        <v>8.9</v>
      </c>
      <c r="V10" s="127">
        <v>10</v>
      </c>
      <c r="W10" s="127">
        <v>9.5</v>
      </c>
      <c r="X10" s="127"/>
      <c r="Y10" s="128">
        <f t="shared" si="0"/>
        <v>9.75</v>
      </c>
      <c r="Z10" s="129">
        <v>9</v>
      </c>
      <c r="AA10" s="127"/>
      <c r="AB10" s="127"/>
      <c r="AC10" s="128">
        <f t="shared" si="1"/>
        <v>9</v>
      </c>
      <c r="AD10" s="130">
        <f t="shared" si="4"/>
        <v>8.1300000000000008</v>
      </c>
      <c r="AE10" s="127">
        <f t="shared" si="5"/>
        <v>6.5</v>
      </c>
      <c r="AF10" s="127">
        <f t="shared" si="6"/>
        <v>7.8</v>
      </c>
      <c r="AG10" s="131">
        <f t="shared" si="7"/>
        <v>1.56</v>
      </c>
      <c r="AH10" s="127">
        <f t="shared" si="8"/>
        <v>8.06</v>
      </c>
      <c r="AI10" s="131">
        <v>5.8</v>
      </c>
      <c r="AJ10" s="127">
        <v>2</v>
      </c>
    </row>
    <row r="11" spans="1:36" s="112" customFormat="1" ht="18" customHeight="1">
      <c r="A11" s="124">
        <v>5</v>
      </c>
      <c r="B11" s="132" t="s">
        <v>152</v>
      </c>
      <c r="C11" s="126" t="s">
        <v>153</v>
      </c>
      <c r="D11" s="127">
        <v>10</v>
      </c>
      <c r="E11" s="127">
        <v>9.5</v>
      </c>
      <c r="F11" s="127">
        <v>10</v>
      </c>
      <c r="G11" s="127">
        <v>9.5</v>
      </c>
      <c r="H11" s="127"/>
      <c r="I11" s="127"/>
      <c r="J11" s="127"/>
      <c r="K11" s="127"/>
      <c r="L11" s="127"/>
      <c r="M11" s="128">
        <f t="shared" si="2"/>
        <v>9.75</v>
      </c>
      <c r="N11" s="127">
        <v>9.6</v>
      </c>
      <c r="O11" s="127">
        <v>8.5</v>
      </c>
      <c r="P11" s="127"/>
      <c r="Q11" s="127"/>
      <c r="R11" s="127"/>
      <c r="S11" s="127"/>
      <c r="T11" s="127"/>
      <c r="U11" s="128">
        <f t="shared" si="3"/>
        <v>9.0500000000000007</v>
      </c>
      <c r="V11" s="127">
        <v>10</v>
      </c>
      <c r="W11" s="127">
        <v>10</v>
      </c>
      <c r="X11" s="127"/>
      <c r="Y11" s="128">
        <f t="shared" si="0"/>
        <v>10</v>
      </c>
      <c r="Z11" s="129">
        <v>9</v>
      </c>
      <c r="AA11" s="127"/>
      <c r="AB11" s="127"/>
      <c r="AC11" s="128">
        <f t="shared" si="1"/>
        <v>9</v>
      </c>
      <c r="AD11" s="130">
        <f t="shared" si="4"/>
        <v>9.4499999999999993</v>
      </c>
      <c r="AE11" s="127">
        <f t="shared" si="5"/>
        <v>7.56</v>
      </c>
      <c r="AF11" s="127">
        <f t="shared" si="6"/>
        <v>4</v>
      </c>
      <c r="AG11" s="131">
        <f t="shared" si="7"/>
        <v>0.8</v>
      </c>
      <c r="AH11" s="127">
        <f t="shared" si="8"/>
        <v>8.36</v>
      </c>
      <c r="AI11" s="131">
        <v>2</v>
      </c>
      <c r="AJ11" s="127">
        <v>2</v>
      </c>
    </row>
    <row r="12" spans="1:36" s="112" customFormat="1" ht="18" customHeight="1">
      <c r="A12" s="124">
        <v>6</v>
      </c>
      <c r="B12" s="134" t="s">
        <v>154</v>
      </c>
      <c r="C12" s="131" t="s">
        <v>155</v>
      </c>
      <c r="D12" s="127">
        <v>10</v>
      </c>
      <c r="E12" s="127">
        <v>10</v>
      </c>
      <c r="F12" s="127">
        <v>0</v>
      </c>
      <c r="G12" s="127">
        <v>10</v>
      </c>
      <c r="H12" s="127"/>
      <c r="I12" s="127"/>
      <c r="J12" s="127"/>
      <c r="K12" s="127"/>
      <c r="L12" s="127"/>
      <c r="M12" s="128">
        <f t="shared" si="2"/>
        <v>7.5</v>
      </c>
      <c r="N12" s="127">
        <v>9.6</v>
      </c>
      <c r="O12" s="127">
        <v>8</v>
      </c>
      <c r="P12" s="127"/>
      <c r="Q12" s="127"/>
      <c r="R12" s="127"/>
      <c r="S12" s="127"/>
      <c r="T12" s="127"/>
      <c r="U12" s="128">
        <f t="shared" si="3"/>
        <v>8.8000000000000007</v>
      </c>
      <c r="V12" s="127" t="s">
        <v>419</v>
      </c>
      <c r="W12" s="127" t="s">
        <v>419</v>
      </c>
      <c r="X12" s="127"/>
      <c r="Y12" s="128"/>
      <c r="Z12" s="129">
        <v>9</v>
      </c>
      <c r="AA12" s="127"/>
      <c r="AB12" s="127"/>
      <c r="AC12" s="128">
        <f t="shared" si="1"/>
        <v>9</v>
      </c>
      <c r="AD12" s="130">
        <f t="shared" si="4"/>
        <v>8.43</v>
      </c>
      <c r="AE12" s="127">
        <f t="shared" si="5"/>
        <v>6.74</v>
      </c>
      <c r="AF12" s="127">
        <f t="shared" si="6"/>
        <v>4.5</v>
      </c>
      <c r="AG12" s="131">
        <f t="shared" si="7"/>
        <v>0.9</v>
      </c>
      <c r="AH12" s="127">
        <f t="shared" si="8"/>
        <v>7.64</v>
      </c>
      <c r="AI12" s="131">
        <v>3</v>
      </c>
      <c r="AJ12" s="127">
        <v>1.5</v>
      </c>
    </row>
    <row r="13" spans="1:36" s="112" customFormat="1" ht="18" customHeight="1">
      <c r="A13" s="124">
        <v>7</v>
      </c>
      <c r="B13" s="132" t="s">
        <v>156</v>
      </c>
      <c r="C13" s="126" t="s">
        <v>157</v>
      </c>
      <c r="D13" s="127">
        <v>10</v>
      </c>
      <c r="E13" s="127">
        <v>6</v>
      </c>
      <c r="F13" s="127">
        <v>8.5</v>
      </c>
      <c r="G13" s="127">
        <v>8</v>
      </c>
      <c r="H13" s="127"/>
      <c r="I13" s="127"/>
      <c r="J13" s="127"/>
      <c r="K13" s="127"/>
      <c r="L13" s="127"/>
      <c r="M13" s="128">
        <f t="shared" si="2"/>
        <v>8.1199999999999992</v>
      </c>
      <c r="N13" s="127">
        <v>9.9</v>
      </c>
      <c r="O13" s="127">
        <v>9</v>
      </c>
      <c r="P13" s="127"/>
      <c r="Q13" s="127"/>
      <c r="R13" s="127"/>
      <c r="S13" s="127"/>
      <c r="T13" s="127"/>
      <c r="U13" s="128">
        <f t="shared" si="3"/>
        <v>9.4499999999999993</v>
      </c>
      <c r="V13" s="127">
        <v>10</v>
      </c>
      <c r="W13" s="127">
        <v>10</v>
      </c>
      <c r="X13" s="127"/>
      <c r="Y13" s="128">
        <f t="shared" si="0"/>
        <v>10</v>
      </c>
      <c r="Z13" s="129">
        <v>9</v>
      </c>
      <c r="AA13" s="127"/>
      <c r="AB13" s="127"/>
      <c r="AC13" s="128">
        <f t="shared" si="1"/>
        <v>9</v>
      </c>
      <c r="AD13" s="130">
        <f t="shared" si="4"/>
        <v>9.14</v>
      </c>
      <c r="AE13" s="127">
        <f t="shared" si="5"/>
        <v>7.31</v>
      </c>
      <c r="AF13" s="127">
        <f t="shared" si="6"/>
        <v>6.8</v>
      </c>
      <c r="AG13" s="131">
        <f t="shared" si="7"/>
        <v>1.36</v>
      </c>
      <c r="AH13" s="127">
        <f t="shared" si="8"/>
        <v>8.67</v>
      </c>
      <c r="AI13" s="131">
        <v>4.8</v>
      </c>
      <c r="AJ13" s="127">
        <v>2</v>
      </c>
    </row>
    <row r="14" spans="1:36" s="112" customFormat="1" ht="18" customHeight="1">
      <c r="A14" s="124">
        <v>8</v>
      </c>
      <c r="B14" s="132" t="s">
        <v>158</v>
      </c>
      <c r="C14" s="133" t="s">
        <v>159</v>
      </c>
      <c r="D14" s="127">
        <v>10</v>
      </c>
      <c r="E14" s="127">
        <v>7</v>
      </c>
      <c r="F14" s="127">
        <v>8.4</v>
      </c>
      <c r="G14" s="127">
        <v>7</v>
      </c>
      <c r="H14" s="127"/>
      <c r="I14" s="127"/>
      <c r="J14" s="127"/>
      <c r="K14" s="127"/>
      <c r="L14" s="127"/>
      <c r="M14" s="128">
        <f t="shared" si="2"/>
        <v>8.1</v>
      </c>
      <c r="N14" s="127">
        <v>9.8000000000000007</v>
      </c>
      <c r="O14" s="127" t="s">
        <v>419</v>
      </c>
      <c r="P14" s="127"/>
      <c r="Q14" s="127"/>
      <c r="R14" s="127"/>
      <c r="S14" s="127"/>
      <c r="T14" s="127"/>
      <c r="U14" s="128">
        <f t="shared" si="3"/>
        <v>9.8000000000000007</v>
      </c>
      <c r="V14" s="127">
        <v>9.5</v>
      </c>
      <c r="W14" s="127">
        <v>9</v>
      </c>
      <c r="X14" s="127"/>
      <c r="Y14" s="128">
        <f t="shared" si="0"/>
        <v>9.25</v>
      </c>
      <c r="Z14" s="129">
        <v>2</v>
      </c>
      <c r="AA14" s="127"/>
      <c r="AB14" s="127"/>
      <c r="AC14" s="128">
        <f t="shared" si="1"/>
        <v>2</v>
      </c>
      <c r="AD14" s="130">
        <f t="shared" si="4"/>
        <v>7.28</v>
      </c>
      <c r="AE14" s="127">
        <f t="shared" si="5"/>
        <v>5.82</v>
      </c>
      <c r="AF14" s="127">
        <f t="shared" si="6"/>
        <v>0</v>
      </c>
      <c r="AG14" s="131">
        <f t="shared" si="7"/>
        <v>0</v>
      </c>
      <c r="AH14" s="127">
        <f t="shared" si="8"/>
        <v>5.82</v>
      </c>
      <c r="AI14" s="131">
        <v>0</v>
      </c>
      <c r="AJ14" s="127"/>
    </row>
    <row r="15" spans="1:36" s="112" customFormat="1" ht="18" customHeight="1">
      <c r="A15" s="124">
        <v>9</v>
      </c>
      <c r="B15" s="125" t="s">
        <v>160</v>
      </c>
      <c r="C15" s="126" t="s">
        <v>161</v>
      </c>
      <c r="D15" s="127">
        <v>10</v>
      </c>
      <c r="E15" s="127">
        <v>9</v>
      </c>
      <c r="F15" s="127">
        <v>10</v>
      </c>
      <c r="G15" s="127">
        <v>9</v>
      </c>
      <c r="H15" s="127"/>
      <c r="I15" s="127"/>
      <c r="J15" s="127"/>
      <c r="K15" s="127"/>
      <c r="L15" s="127"/>
      <c r="M15" s="128">
        <f t="shared" si="2"/>
        <v>9.5</v>
      </c>
      <c r="N15" s="127">
        <v>9.6</v>
      </c>
      <c r="O15" s="127">
        <v>7.5</v>
      </c>
      <c r="P15" s="127"/>
      <c r="Q15" s="127"/>
      <c r="R15" s="127"/>
      <c r="S15" s="127"/>
      <c r="T15" s="127"/>
      <c r="U15" s="128">
        <f t="shared" si="3"/>
        <v>8.5500000000000007</v>
      </c>
      <c r="V15" s="127">
        <v>9.5</v>
      </c>
      <c r="W15" s="127">
        <v>9</v>
      </c>
      <c r="X15" s="127"/>
      <c r="Y15" s="128">
        <f t="shared" si="0"/>
        <v>9.25</v>
      </c>
      <c r="Z15" s="129">
        <v>7</v>
      </c>
      <c r="AA15" s="127"/>
      <c r="AB15" s="127"/>
      <c r="AC15" s="128">
        <f t="shared" si="1"/>
        <v>7</v>
      </c>
      <c r="AD15" s="130">
        <f t="shared" si="4"/>
        <v>8.57</v>
      </c>
      <c r="AE15" s="127">
        <f t="shared" si="5"/>
        <v>6.85</v>
      </c>
      <c r="AF15" s="127">
        <f t="shared" si="6"/>
        <v>10</v>
      </c>
      <c r="AG15" s="131">
        <f t="shared" si="7"/>
        <v>2</v>
      </c>
      <c r="AH15" s="127">
        <f t="shared" si="8"/>
        <v>8.85</v>
      </c>
      <c r="AI15" s="131">
        <v>9.8000000000000007</v>
      </c>
      <c r="AJ15" s="127">
        <v>0.2</v>
      </c>
    </row>
    <row r="16" spans="1:36" s="112" customFormat="1" ht="18" customHeight="1">
      <c r="A16" s="124">
        <v>10</v>
      </c>
      <c r="B16" s="134" t="s">
        <v>162</v>
      </c>
      <c r="C16" s="131" t="s">
        <v>163</v>
      </c>
      <c r="D16" s="127">
        <v>10</v>
      </c>
      <c r="E16" s="127">
        <v>10</v>
      </c>
      <c r="F16" s="127">
        <v>8.5</v>
      </c>
      <c r="G16" s="127">
        <v>10</v>
      </c>
      <c r="H16" s="127"/>
      <c r="I16" s="127"/>
      <c r="J16" s="127"/>
      <c r="K16" s="127"/>
      <c r="L16" s="127"/>
      <c r="M16" s="128">
        <f t="shared" si="2"/>
        <v>9.6199999999999992</v>
      </c>
      <c r="N16" s="127">
        <v>9.6</v>
      </c>
      <c r="O16" s="127">
        <v>8</v>
      </c>
      <c r="P16" s="127"/>
      <c r="Q16" s="127"/>
      <c r="R16" s="127"/>
      <c r="S16" s="127"/>
      <c r="T16" s="127"/>
      <c r="U16" s="128">
        <f t="shared" si="3"/>
        <v>8.8000000000000007</v>
      </c>
      <c r="V16" s="127">
        <v>10</v>
      </c>
      <c r="W16" s="127">
        <v>9.5</v>
      </c>
      <c r="X16" s="127"/>
      <c r="Y16" s="128">
        <f t="shared" si="0"/>
        <v>9.75</v>
      </c>
      <c r="Z16" s="129">
        <v>7</v>
      </c>
      <c r="AA16" s="127"/>
      <c r="AB16" s="127"/>
      <c r="AC16" s="128">
        <f t="shared" si="1"/>
        <v>7</v>
      </c>
      <c r="AD16" s="130">
        <f t="shared" si="4"/>
        <v>8.7899999999999991</v>
      </c>
      <c r="AE16" s="127">
        <f t="shared" si="5"/>
        <v>7.03</v>
      </c>
      <c r="AF16" s="127">
        <f t="shared" si="6"/>
        <v>5</v>
      </c>
      <c r="AG16" s="131">
        <f t="shared" si="7"/>
        <v>1</v>
      </c>
      <c r="AH16" s="127">
        <f t="shared" si="8"/>
        <v>8.0299999999999994</v>
      </c>
      <c r="AI16" s="131">
        <v>3</v>
      </c>
      <c r="AJ16" s="127">
        <v>2</v>
      </c>
    </row>
    <row r="17" spans="1:36" s="112" customFormat="1" ht="18" customHeight="1">
      <c r="A17" s="124">
        <v>11</v>
      </c>
      <c r="B17" s="132" t="s">
        <v>164</v>
      </c>
      <c r="C17" s="126" t="s">
        <v>165</v>
      </c>
      <c r="D17" s="127">
        <v>10</v>
      </c>
      <c r="E17" s="127">
        <v>10</v>
      </c>
      <c r="F17" s="127">
        <v>6</v>
      </c>
      <c r="G17" s="127">
        <v>10</v>
      </c>
      <c r="H17" s="127"/>
      <c r="I17" s="127"/>
      <c r="J17" s="127"/>
      <c r="K17" s="127"/>
      <c r="L17" s="127"/>
      <c r="M17" s="128">
        <f t="shared" si="2"/>
        <v>9</v>
      </c>
      <c r="N17" s="127">
        <v>7.8</v>
      </c>
      <c r="O17" s="127">
        <v>7</v>
      </c>
      <c r="P17" s="127"/>
      <c r="Q17" s="127"/>
      <c r="R17" s="127"/>
      <c r="S17" s="127"/>
      <c r="T17" s="127"/>
      <c r="U17" s="128">
        <f t="shared" si="3"/>
        <v>7.4</v>
      </c>
      <c r="V17" s="127">
        <v>7</v>
      </c>
      <c r="W17" s="127">
        <v>7</v>
      </c>
      <c r="X17" s="127"/>
      <c r="Y17" s="128">
        <f t="shared" si="0"/>
        <v>7</v>
      </c>
      <c r="Z17" s="129">
        <v>7</v>
      </c>
      <c r="AA17" s="127"/>
      <c r="AB17" s="127"/>
      <c r="AC17" s="128">
        <f t="shared" si="1"/>
        <v>7</v>
      </c>
      <c r="AD17" s="130">
        <f t="shared" si="4"/>
        <v>7.6</v>
      </c>
      <c r="AE17" s="127">
        <f t="shared" si="5"/>
        <v>6.08</v>
      </c>
      <c r="AF17" s="127">
        <f t="shared" si="6"/>
        <v>7</v>
      </c>
      <c r="AG17" s="131">
        <f t="shared" si="7"/>
        <v>1.4</v>
      </c>
      <c r="AH17" s="127">
        <f t="shared" si="8"/>
        <v>7.48</v>
      </c>
      <c r="AI17" s="131">
        <v>5</v>
      </c>
      <c r="AJ17" s="127">
        <v>2</v>
      </c>
    </row>
    <row r="18" spans="1:36" s="112" customFormat="1" ht="18" customHeight="1">
      <c r="A18" s="124">
        <v>12</v>
      </c>
      <c r="B18" s="134" t="s">
        <v>166</v>
      </c>
      <c r="C18" s="126" t="s">
        <v>167</v>
      </c>
      <c r="D18" s="127">
        <v>10</v>
      </c>
      <c r="E18" s="127">
        <v>10</v>
      </c>
      <c r="F18" s="127" t="s">
        <v>419</v>
      </c>
      <c r="G18" s="127" t="s">
        <v>421</v>
      </c>
      <c r="H18" s="127"/>
      <c r="I18" s="127"/>
      <c r="J18" s="127"/>
      <c r="K18" s="127"/>
      <c r="L18" s="127"/>
      <c r="M18" s="128">
        <f t="shared" si="2"/>
        <v>10</v>
      </c>
      <c r="N18" s="127">
        <v>10</v>
      </c>
      <c r="O18" s="127">
        <v>7</v>
      </c>
      <c r="P18" s="127"/>
      <c r="Q18" s="127"/>
      <c r="R18" s="127"/>
      <c r="S18" s="127"/>
      <c r="T18" s="127"/>
      <c r="U18" s="128">
        <f t="shared" si="3"/>
        <v>8.5</v>
      </c>
      <c r="V18" s="127" t="s">
        <v>419</v>
      </c>
      <c r="W18" s="127" t="s">
        <v>419</v>
      </c>
      <c r="X18" s="127"/>
      <c r="Y18" s="128"/>
      <c r="Z18" s="127" t="s">
        <v>419</v>
      </c>
      <c r="AA18" s="127"/>
      <c r="AB18" s="127"/>
      <c r="AC18" s="128"/>
      <c r="AD18" s="130">
        <f t="shared" si="4"/>
        <v>9.25</v>
      </c>
      <c r="AE18" s="127">
        <f t="shared" si="5"/>
        <v>7.4</v>
      </c>
      <c r="AF18" s="127">
        <f t="shared" si="6"/>
        <v>6</v>
      </c>
      <c r="AG18" s="131">
        <f t="shared" si="7"/>
        <v>1.2</v>
      </c>
      <c r="AH18" s="127">
        <f t="shared" si="8"/>
        <v>8.6</v>
      </c>
      <c r="AI18" s="131">
        <v>4</v>
      </c>
      <c r="AJ18" s="127">
        <v>2</v>
      </c>
    </row>
    <row r="19" spans="1:36" s="112" customFormat="1" ht="18" customHeight="1">
      <c r="A19" s="124">
        <v>13</v>
      </c>
      <c r="B19" s="125" t="s">
        <v>168</v>
      </c>
      <c r="C19" s="126" t="s">
        <v>169</v>
      </c>
      <c r="D19" s="127">
        <v>1</v>
      </c>
      <c r="E19" s="127">
        <v>10</v>
      </c>
      <c r="F19" s="127">
        <v>10</v>
      </c>
      <c r="G19" s="127">
        <v>10</v>
      </c>
      <c r="H19" s="127"/>
      <c r="I19" s="127"/>
      <c r="J19" s="127"/>
      <c r="K19" s="127"/>
      <c r="L19" s="127"/>
      <c r="M19" s="128">
        <f t="shared" si="2"/>
        <v>7.75</v>
      </c>
      <c r="N19" s="127">
        <v>9.6999999999999993</v>
      </c>
      <c r="O19" s="127">
        <v>9</v>
      </c>
      <c r="P19" s="127"/>
      <c r="Q19" s="127"/>
      <c r="R19" s="127"/>
      <c r="S19" s="127"/>
      <c r="T19" s="127"/>
      <c r="U19" s="128">
        <f t="shared" si="3"/>
        <v>9.35</v>
      </c>
      <c r="V19" s="127">
        <v>10</v>
      </c>
      <c r="W19" s="127">
        <v>10</v>
      </c>
      <c r="X19" s="127"/>
      <c r="Y19" s="128">
        <f t="shared" si="0"/>
        <v>10</v>
      </c>
      <c r="Z19" s="127">
        <v>8</v>
      </c>
      <c r="AA19" s="127"/>
      <c r="AB19" s="127"/>
      <c r="AC19" s="128">
        <f t="shared" si="1"/>
        <v>8</v>
      </c>
      <c r="AD19" s="130">
        <f t="shared" si="4"/>
        <v>8.77</v>
      </c>
      <c r="AE19" s="127">
        <f t="shared" si="5"/>
        <v>7.01</v>
      </c>
      <c r="AF19" s="127">
        <f t="shared" si="6"/>
        <v>6.8</v>
      </c>
      <c r="AG19" s="131">
        <f t="shared" si="7"/>
        <v>1.36</v>
      </c>
      <c r="AH19" s="127">
        <f t="shared" si="8"/>
        <v>8.3699999999999992</v>
      </c>
      <c r="AI19" s="131">
        <v>4.8</v>
      </c>
      <c r="AJ19" s="127">
        <v>2</v>
      </c>
    </row>
    <row r="20" spans="1:36" s="112" customFormat="1" ht="18" customHeight="1">
      <c r="A20" s="124">
        <v>14</v>
      </c>
      <c r="B20" s="125" t="s">
        <v>170</v>
      </c>
      <c r="C20" s="126" t="s">
        <v>171</v>
      </c>
      <c r="D20" s="127">
        <v>10</v>
      </c>
      <c r="E20" s="127">
        <v>9</v>
      </c>
      <c r="F20" s="127">
        <v>3</v>
      </c>
      <c r="G20" s="127">
        <v>9.5</v>
      </c>
      <c r="H20" s="127"/>
      <c r="I20" s="127"/>
      <c r="J20" s="127"/>
      <c r="K20" s="127"/>
      <c r="L20" s="127"/>
      <c r="M20" s="128">
        <f t="shared" si="2"/>
        <v>7.87</v>
      </c>
      <c r="N20" s="127">
        <v>7.6</v>
      </c>
      <c r="O20" s="127">
        <v>8</v>
      </c>
      <c r="P20" s="127"/>
      <c r="Q20" s="127"/>
      <c r="R20" s="127"/>
      <c r="S20" s="127"/>
      <c r="T20" s="127"/>
      <c r="U20" s="128">
        <f t="shared" si="3"/>
        <v>7.8</v>
      </c>
      <c r="V20" s="127">
        <v>9.5</v>
      </c>
      <c r="W20" s="127">
        <v>9</v>
      </c>
      <c r="X20" s="127"/>
      <c r="Y20" s="128">
        <f t="shared" si="0"/>
        <v>9.25</v>
      </c>
      <c r="Z20" s="129">
        <v>5</v>
      </c>
      <c r="AA20" s="127"/>
      <c r="AB20" s="127"/>
      <c r="AC20" s="128">
        <f t="shared" si="1"/>
        <v>5</v>
      </c>
      <c r="AD20" s="130">
        <f t="shared" si="4"/>
        <v>7.48</v>
      </c>
      <c r="AE20" s="127">
        <f t="shared" si="5"/>
        <v>5.98</v>
      </c>
      <c r="AF20" s="127">
        <f t="shared" si="6"/>
        <v>3</v>
      </c>
      <c r="AG20" s="131">
        <f t="shared" si="7"/>
        <v>0.6</v>
      </c>
      <c r="AH20" s="127">
        <f t="shared" si="8"/>
        <v>6.58</v>
      </c>
      <c r="AI20" s="131">
        <v>1</v>
      </c>
      <c r="AJ20" s="127">
        <v>2</v>
      </c>
    </row>
    <row r="21" spans="1:36" s="112" customFormat="1" ht="18" customHeight="1">
      <c r="A21" s="124">
        <v>15</v>
      </c>
      <c r="B21" s="126" t="s">
        <v>172</v>
      </c>
      <c r="C21" s="126" t="s">
        <v>173</v>
      </c>
      <c r="D21" s="127">
        <v>10</v>
      </c>
      <c r="E21" s="127">
        <v>9.5</v>
      </c>
      <c r="F21" s="127">
        <v>6.5</v>
      </c>
      <c r="G21" s="127">
        <v>9.5</v>
      </c>
      <c r="H21" s="127"/>
      <c r="I21" s="127"/>
      <c r="J21" s="127"/>
      <c r="K21" s="127"/>
      <c r="L21" s="127"/>
      <c r="M21" s="128">
        <f t="shared" si="2"/>
        <v>8.8699999999999992</v>
      </c>
      <c r="N21" s="127">
        <v>9.5</v>
      </c>
      <c r="O21" s="127">
        <v>7</v>
      </c>
      <c r="P21" s="127"/>
      <c r="Q21" s="127"/>
      <c r="R21" s="127"/>
      <c r="S21" s="127"/>
      <c r="T21" s="127"/>
      <c r="U21" s="128">
        <f t="shared" si="3"/>
        <v>8.25</v>
      </c>
      <c r="V21" s="127">
        <v>10</v>
      </c>
      <c r="W21" s="127">
        <v>9.5</v>
      </c>
      <c r="X21" s="127"/>
      <c r="Y21" s="128">
        <f t="shared" si="0"/>
        <v>9.75</v>
      </c>
      <c r="Z21" s="129">
        <v>9</v>
      </c>
      <c r="AA21" s="127"/>
      <c r="AB21" s="127"/>
      <c r="AC21" s="128">
        <f t="shared" si="1"/>
        <v>9</v>
      </c>
      <c r="AD21" s="130">
        <f t="shared" si="4"/>
        <v>8.9600000000000009</v>
      </c>
      <c r="AE21" s="127">
        <f t="shared" si="5"/>
        <v>7.16</v>
      </c>
      <c r="AF21" s="127">
        <f t="shared" si="6"/>
        <v>7</v>
      </c>
      <c r="AG21" s="131">
        <f t="shared" si="7"/>
        <v>1.4</v>
      </c>
      <c r="AH21" s="127">
        <f t="shared" si="8"/>
        <v>8.56</v>
      </c>
      <c r="AI21" s="131">
        <v>5</v>
      </c>
      <c r="AJ21" s="127">
        <v>2</v>
      </c>
    </row>
    <row r="22" spans="1:36" s="112" customFormat="1" ht="18" customHeight="1">
      <c r="A22" s="124">
        <v>16</v>
      </c>
      <c r="B22" s="132" t="s">
        <v>174</v>
      </c>
      <c r="C22" s="126" t="s">
        <v>175</v>
      </c>
      <c r="D22" s="127">
        <v>10</v>
      </c>
      <c r="E22" s="127">
        <v>3</v>
      </c>
      <c r="F22" s="127">
        <v>6.8</v>
      </c>
      <c r="G22" s="127">
        <v>3</v>
      </c>
      <c r="H22" s="127"/>
      <c r="I22" s="127"/>
      <c r="J22" s="127"/>
      <c r="K22" s="127"/>
      <c r="L22" s="127"/>
      <c r="M22" s="128">
        <f t="shared" si="2"/>
        <v>5.7</v>
      </c>
      <c r="N22" s="127">
        <v>9.6</v>
      </c>
      <c r="O22" s="127">
        <v>8.5</v>
      </c>
      <c r="P22" s="127"/>
      <c r="Q22" s="127"/>
      <c r="R22" s="127"/>
      <c r="S22" s="127"/>
      <c r="T22" s="127"/>
      <c r="U22" s="128">
        <f t="shared" si="3"/>
        <v>9.0500000000000007</v>
      </c>
      <c r="V22" s="127">
        <v>7</v>
      </c>
      <c r="W22" s="127">
        <v>7</v>
      </c>
      <c r="X22" s="127"/>
      <c r="Y22" s="128">
        <f t="shared" si="0"/>
        <v>7</v>
      </c>
      <c r="Z22" s="127">
        <v>8</v>
      </c>
      <c r="AA22" s="127"/>
      <c r="AB22" s="127"/>
      <c r="AC22" s="128">
        <f t="shared" si="1"/>
        <v>8</v>
      </c>
      <c r="AD22" s="130">
        <f t="shared" si="4"/>
        <v>7.43</v>
      </c>
      <c r="AE22" s="127">
        <f t="shared" si="5"/>
        <v>5.94</v>
      </c>
      <c r="AF22" s="127">
        <f t="shared" si="6"/>
        <v>6</v>
      </c>
      <c r="AG22" s="131">
        <f t="shared" si="7"/>
        <v>1.2</v>
      </c>
      <c r="AH22" s="127">
        <f t="shared" si="8"/>
        <v>7.14</v>
      </c>
      <c r="AI22" s="131">
        <v>6</v>
      </c>
      <c r="AJ22" s="127"/>
    </row>
    <row r="23" spans="1:36" s="112" customFormat="1" ht="18" customHeight="1">
      <c r="A23" s="124">
        <v>17</v>
      </c>
      <c r="B23" s="135" t="s">
        <v>176</v>
      </c>
      <c r="C23" s="133" t="s">
        <v>177</v>
      </c>
      <c r="D23" s="127">
        <v>10</v>
      </c>
      <c r="E23" s="127">
        <v>9</v>
      </c>
      <c r="F23" s="127">
        <v>9.8000000000000007</v>
      </c>
      <c r="G23" s="127">
        <v>10</v>
      </c>
      <c r="H23" s="127"/>
      <c r="I23" s="127"/>
      <c r="J23" s="127"/>
      <c r="K23" s="127"/>
      <c r="L23" s="127"/>
      <c r="M23" s="128">
        <f t="shared" si="2"/>
        <v>9.6999999999999993</v>
      </c>
      <c r="N23" s="127">
        <v>9.8000000000000007</v>
      </c>
      <c r="O23" s="127">
        <v>9.5</v>
      </c>
      <c r="P23" s="127"/>
      <c r="Q23" s="127"/>
      <c r="R23" s="127"/>
      <c r="S23" s="127"/>
      <c r="T23" s="127"/>
      <c r="U23" s="128">
        <f t="shared" si="3"/>
        <v>9.65</v>
      </c>
      <c r="V23" s="127">
        <v>7</v>
      </c>
      <c r="W23" s="127">
        <v>7</v>
      </c>
      <c r="X23" s="127"/>
      <c r="Y23" s="128">
        <f t="shared" si="0"/>
        <v>7</v>
      </c>
      <c r="Z23" s="127">
        <v>8</v>
      </c>
      <c r="AA23" s="127"/>
      <c r="AB23" s="127"/>
      <c r="AC23" s="128">
        <f t="shared" si="1"/>
        <v>8</v>
      </c>
      <c r="AD23" s="130">
        <f t="shared" si="4"/>
        <v>8.58</v>
      </c>
      <c r="AE23" s="127">
        <f t="shared" si="5"/>
        <v>6.86</v>
      </c>
      <c r="AF23" s="127">
        <f t="shared" si="6"/>
        <v>7.8</v>
      </c>
      <c r="AG23" s="131">
        <f t="shared" si="7"/>
        <v>1.56</v>
      </c>
      <c r="AH23" s="127">
        <f t="shared" si="8"/>
        <v>8.42</v>
      </c>
      <c r="AI23" s="131">
        <v>5.8</v>
      </c>
      <c r="AJ23" s="127">
        <v>2</v>
      </c>
    </row>
    <row r="24" spans="1:36" s="112" customFormat="1" ht="18" customHeight="1">
      <c r="A24" s="124">
        <v>18</v>
      </c>
      <c r="B24" s="132" t="s">
        <v>178</v>
      </c>
      <c r="C24" s="126" t="s">
        <v>179</v>
      </c>
      <c r="D24" s="127">
        <v>10</v>
      </c>
      <c r="E24" s="127">
        <v>7</v>
      </c>
      <c r="F24" s="127">
        <v>9</v>
      </c>
      <c r="G24" s="127">
        <v>7</v>
      </c>
      <c r="H24" s="127"/>
      <c r="I24" s="127"/>
      <c r="J24" s="127"/>
      <c r="K24" s="127"/>
      <c r="L24" s="127"/>
      <c r="M24" s="128">
        <f t="shared" si="2"/>
        <v>8.25</v>
      </c>
      <c r="N24" s="127">
        <v>9.8000000000000007</v>
      </c>
      <c r="O24" s="127">
        <v>9.5</v>
      </c>
      <c r="P24" s="127"/>
      <c r="Q24" s="127"/>
      <c r="R24" s="127"/>
      <c r="S24" s="127"/>
      <c r="T24" s="127"/>
      <c r="U24" s="128">
        <f t="shared" si="3"/>
        <v>9.65</v>
      </c>
      <c r="V24" s="127">
        <v>10</v>
      </c>
      <c r="W24" s="127">
        <v>9.5</v>
      </c>
      <c r="X24" s="127"/>
      <c r="Y24" s="128">
        <f t="shared" si="0"/>
        <v>9.75</v>
      </c>
      <c r="Z24" s="129">
        <v>5</v>
      </c>
      <c r="AA24" s="127"/>
      <c r="AB24" s="127"/>
      <c r="AC24" s="128">
        <f t="shared" si="1"/>
        <v>5</v>
      </c>
      <c r="AD24" s="130">
        <f t="shared" si="4"/>
        <v>8.16</v>
      </c>
      <c r="AE24" s="127">
        <f t="shared" si="5"/>
        <v>6.52</v>
      </c>
      <c r="AF24" s="127">
        <f t="shared" si="6"/>
        <v>3</v>
      </c>
      <c r="AG24" s="131">
        <f t="shared" si="7"/>
        <v>0.6</v>
      </c>
      <c r="AH24" s="127">
        <f t="shared" si="8"/>
        <v>7.12</v>
      </c>
      <c r="AI24" s="131">
        <v>3</v>
      </c>
      <c r="AJ24" s="127"/>
    </row>
    <row r="25" spans="1:36" s="112" customFormat="1" ht="18" customHeight="1">
      <c r="A25" s="124">
        <v>19</v>
      </c>
      <c r="B25" s="132" t="s">
        <v>180</v>
      </c>
      <c r="C25" s="126" t="s">
        <v>181</v>
      </c>
      <c r="D25" s="127">
        <v>10</v>
      </c>
      <c r="E25" s="127">
        <v>10</v>
      </c>
      <c r="F25" s="127">
        <v>10</v>
      </c>
      <c r="G25" s="127">
        <v>10</v>
      </c>
      <c r="H25" s="127"/>
      <c r="I25" s="127"/>
      <c r="J25" s="127"/>
      <c r="K25" s="127"/>
      <c r="L25" s="127"/>
      <c r="M25" s="128">
        <f t="shared" si="2"/>
        <v>10</v>
      </c>
      <c r="N25" s="127">
        <v>9.4</v>
      </c>
      <c r="O25" s="127">
        <v>7.5</v>
      </c>
      <c r="P25" s="127"/>
      <c r="Q25" s="127"/>
      <c r="R25" s="127"/>
      <c r="S25" s="127"/>
      <c r="T25" s="127"/>
      <c r="U25" s="128">
        <f t="shared" si="3"/>
        <v>8.4499999999999993</v>
      </c>
      <c r="V25" s="127">
        <v>10</v>
      </c>
      <c r="W25" s="127">
        <v>10</v>
      </c>
      <c r="X25" s="127"/>
      <c r="Y25" s="128">
        <f t="shared" si="0"/>
        <v>10</v>
      </c>
      <c r="Z25" s="127">
        <v>6</v>
      </c>
      <c r="AA25" s="127"/>
      <c r="AB25" s="127"/>
      <c r="AC25" s="128">
        <f t="shared" si="1"/>
        <v>6</v>
      </c>
      <c r="AD25" s="130">
        <f t="shared" si="4"/>
        <v>8.61</v>
      </c>
      <c r="AE25" s="127">
        <f t="shared" si="5"/>
        <v>6.88</v>
      </c>
      <c r="AF25" s="127">
        <f t="shared" si="6"/>
        <v>8.5</v>
      </c>
      <c r="AG25" s="131">
        <f t="shared" si="7"/>
        <v>1.7</v>
      </c>
      <c r="AH25" s="127">
        <f t="shared" si="8"/>
        <v>8.58</v>
      </c>
      <c r="AI25" s="131">
        <v>6.5</v>
      </c>
      <c r="AJ25" s="127">
        <v>2</v>
      </c>
    </row>
    <row r="26" spans="1:36" s="112" customFormat="1" ht="18" customHeight="1">
      <c r="A26" s="124">
        <v>20</v>
      </c>
      <c r="B26" s="136" t="s">
        <v>182</v>
      </c>
      <c r="C26" s="126" t="s">
        <v>183</v>
      </c>
      <c r="D26" s="127">
        <v>10</v>
      </c>
      <c r="E26" s="127">
        <v>9</v>
      </c>
      <c r="F26" s="127">
        <v>10</v>
      </c>
      <c r="G26" s="127">
        <v>10</v>
      </c>
      <c r="H26" s="127"/>
      <c r="I26" s="127"/>
      <c r="J26" s="127"/>
      <c r="K26" s="127"/>
      <c r="L26" s="127"/>
      <c r="M26" s="128">
        <f t="shared" si="2"/>
        <v>9.75</v>
      </c>
      <c r="N26" s="127">
        <v>9.6</v>
      </c>
      <c r="O26" s="127">
        <v>8</v>
      </c>
      <c r="P26" s="127"/>
      <c r="Q26" s="127"/>
      <c r="R26" s="127"/>
      <c r="S26" s="127"/>
      <c r="T26" s="127"/>
      <c r="U26" s="128">
        <f t="shared" si="3"/>
        <v>8.8000000000000007</v>
      </c>
      <c r="V26" s="127">
        <v>9.5</v>
      </c>
      <c r="W26" s="127">
        <v>9</v>
      </c>
      <c r="X26" s="127"/>
      <c r="Y26" s="128">
        <f t="shared" si="0"/>
        <v>9.25</v>
      </c>
      <c r="Z26" s="129">
        <v>2</v>
      </c>
      <c r="AA26" s="127"/>
      <c r="AB26" s="127"/>
      <c r="AC26" s="128">
        <f t="shared" si="1"/>
        <v>2</v>
      </c>
      <c r="AD26" s="130">
        <f t="shared" si="4"/>
        <v>7.45</v>
      </c>
      <c r="AE26" s="127">
        <f t="shared" si="5"/>
        <v>5.96</v>
      </c>
      <c r="AF26" s="127">
        <f t="shared" si="6"/>
        <v>7.8</v>
      </c>
      <c r="AG26" s="131">
        <f t="shared" si="7"/>
        <v>1.56</v>
      </c>
      <c r="AH26" s="127">
        <f t="shared" si="8"/>
        <v>7.52</v>
      </c>
      <c r="AI26" s="131">
        <v>5.8</v>
      </c>
      <c r="AJ26" s="127">
        <v>2</v>
      </c>
    </row>
    <row r="27" spans="1:36" s="112" customFormat="1" ht="18" customHeight="1">
      <c r="A27" s="124">
        <v>21</v>
      </c>
      <c r="B27" s="134" t="s">
        <v>184</v>
      </c>
      <c r="C27" s="131" t="s">
        <v>185</v>
      </c>
      <c r="D27" s="127">
        <v>10</v>
      </c>
      <c r="E27" s="127">
        <v>7</v>
      </c>
      <c r="F27" s="127">
        <v>10</v>
      </c>
      <c r="G27" s="127">
        <v>7</v>
      </c>
      <c r="H27" s="127"/>
      <c r="I27" s="127"/>
      <c r="J27" s="127"/>
      <c r="K27" s="127"/>
      <c r="L27" s="127"/>
      <c r="M27" s="128">
        <f t="shared" si="2"/>
        <v>8.5</v>
      </c>
      <c r="N27" s="127" t="s">
        <v>419</v>
      </c>
      <c r="O27" s="127">
        <v>8</v>
      </c>
      <c r="P27" s="127"/>
      <c r="Q27" s="127"/>
      <c r="R27" s="127"/>
      <c r="S27" s="127"/>
      <c r="T27" s="127"/>
      <c r="U27" s="128">
        <f t="shared" si="3"/>
        <v>8</v>
      </c>
      <c r="V27" s="127">
        <v>10</v>
      </c>
      <c r="W27" s="127">
        <v>10</v>
      </c>
      <c r="X27" s="127"/>
      <c r="Y27" s="128">
        <f t="shared" si="0"/>
        <v>10</v>
      </c>
      <c r="Z27" s="129">
        <v>7</v>
      </c>
      <c r="AA27" s="127"/>
      <c r="AB27" s="127"/>
      <c r="AC27" s="128">
        <f t="shared" si="1"/>
        <v>7</v>
      </c>
      <c r="AD27" s="130">
        <f t="shared" si="4"/>
        <v>8.3699999999999992</v>
      </c>
      <c r="AE27" s="127">
        <f t="shared" si="5"/>
        <v>6.69</v>
      </c>
      <c r="AF27" s="127">
        <f t="shared" si="6"/>
        <v>5.8</v>
      </c>
      <c r="AG27" s="131">
        <f t="shared" si="7"/>
        <v>1.1599999999999999</v>
      </c>
      <c r="AH27" s="127">
        <f t="shared" si="8"/>
        <v>7.85</v>
      </c>
      <c r="AI27" s="131">
        <v>3.8</v>
      </c>
      <c r="AJ27" s="127">
        <v>2</v>
      </c>
    </row>
    <row r="28" spans="1:36" s="112" customFormat="1" ht="18" customHeight="1">
      <c r="A28" s="124">
        <v>22</v>
      </c>
      <c r="B28" s="125" t="s">
        <v>186</v>
      </c>
      <c r="C28" s="131" t="s">
        <v>187</v>
      </c>
      <c r="D28" s="127">
        <v>0</v>
      </c>
      <c r="E28" s="127">
        <v>10</v>
      </c>
      <c r="F28" s="127">
        <v>10</v>
      </c>
      <c r="G28" s="127">
        <v>10</v>
      </c>
      <c r="H28" s="127"/>
      <c r="I28" s="127"/>
      <c r="J28" s="127"/>
      <c r="K28" s="127"/>
      <c r="L28" s="127"/>
      <c r="M28" s="128">
        <f t="shared" si="2"/>
        <v>7.5</v>
      </c>
      <c r="N28" s="127">
        <v>9.8000000000000007</v>
      </c>
      <c r="O28" s="127">
        <v>7</v>
      </c>
      <c r="P28" s="127"/>
      <c r="Q28" s="127"/>
      <c r="R28" s="127"/>
      <c r="S28" s="127"/>
      <c r="T28" s="127"/>
      <c r="U28" s="128">
        <f t="shared" si="3"/>
        <v>8.4</v>
      </c>
      <c r="V28" s="127">
        <v>10</v>
      </c>
      <c r="W28" s="127">
        <v>10</v>
      </c>
      <c r="X28" s="127"/>
      <c r="Y28" s="128">
        <f t="shared" si="0"/>
        <v>10</v>
      </c>
      <c r="Z28" s="127">
        <v>10</v>
      </c>
      <c r="AA28" s="127"/>
      <c r="AB28" s="127"/>
      <c r="AC28" s="128">
        <f t="shared" si="1"/>
        <v>10</v>
      </c>
      <c r="AD28" s="130">
        <f t="shared" si="4"/>
        <v>8.9700000000000006</v>
      </c>
      <c r="AE28" s="127">
        <f t="shared" si="5"/>
        <v>7.17</v>
      </c>
      <c r="AF28" s="127">
        <f t="shared" si="6"/>
        <v>7</v>
      </c>
      <c r="AG28" s="131">
        <f t="shared" si="7"/>
        <v>1.4</v>
      </c>
      <c r="AH28" s="127">
        <f t="shared" si="8"/>
        <v>8.57</v>
      </c>
      <c r="AI28" s="131">
        <v>5</v>
      </c>
      <c r="AJ28" s="127">
        <v>2</v>
      </c>
    </row>
    <row r="29" spans="1:36" s="112" customFormat="1" ht="18" customHeight="1">
      <c r="A29" s="124">
        <v>23</v>
      </c>
      <c r="B29" s="134" t="s">
        <v>188</v>
      </c>
      <c r="C29" s="131" t="s">
        <v>189</v>
      </c>
      <c r="D29" s="127">
        <v>10</v>
      </c>
      <c r="E29" s="127">
        <v>10</v>
      </c>
      <c r="F29" s="127">
        <v>8</v>
      </c>
      <c r="G29" s="127">
        <v>10</v>
      </c>
      <c r="H29" s="127"/>
      <c r="I29" s="127"/>
      <c r="J29" s="127"/>
      <c r="K29" s="127"/>
      <c r="L29" s="127"/>
      <c r="M29" s="128">
        <f t="shared" si="2"/>
        <v>9.5</v>
      </c>
      <c r="N29" s="127">
        <v>9.6</v>
      </c>
      <c r="O29" s="127">
        <v>7.5</v>
      </c>
      <c r="P29" s="127"/>
      <c r="Q29" s="127"/>
      <c r="R29" s="127"/>
      <c r="S29" s="127"/>
      <c r="T29" s="127"/>
      <c r="U29" s="128">
        <f t="shared" si="3"/>
        <v>8.5500000000000007</v>
      </c>
      <c r="V29" s="127">
        <v>7</v>
      </c>
      <c r="W29" s="127">
        <v>7</v>
      </c>
      <c r="X29" s="127"/>
      <c r="Y29" s="128">
        <f t="shared" si="0"/>
        <v>7</v>
      </c>
      <c r="Z29" s="129">
        <v>9</v>
      </c>
      <c r="AA29" s="127"/>
      <c r="AB29" s="127"/>
      <c r="AC29" s="128">
        <f t="shared" si="1"/>
        <v>9</v>
      </c>
      <c r="AD29" s="130">
        <f t="shared" si="4"/>
        <v>8.51</v>
      </c>
      <c r="AE29" s="127">
        <f t="shared" si="5"/>
        <v>6.8</v>
      </c>
      <c r="AF29" s="127">
        <f t="shared" si="6"/>
        <v>6</v>
      </c>
      <c r="AG29" s="131">
        <f t="shared" si="7"/>
        <v>1.2</v>
      </c>
      <c r="AH29" s="127">
        <f t="shared" si="8"/>
        <v>8</v>
      </c>
      <c r="AI29" s="131">
        <v>4</v>
      </c>
      <c r="AJ29" s="127">
        <v>2</v>
      </c>
    </row>
    <row r="30" spans="1:36" s="112" customFormat="1" ht="18" customHeight="1">
      <c r="A30" s="124">
        <v>24</v>
      </c>
      <c r="B30" s="134" t="s">
        <v>190</v>
      </c>
      <c r="C30" s="131" t="s">
        <v>191</v>
      </c>
      <c r="D30" s="127">
        <v>10</v>
      </c>
      <c r="E30" s="127">
        <v>0</v>
      </c>
      <c r="F30" s="127">
        <v>0</v>
      </c>
      <c r="G30" s="127">
        <v>0</v>
      </c>
      <c r="H30" s="127"/>
      <c r="I30" s="127"/>
      <c r="J30" s="127"/>
      <c r="K30" s="127"/>
      <c r="L30" s="127"/>
      <c r="M30" s="128">
        <f t="shared" si="2"/>
        <v>2.5</v>
      </c>
      <c r="N30" s="127">
        <v>10</v>
      </c>
      <c r="O30" s="127">
        <v>9.5</v>
      </c>
      <c r="P30" s="127"/>
      <c r="Q30" s="127"/>
      <c r="R30" s="127"/>
      <c r="S30" s="127"/>
      <c r="T30" s="127"/>
      <c r="U30" s="128">
        <f t="shared" si="3"/>
        <v>9.75</v>
      </c>
      <c r="V30" s="127">
        <v>10</v>
      </c>
      <c r="W30" s="127">
        <v>10</v>
      </c>
      <c r="X30" s="127"/>
      <c r="Y30" s="128">
        <f t="shared" si="0"/>
        <v>10</v>
      </c>
      <c r="Z30" s="129">
        <v>1</v>
      </c>
      <c r="AA30" s="127"/>
      <c r="AB30" s="127"/>
      <c r="AC30" s="128">
        <f t="shared" si="1"/>
        <v>1</v>
      </c>
      <c r="AD30" s="130">
        <f t="shared" si="4"/>
        <v>5.81</v>
      </c>
      <c r="AE30" s="127">
        <f t="shared" si="5"/>
        <v>4.6399999999999997</v>
      </c>
      <c r="AF30" s="127">
        <f t="shared" si="6"/>
        <v>4</v>
      </c>
      <c r="AG30" s="131">
        <f t="shared" si="7"/>
        <v>0.8</v>
      </c>
      <c r="AH30" s="127">
        <f t="shared" si="8"/>
        <v>5.44</v>
      </c>
      <c r="AI30" s="131">
        <v>4</v>
      </c>
      <c r="AJ30" s="127"/>
    </row>
    <row r="31" spans="1:36" s="112" customFormat="1" ht="18" customHeight="1">
      <c r="A31" s="124">
        <v>25</v>
      </c>
      <c r="B31" s="134" t="s">
        <v>192</v>
      </c>
      <c r="C31" s="126" t="s">
        <v>193</v>
      </c>
      <c r="D31" s="127">
        <v>0</v>
      </c>
      <c r="E31" s="127">
        <v>7</v>
      </c>
      <c r="F31" s="127">
        <v>7</v>
      </c>
      <c r="G31" s="127">
        <v>7</v>
      </c>
      <c r="H31" s="127"/>
      <c r="I31" s="127"/>
      <c r="J31" s="127"/>
      <c r="K31" s="127"/>
      <c r="L31" s="127"/>
      <c r="M31" s="128">
        <f t="shared" si="2"/>
        <v>5.25</v>
      </c>
      <c r="N31" s="127">
        <v>9.8000000000000007</v>
      </c>
      <c r="O31" s="127">
        <v>8</v>
      </c>
      <c r="P31" s="127"/>
      <c r="Q31" s="127"/>
      <c r="R31" s="127"/>
      <c r="S31" s="127"/>
      <c r="T31" s="127"/>
      <c r="U31" s="128">
        <f t="shared" si="3"/>
        <v>8.9</v>
      </c>
      <c r="V31" s="127">
        <v>10</v>
      </c>
      <c r="W31" s="127">
        <v>10</v>
      </c>
      <c r="X31" s="127"/>
      <c r="Y31" s="128">
        <f t="shared" si="0"/>
        <v>10</v>
      </c>
      <c r="Z31" s="129">
        <v>0</v>
      </c>
      <c r="AA31" s="127"/>
      <c r="AB31" s="127"/>
      <c r="AC31" s="128">
        <f t="shared" si="1"/>
        <v>0</v>
      </c>
      <c r="AD31" s="130">
        <f t="shared" si="4"/>
        <v>6.03</v>
      </c>
      <c r="AE31" s="127">
        <f t="shared" si="5"/>
        <v>4.82</v>
      </c>
      <c r="AF31" s="127">
        <f t="shared" si="6"/>
        <v>1.5</v>
      </c>
      <c r="AG31" s="131">
        <f t="shared" si="7"/>
        <v>0.3</v>
      </c>
      <c r="AH31" s="127">
        <f t="shared" si="8"/>
        <v>5.12</v>
      </c>
      <c r="AI31" s="131">
        <v>0</v>
      </c>
      <c r="AJ31" s="127">
        <v>1.5</v>
      </c>
    </row>
    <row r="32" spans="1:36" s="112" customFormat="1" ht="18" customHeight="1">
      <c r="A32" s="124">
        <v>26</v>
      </c>
      <c r="B32" s="134" t="s">
        <v>194</v>
      </c>
      <c r="C32" s="126" t="s">
        <v>195</v>
      </c>
      <c r="D32" s="127">
        <v>10</v>
      </c>
      <c r="E32" s="127">
        <v>9</v>
      </c>
      <c r="F32" s="127">
        <v>8</v>
      </c>
      <c r="G32" s="127">
        <v>9</v>
      </c>
      <c r="H32" s="127"/>
      <c r="I32" s="127"/>
      <c r="J32" s="127"/>
      <c r="K32" s="127"/>
      <c r="L32" s="127"/>
      <c r="M32" s="128">
        <f t="shared" si="2"/>
        <v>9</v>
      </c>
      <c r="N32" s="127">
        <v>9.9</v>
      </c>
      <c r="O32" s="127" t="s">
        <v>419</v>
      </c>
      <c r="P32" s="127"/>
      <c r="Q32" s="127"/>
      <c r="R32" s="127"/>
      <c r="S32" s="127"/>
      <c r="T32" s="127"/>
      <c r="U32" s="128">
        <f t="shared" si="3"/>
        <v>9.9</v>
      </c>
      <c r="V32" s="127">
        <v>10</v>
      </c>
      <c r="W32" s="127">
        <v>10</v>
      </c>
      <c r="X32" s="127"/>
      <c r="Y32" s="128">
        <f t="shared" si="0"/>
        <v>10</v>
      </c>
      <c r="Z32" s="129">
        <v>6</v>
      </c>
      <c r="AA32" s="127"/>
      <c r="AB32" s="127"/>
      <c r="AC32" s="128">
        <f t="shared" si="1"/>
        <v>6</v>
      </c>
      <c r="AD32" s="130">
        <f t="shared" si="4"/>
        <v>8.7200000000000006</v>
      </c>
      <c r="AE32" s="127">
        <f t="shared" si="5"/>
        <v>6.97</v>
      </c>
      <c r="AF32" s="127">
        <f t="shared" si="6"/>
        <v>3</v>
      </c>
      <c r="AG32" s="131">
        <f t="shared" si="7"/>
        <v>0.6</v>
      </c>
      <c r="AH32" s="127">
        <f t="shared" si="8"/>
        <v>7.57</v>
      </c>
      <c r="AI32" s="131">
        <v>2</v>
      </c>
      <c r="AJ32" s="127">
        <v>1</v>
      </c>
    </row>
    <row r="33" spans="1:36" s="112" customFormat="1">
      <c r="A33" s="124">
        <v>27</v>
      </c>
      <c r="B33" s="132" t="s">
        <v>196</v>
      </c>
      <c r="C33" s="131" t="s">
        <v>197</v>
      </c>
      <c r="D33" s="127">
        <v>10</v>
      </c>
      <c r="E33" s="127">
        <v>10</v>
      </c>
      <c r="F33" s="127">
        <v>10</v>
      </c>
      <c r="G33" s="127">
        <v>9.8000000000000007</v>
      </c>
      <c r="H33" s="127"/>
      <c r="I33" s="127"/>
      <c r="J33" s="127"/>
      <c r="K33" s="127"/>
      <c r="L33" s="127"/>
      <c r="M33" s="128">
        <f t="shared" si="2"/>
        <v>9.9499999999999993</v>
      </c>
      <c r="N33" s="127">
        <v>9.8000000000000007</v>
      </c>
      <c r="O33" s="127">
        <v>10</v>
      </c>
      <c r="P33" s="127"/>
      <c r="Q33" s="127"/>
      <c r="R33" s="127"/>
      <c r="S33" s="127"/>
      <c r="T33" s="127"/>
      <c r="U33" s="128">
        <f t="shared" si="3"/>
        <v>9.9</v>
      </c>
      <c r="V33" s="127">
        <v>10</v>
      </c>
      <c r="W33" s="127">
        <v>9.5</v>
      </c>
      <c r="X33" s="127"/>
      <c r="Y33" s="128">
        <f t="shared" si="0"/>
        <v>9.75</v>
      </c>
      <c r="Z33" s="129">
        <v>5</v>
      </c>
      <c r="AA33" s="127"/>
      <c r="AB33" s="127"/>
      <c r="AC33" s="128">
        <f t="shared" si="1"/>
        <v>5</v>
      </c>
      <c r="AD33" s="130">
        <f t="shared" si="4"/>
        <v>8.65</v>
      </c>
      <c r="AE33" s="127">
        <f t="shared" si="5"/>
        <v>6.92</v>
      </c>
      <c r="AF33" s="127">
        <f t="shared" si="6"/>
        <v>9.6</v>
      </c>
      <c r="AG33" s="131">
        <f t="shared" si="7"/>
        <v>1.92</v>
      </c>
      <c r="AH33" s="127">
        <f t="shared" si="8"/>
        <v>8.84</v>
      </c>
      <c r="AI33" s="131">
        <v>9.6</v>
      </c>
      <c r="AJ33" s="127"/>
    </row>
    <row r="34" spans="1:36" s="112" customFormat="1">
      <c r="A34" s="124">
        <v>28</v>
      </c>
      <c r="B34" s="125" t="s">
        <v>198</v>
      </c>
      <c r="C34" s="126" t="s">
        <v>199</v>
      </c>
      <c r="D34" s="127">
        <v>10</v>
      </c>
      <c r="E34" s="127">
        <v>10</v>
      </c>
      <c r="F34" s="127">
        <v>7.5</v>
      </c>
      <c r="G34" s="127">
        <v>10</v>
      </c>
      <c r="H34" s="127"/>
      <c r="I34" s="127"/>
      <c r="J34" s="127"/>
      <c r="K34" s="127"/>
      <c r="L34" s="127"/>
      <c r="M34" s="128">
        <f t="shared" si="2"/>
        <v>9.3699999999999992</v>
      </c>
      <c r="N34" s="127">
        <v>9.6999999999999993</v>
      </c>
      <c r="O34" s="127">
        <v>9</v>
      </c>
      <c r="P34" s="127"/>
      <c r="Q34" s="127"/>
      <c r="R34" s="127"/>
      <c r="S34" s="127"/>
      <c r="T34" s="127"/>
      <c r="U34" s="128">
        <f t="shared" si="3"/>
        <v>9.35</v>
      </c>
      <c r="V34" s="127">
        <v>10</v>
      </c>
      <c r="W34" s="127">
        <v>10</v>
      </c>
      <c r="X34" s="127"/>
      <c r="Y34" s="128">
        <f t="shared" si="0"/>
        <v>10</v>
      </c>
      <c r="Z34" s="129">
        <v>5</v>
      </c>
      <c r="AA34" s="127"/>
      <c r="AB34" s="127"/>
      <c r="AC34" s="128">
        <f t="shared" si="1"/>
        <v>5</v>
      </c>
      <c r="AD34" s="130">
        <f t="shared" si="4"/>
        <v>8.43</v>
      </c>
      <c r="AE34" s="127">
        <f t="shared" si="5"/>
        <v>6.74</v>
      </c>
      <c r="AF34" s="127">
        <f t="shared" si="6"/>
        <v>5</v>
      </c>
      <c r="AG34" s="131">
        <f t="shared" si="7"/>
        <v>1</v>
      </c>
      <c r="AH34" s="127">
        <f t="shared" si="8"/>
        <v>7.74</v>
      </c>
      <c r="AI34" s="131">
        <v>3</v>
      </c>
      <c r="AJ34" s="127">
        <v>2</v>
      </c>
    </row>
    <row r="35" spans="1:36" s="112" customFormat="1">
      <c r="A35" s="124">
        <v>29</v>
      </c>
      <c r="B35" s="127"/>
      <c r="C35" s="120"/>
      <c r="D35" s="127"/>
      <c r="E35" s="127"/>
      <c r="F35" s="127"/>
      <c r="G35" s="127"/>
      <c r="H35" s="127"/>
      <c r="I35" s="127"/>
      <c r="J35" s="127"/>
      <c r="K35" s="127"/>
      <c r="L35" s="127"/>
      <c r="M35" s="128" t="e">
        <f t="shared" si="2"/>
        <v>#DIV/0!</v>
      </c>
      <c r="N35" s="127"/>
      <c r="O35" s="127"/>
      <c r="P35" s="127"/>
      <c r="Q35" s="127"/>
      <c r="R35" s="127"/>
      <c r="S35" s="127"/>
      <c r="T35" s="127"/>
      <c r="U35" s="128" t="e">
        <f t="shared" si="3"/>
        <v>#DIV/0!</v>
      </c>
      <c r="V35" s="127"/>
      <c r="W35" s="127"/>
      <c r="X35" s="127"/>
      <c r="Y35" s="128" t="e">
        <f t="shared" si="0"/>
        <v>#DIV/0!</v>
      </c>
      <c r="Z35" s="127"/>
      <c r="AA35" s="127"/>
      <c r="AB35" s="127"/>
      <c r="AC35" s="128" t="e">
        <f t="shared" si="1"/>
        <v>#DIV/0!</v>
      </c>
      <c r="AD35" s="130" t="e">
        <f t="shared" si="4"/>
        <v>#DIV/0!</v>
      </c>
      <c r="AE35" s="127" t="e">
        <f t="shared" si="5"/>
        <v>#DIV/0!</v>
      </c>
      <c r="AF35" s="127"/>
      <c r="AG35" s="131">
        <f t="shared" si="7"/>
        <v>0</v>
      </c>
      <c r="AH35" s="127" t="e">
        <f t="shared" si="8"/>
        <v>#DIV/0!</v>
      </c>
      <c r="AI35" s="131">
        <v>6</v>
      </c>
      <c r="AJ35" s="127"/>
    </row>
    <row r="36" spans="1:36" s="112" customFormat="1">
      <c r="A36" s="124">
        <v>30</v>
      </c>
      <c r="B36" s="127"/>
      <c r="C36" s="120"/>
      <c r="D36" s="127"/>
      <c r="E36" s="127"/>
      <c r="F36" s="127"/>
      <c r="G36" s="127"/>
      <c r="H36" s="127"/>
      <c r="I36" s="127"/>
      <c r="J36" s="127"/>
      <c r="K36" s="127"/>
      <c r="L36" s="127"/>
      <c r="M36" s="128" t="e">
        <f t="shared" si="2"/>
        <v>#DIV/0!</v>
      </c>
      <c r="N36" s="127"/>
      <c r="O36" s="127"/>
      <c r="P36" s="127"/>
      <c r="Q36" s="127"/>
      <c r="R36" s="127"/>
      <c r="S36" s="127"/>
      <c r="T36" s="127"/>
      <c r="U36" s="128" t="e">
        <f t="shared" si="3"/>
        <v>#DIV/0!</v>
      </c>
      <c r="V36" s="127"/>
      <c r="W36" s="127"/>
      <c r="X36" s="127"/>
      <c r="Y36" s="128" t="e">
        <f t="shared" si="0"/>
        <v>#DIV/0!</v>
      </c>
      <c r="Z36" s="127"/>
      <c r="AA36" s="127"/>
      <c r="AB36" s="127"/>
      <c r="AC36" s="128" t="e">
        <f t="shared" si="1"/>
        <v>#DIV/0!</v>
      </c>
      <c r="AD36" s="130" t="e">
        <f t="shared" si="4"/>
        <v>#DIV/0!</v>
      </c>
      <c r="AE36" s="127" t="e">
        <f t="shared" si="5"/>
        <v>#DIV/0!</v>
      </c>
      <c r="AF36" s="131"/>
      <c r="AG36" s="131">
        <f t="shared" si="7"/>
        <v>0</v>
      </c>
      <c r="AH36" s="127" t="e">
        <f t="shared" si="8"/>
        <v>#DIV/0!</v>
      </c>
    </row>
    <row r="37" spans="1:36" s="112" customFormat="1">
      <c r="A37" s="124">
        <v>31</v>
      </c>
      <c r="B37" s="127"/>
      <c r="C37" s="120"/>
      <c r="D37" s="127"/>
      <c r="E37" s="127"/>
      <c r="F37" s="127"/>
      <c r="G37" s="127"/>
      <c r="H37" s="127"/>
      <c r="I37" s="127"/>
      <c r="J37" s="127"/>
      <c r="K37" s="127"/>
      <c r="L37" s="127"/>
      <c r="M37" s="128" t="e">
        <f t="shared" si="2"/>
        <v>#DIV/0!</v>
      </c>
      <c r="N37" s="127"/>
      <c r="O37" s="127"/>
      <c r="P37" s="127"/>
      <c r="Q37" s="127"/>
      <c r="R37" s="127"/>
      <c r="S37" s="127"/>
      <c r="T37" s="127"/>
      <c r="U37" s="128" t="e">
        <f t="shared" si="3"/>
        <v>#DIV/0!</v>
      </c>
      <c r="V37" s="127"/>
      <c r="W37" s="127"/>
      <c r="X37" s="127"/>
      <c r="Y37" s="128" t="e">
        <f t="shared" si="0"/>
        <v>#DIV/0!</v>
      </c>
      <c r="Z37" s="127"/>
      <c r="AA37" s="127"/>
      <c r="AB37" s="127"/>
      <c r="AC37" s="128" t="e">
        <f t="shared" si="1"/>
        <v>#DIV/0!</v>
      </c>
      <c r="AD37" s="130" t="e">
        <f t="shared" si="4"/>
        <v>#DIV/0!</v>
      </c>
      <c r="AE37" s="127" t="e">
        <f t="shared" si="5"/>
        <v>#DIV/0!</v>
      </c>
      <c r="AF37" s="131"/>
      <c r="AG37" s="131">
        <f t="shared" si="7"/>
        <v>0</v>
      </c>
      <c r="AH37" s="127" t="e">
        <f t="shared" si="8"/>
        <v>#DIV/0!</v>
      </c>
    </row>
    <row r="38" spans="1:36" s="112" customFormat="1">
      <c r="A38" s="124">
        <v>32</v>
      </c>
      <c r="B38" s="127"/>
      <c r="C38" s="120"/>
      <c r="D38" s="127"/>
      <c r="E38" s="127"/>
      <c r="F38" s="127"/>
      <c r="G38" s="127"/>
      <c r="H38" s="127"/>
      <c r="I38" s="127"/>
      <c r="J38" s="127"/>
      <c r="K38" s="127"/>
      <c r="L38" s="127"/>
      <c r="M38" s="128" t="e">
        <f t="shared" si="2"/>
        <v>#DIV/0!</v>
      </c>
      <c r="N38" s="127"/>
      <c r="O38" s="127"/>
      <c r="P38" s="127"/>
      <c r="Q38" s="127"/>
      <c r="R38" s="127"/>
      <c r="S38" s="127"/>
      <c r="T38" s="127"/>
      <c r="U38" s="128" t="e">
        <f t="shared" si="3"/>
        <v>#DIV/0!</v>
      </c>
      <c r="V38" s="127"/>
      <c r="W38" s="127"/>
      <c r="X38" s="127"/>
      <c r="Y38" s="128" t="e">
        <f t="shared" si="0"/>
        <v>#DIV/0!</v>
      </c>
      <c r="Z38" s="127"/>
      <c r="AA38" s="127"/>
      <c r="AB38" s="127"/>
      <c r="AC38" s="128" t="e">
        <f t="shared" si="1"/>
        <v>#DIV/0!</v>
      </c>
      <c r="AD38" s="130" t="e">
        <f t="shared" si="4"/>
        <v>#DIV/0!</v>
      </c>
      <c r="AE38" s="127" t="e">
        <f t="shared" si="5"/>
        <v>#DIV/0!</v>
      </c>
      <c r="AF38" s="131"/>
      <c r="AG38" s="131">
        <f t="shared" si="7"/>
        <v>0</v>
      </c>
      <c r="AH38" s="127" t="e">
        <f t="shared" si="8"/>
        <v>#DIV/0!</v>
      </c>
    </row>
    <row r="39" spans="1:36" s="112" customFormat="1">
      <c r="A39" s="124">
        <v>33</v>
      </c>
      <c r="B39" s="127"/>
      <c r="C39" s="120"/>
      <c r="D39" s="127"/>
      <c r="E39" s="127"/>
      <c r="F39" s="127"/>
      <c r="G39" s="127"/>
      <c r="H39" s="127"/>
      <c r="I39" s="127"/>
      <c r="J39" s="127"/>
      <c r="K39" s="127"/>
      <c r="L39" s="127"/>
      <c r="M39" s="128" t="e">
        <f t="shared" si="2"/>
        <v>#DIV/0!</v>
      </c>
      <c r="N39" s="127"/>
      <c r="O39" s="127"/>
      <c r="P39" s="127"/>
      <c r="Q39" s="127"/>
      <c r="R39" s="127"/>
      <c r="S39" s="127"/>
      <c r="T39" s="127"/>
      <c r="U39" s="128" t="e">
        <f t="shared" si="3"/>
        <v>#DIV/0!</v>
      </c>
      <c r="V39" s="127"/>
      <c r="W39" s="127"/>
      <c r="X39" s="127"/>
      <c r="Y39" s="128" t="e">
        <f t="shared" si="0"/>
        <v>#DIV/0!</v>
      </c>
      <c r="Z39" s="127"/>
      <c r="AA39" s="127"/>
      <c r="AB39" s="127"/>
      <c r="AC39" s="128" t="e">
        <f t="shared" si="1"/>
        <v>#DIV/0!</v>
      </c>
      <c r="AD39" s="130" t="e">
        <f t="shared" si="4"/>
        <v>#DIV/0!</v>
      </c>
      <c r="AE39" s="127" t="e">
        <f t="shared" si="5"/>
        <v>#DIV/0!</v>
      </c>
      <c r="AF39" s="131"/>
      <c r="AG39" s="131">
        <f t="shared" si="7"/>
        <v>0</v>
      </c>
      <c r="AH39" s="127" t="e">
        <f t="shared" si="8"/>
        <v>#DIV/0!</v>
      </c>
    </row>
    <row r="40" spans="1:36" s="112" customFormat="1">
      <c r="A40" s="111"/>
      <c r="M40" s="137"/>
      <c r="U40" s="137"/>
      <c r="Y40" s="137"/>
      <c r="AC40" s="137"/>
      <c r="AD40" s="138"/>
      <c r="AE40" s="137"/>
      <c r="AF40" s="137"/>
      <c r="AG40" s="137"/>
    </row>
    <row r="41" spans="1:36" s="112" customFormat="1">
      <c r="A41" s="111"/>
      <c r="M41" s="137"/>
      <c r="U41" s="137"/>
      <c r="Y41" s="137"/>
      <c r="AC41" s="137"/>
      <c r="AD41" s="138"/>
      <c r="AE41" s="137"/>
      <c r="AF41" s="137"/>
      <c r="AG41" s="137"/>
    </row>
    <row r="42" spans="1:36" s="112" customFormat="1">
      <c r="A42" s="111"/>
      <c r="M42" s="137"/>
      <c r="U42" s="137"/>
      <c r="Y42" s="137"/>
      <c r="AC42" s="137"/>
      <c r="AD42" s="138"/>
      <c r="AE42" s="137"/>
      <c r="AF42" s="137"/>
      <c r="AG42" s="137"/>
    </row>
    <row r="43" spans="1:36" s="112" customFormat="1">
      <c r="A43" s="111"/>
      <c r="M43" s="137"/>
      <c r="U43" s="137"/>
      <c r="Y43" s="137"/>
      <c r="AC43" s="137"/>
      <c r="AD43" s="138"/>
      <c r="AE43" s="137"/>
      <c r="AF43" s="137"/>
      <c r="AG43" s="137"/>
    </row>
    <row r="44" spans="1:36" s="112" customFormat="1">
      <c r="A44" s="111"/>
      <c r="M44" s="137"/>
      <c r="U44" s="137"/>
      <c r="Y44" s="137"/>
      <c r="AC44" s="137"/>
      <c r="AD44" s="138"/>
      <c r="AE44" s="137"/>
      <c r="AF44" s="137"/>
      <c r="AG44" s="137"/>
    </row>
    <row r="45" spans="1:36" s="112" customFormat="1">
      <c r="A45" s="111"/>
      <c r="M45" s="137"/>
      <c r="U45" s="137"/>
      <c r="Y45" s="137"/>
      <c r="AC45" s="137"/>
      <c r="AD45" s="138"/>
      <c r="AE45" s="137"/>
      <c r="AF45" s="137"/>
      <c r="AG45" s="137"/>
    </row>
    <row r="46" spans="1:36" s="112" customFormat="1">
      <c r="A46" s="111"/>
      <c r="M46" s="137"/>
      <c r="U46" s="137"/>
      <c r="Y46" s="137"/>
      <c r="AC46" s="137"/>
      <c r="AD46" s="138"/>
      <c r="AE46" s="137"/>
      <c r="AF46" s="137"/>
      <c r="AG46" s="137"/>
    </row>
    <row r="47" spans="1:36" s="112" customFormat="1">
      <c r="A47" s="111"/>
      <c r="M47" s="137"/>
      <c r="U47" s="137"/>
      <c r="Y47" s="137"/>
      <c r="AC47" s="137"/>
      <c r="AD47" s="138"/>
      <c r="AE47" s="137"/>
      <c r="AF47" s="137"/>
      <c r="AG47" s="137"/>
    </row>
    <row r="48" spans="1:36" s="112" customFormat="1">
      <c r="A48" s="111"/>
      <c r="M48" s="137"/>
      <c r="U48" s="137"/>
      <c r="Y48" s="137"/>
      <c r="AC48" s="137"/>
      <c r="AD48" s="138"/>
      <c r="AE48" s="137"/>
      <c r="AF48" s="137"/>
      <c r="AG48" s="137"/>
    </row>
    <row r="49" spans="1:33" s="112" customFormat="1">
      <c r="A49" s="111"/>
      <c r="M49" s="137"/>
      <c r="U49" s="137"/>
      <c r="Y49" s="137"/>
      <c r="AC49" s="137"/>
      <c r="AD49" s="138"/>
      <c r="AE49" s="137"/>
      <c r="AF49" s="137"/>
      <c r="AG49" s="137"/>
    </row>
    <row r="50" spans="1:33" s="112" customFormat="1">
      <c r="A50" s="111"/>
      <c r="M50" s="137"/>
      <c r="U50" s="137"/>
      <c r="Y50" s="137"/>
      <c r="AC50" s="137"/>
      <c r="AD50" s="138"/>
      <c r="AE50" s="137"/>
      <c r="AF50" s="137"/>
      <c r="AG50" s="137"/>
    </row>
    <row r="51" spans="1:33" s="112" customFormat="1">
      <c r="A51" s="111"/>
      <c r="M51" s="137"/>
      <c r="U51" s="137"/>
      <c r="Y51" s="137"/>
      <c r="AC51" s="137"/>
      <c r="AD51" s="138"/>
      <c r="AE51" s="137"/>
      <c r="AF51" s="137"/>
      <c r="AG51" s="137"/>
    </row>
    <row r="52" spans="1:33" s="112" customFormat="1">
      <c r="A52" s="111"/>
      <c r="M52" s="137"/>
      <c r="U52" s="137"/>
      <c r="Y52" s="137"/>
      <c r="AC52" s="137"/>
      <c r="AD52" s="138"/>
      <c r="AE52" s="137"/>
      <c r="AF52" s="137"/>
      <c r="AG52" s="137"/>
    </row>
    <row r="53" spans="1:33" s="112" customFormat="1">
      <c r="A53" s="111"/>
      <c r="M53" s="137"/>
      <c r="U53" s="137"/>
      <c r="Y53" s="137"/>
      <c r="AC53" s="137"/>
      <c r="AD53" s="138"/>
      <c r="AE53" s="137"/>
      <c r="AF53" s="137"/>
      <c r="AG53" s="137"/>
    </row>
    <row r="54" spans="1:33" s="112" customFormat="1">
      <c r="A54" s="111"/>
      <c r="M54" s="137"/>
      <c r="U54" s="137"/>
      <c r="Y54" s="137"/>
      <c r="AC54" s="137"/>
      <c r="AD54" s="138"/>
      <c r="AE54" s="137"/>
      <c r="AF54" s="137"/>
      <c r="AG54" s="137"/>
    </row>
    <row r="55" spans="1:33" s="112" customFormat="1">
      <c r="A55" s="111"/>
      <c r="M55" s="137"/>
      <c r="U55" s="137"/>
      <c r="Y55" s="137"/>
      <c r="AC55" s="137"/>
      <c r="AD55" s="138"/>
      <c r="AE55" s="137"/>
      <c r="AF55" s="137"/>
      <c r="AG55" s="137"/>
    </row>
    <row r="56" spans="1:33" s="112" customFormat="1">
      <c r="A56" s="111"/>
      <c r="M56" s="137"/>
      <c r="U56" s="137"/>
      <c r="Y56" s="137"/>
      <c r="AC56" s="137"/>
      <c r="AD56" s="138"/>
      <c r="AE56" s="137"/>
      <c r="AF56" s="137"/>
      <c r="AG56" s="137"/>
    </row>
    <row r="57" spans="1:33" s="112" customFormat="1">
      <c r="A57" s="111"/>
      <c r="M57" s="137"/>
      <c r="U57" s="137"/>
      <c r="Y57" s="137"/>
      <c r="AC57" s="137"/>
      <c r="AD57" s="138"/>
      <c r="AE57" s="137"/>
      <c r="AF57" s="137"/>
      <c r="AG57" s="137"/>
    </row>
    <row r="58" spans="1:33" s="112" customFormat="1">
      <c r="A58" s="111"/>
      <c r="M58" s="137"/>
      <c r="U58" s="137"/>
      <c r="Y58" s="137"/>
      <c r="AC58" s="137"/>
      <c r="AD58" s="138"/>
      <c r="AE58" s="137"/>
      <c r="AF58" s="137"/>
      <c r="AG58" s="137"/>
    </row>
    <row r="59" spans="1:33" s="112" customFormat="1">
      <c r="A59" s="111"/>
      <c r="M59" s="137"/>
      <c r="U59" s="137"/>
      <c r="Y59" s="137"/>
      <c r="AC59" s="137"/>
      <c r="AD59" s="138"/>
      <c r="AE59" s="137"/>
      <c r="AF59" s="137"/>
      <c r="AG59" s="137"/>
    </row>
    <row r="60" spans="1:33" s="112" customFormat="1">
      <c r="A60" s="111"/>
      <c r="M60" s="137"/>
      <c r="U60" s="137"/>
      <c r="Y60" s="137"/>
      <c r="AC60" s="137"/>
      <c r="AD60" s="138"/>
      <c r="AE60" s="137"/>
      <c r="AF60" s="137"/>
      <c r="AG60" s="137"/>
    </row>
    <row r="61" spans="1:33" s="112" customFormat="1">
      <c r="A61" s="111"/>
      <c r="M61" s="137"/>
      <c r="U61" s="137"/>
      <c r="Y61" s="137"/>
      <c r="AC61" s="137"/>
      <c r="AD61" s="138"/>
      <c r="AE61" s="137"/>
      <c r="AF61" s="137"/>
      <c r="AG61" s="137"/>
    </row>
    <row r="62" spans="1:33" s="112" customFormat="1">
      <c r="A62" s="111"/>
      <c r="M62" s="137"/>
      <c r="U62" s="137"/>
      <c r="Y62" s="137"/>
      <c r="AC62" s="137"/>
      <c r="AD62" s="138"/>
      <c r="AE62" s="137"/>
      <c r="AF62" s="137"/>
      <c r="AG62" s="137"/>
    </row>
    <row r="63" spans="1:33" s="112" customFormat="1">
      <c r="A63" s="111"/>
      <c r="M63" s="137"/>
      <c r="U63" s="137"/>
      <c r="Y63" s="137"/>
      <c r="AC63" s="137"/>
      <c r="AD63" s="138"/>
      <c r="AE63" s="137"/>
      <c r="AF63" s="137"/>
      <c r="AG63" s="137"/>
    </row>
    <row r="64" spans="1:33" s="112" customFormat="1">
      <c r="A64" s="111"/>
      <c r="M64" s="137"/>
      <c r="U64" s="137"/>
      <c r="Y64" s="137"/>
      <c r="AC64" s="137"/>
      <c r="AD64" s="138"/>
      <c r="AE64" s="137"/>
      <c r="AF64" s="137"/>
      <c r="AG64" s="137"/>
    </row>
    <row r="65" spans="1:33" s="112" customFormat="1">
      <c r="A65" s="111"/>
      <c r="M65" s="137"/>
      <c r="U65" s="137"/>
      <c r="Y65" s="137"/>
      <c r="AC65" s="137"/>
      <c r="AD65" s="138"/>
      <c r="AE65" s="137"/>
      <c r="AF65" s="137"/>
      <c r="AG65" s="137"/>
    </row>
    <row r="66" spans="1:33" s="112" customFormat="1">
      <c r="A66" s="111"/>
      <c r="M66" s="137"/>
      <c r="U66" s="137"/>
      <c r="Y66" s="137"/>
      <c r="AC66" s="137"/>
      <c r="AD66" s="138"/>
      <c r="AE66" s="137"/>
      <c r="AF66" s="137"/>
      <c r="AG66" s="137"/>
    </row>
    <row r="67" spans="1:33" s="112" customFormat="1">
      <c r="A67" s="111"/>
      <c r="M67" s="137"/>
      <c r="U67" s="137"/>
      <c r="Y67" s="137"/>
      <c r="AC67" s="137"/>
      <c r="AD67" s="138"/>
      <c r="AE67" s="137"/>
      <c r="AF67" s="137"/>
      <c r="AG67" s="137"/>
    </row>
    <row r="68" spans="1:33" s="112" customFormat="1">
      <c r="A68" s="111"/>
      <c r="M68" s="137"/>
      <c r="U68" s="137"/>
      <c r="Y68" s="137"/>
      <c r="AC68" s="137"/>
      <c r="AD68" s="138"/>
      <c r="AE68" s="137"/>
      <c r="AF68" s="137"/>
      <c r="AG68" s="137"/>
    </row>
    <row r="69" spans="1:33" s="112" customFormat="1">
      <c r="A69" s="111"/>
      <c r="M69" s="137"/>
      <c r="U69" s="137"/>
      <c r="Y69" s="137"/>
      <c r="AC69" s="137"/>
      <c r="AD69" s="138"/>
      <c r="AE69" s="137"/>
      <c r="AF69" s="137"/>
      <c r="AG69" s="137"/>
    </row>
    <row r="70" spans="1:33" s="112" customFormat="1">
      <c r="A70" s="111"/>
      <c r="M70" s="137"/>
      <c r="U70" s="137"/>
      <c r="Y70" s="137"/>
      <c r="AC70" s="137"/>
      <c r="AD70" s="138"/>
      <c r="AE70" s="137"/>
      <c r="AF70" s="137"/>
      <c r="AG70" s="137"/>
    </row>
    <row r="71" spans="1:33" s="112" customFormat="1">
      <c r="A71" s="111"/>
      <c r="M71" s="137"/>
      <c r="U71" s="137"/>
      <c r="Y71" s="137"/>
      <c r="AC71" s="137"/>
      <c r="AD71" s="138"/>
      <c r="AE71" s="137"/>
      <c r="AF71" s="137"/>
      <c r="AG71" s="137"/>
    </row>
    <row r="72" spans="1:33" s="112" customFormat="1">
      <c r="A72" s="111"/>
      <c r="M72" s="137"/>
      <c r="U72" s="137"/>
      <c r="Y72" s="137"/>
      <c r="AC72" s="137"/>
      <c r="AD72" s="138"/>
      <c r="AE72" s="137"/>
      <c r="AF72" s="137"/>
      <c r="AG72" s="137"/>
    </row>
    <row r="73" spans="1:33" s="112" customFormat="1">
      <c r="A73" s="111"/>
      <c r="M73" s="137"/>
      <c r="U73" s="137"/>
      <c r="Y73" s="137"/>
      <c r="AC73" s="137"/>
      <c r="AD73" s="138"/>
      <c r="AE73" s="137"/>
      <c r="AF73" s="137"/>
      <c r="AG73" s="137"/>
    </row>
    <row r="74" spans="1:33" s="112" customFormat="1">
      <c r="A74" s="111"/>
      <c r="M74" s="137"/>
      <c r="U74" s="137"/>
      <c r="Y74" s="137"/>
      <c r="AC74" s="137"/>
      <c r="AD74" s="138"/>
      <c r="AE74" s="137"/>
      <c r="AF74" s="137"/>
      <c r="AG74" s="137"/>
    </row>
    <row r="75" spans="1:33" s="112" customFormat="1">
      <c r="A75" s="111"/>
      <c r="M75" s="137"/>
      <c r="U75" s="137"/>
      <c r="Y75" s="137"/>
      <c r="AC75" s="137"/>
      <c r="AD75" s="138"/>
      <c r="AE75" s="137"/>
      <c r="AF75" s="137"/>
      <c r="AG75" s="137"/>
    </row>
    <row r="76" spans="1:33" s="112" customFormat="1">
      <c r="A76" s="111"/>
      <c r="M76" s="137"/>
      <c r="U76" s="137"/>
      <c r="Y76" s="137"/>
      <c r="AC76" s="137"/>
      <c r="AD76" s="138"/>
      <c r="AE76" s="137"/>
      <c r="AF76" s="137"/>
      <c r="AG76" s="137"/>
    </row>
    <row r="77" spans="1:33" s="112" customFormat="1">
      <c r="A77" s="111"/>
      <c r="M77" s="137"/>
      <c r="U77" s="137"/>
      <c r="Y77" s="137"/>
      <c r="AC77" s="137"/>
      <c r="AD77" s="138"/>
      <c r="AE77" s="137"/>
      <c r="AF77" s="137"/>
      <c r="AG77" s="137"/>
    </row>
    <row r="78" spans="1:33" s="112" customFormat="1">
      <c r="A78" s="111"/>
      <c r="M78" s="137"/>
      <c r="U78" s="137"/>
      <c r="Y78" s="137"/>
      <c r="AC78" s="137"/>
      <c r="AD78" s="138"/>
      <c r="AE78" s="137"/>
      <c r="AF78" s="137"/>
      <c r="AG78" s="137"/>
    </row>
    <row r="79" spans="1:33" s="112" customFormat="1">
      <c r="A79" s="111"/>
      <c r="M79" s="137"/>
      <c r="U79" s="137"/>
      <c r="Y79" s="137"/>
      <c r="AC79" s="137"/>
      <c r="AD79" s="138"/>
      <c r="AE79" s="137"/>
      <c r="AF79" s="137"/>
      <c r="AG79" s="137"/>
    </row>
    <row r="80" spans="1:33" s="112" customFormat="1">
      <c r="A80" s="111"/>
      <c r="M80" s="137"/>
      <c r="U80" s="137"/>
      <c r="Y80" s="137"/>
      <c r="AC80" s="137"/>
      <c r="AD80" s="138"/>
      <c r="AE80" s="137"/>
      <c r="AF80" s="137"/>
      <c r="AG80" s="137"/>
    </row>
    <row r="81" spans="1:33" s="112" customFormat="1">
      <c r="A81" s="111"/>
      <c r="M81" s="137"/>
      <c r="U81" s="137"/>
      <c r="Y81" s="137"/>
      <c r="AC81" s="137"/>
      <c r="AD81" s="138"/>
      <c r="AE81" s="137"/>
      <c r="AF81" s="137"/>
      <c r="AG81" s="137"/>
    </row>
    <row r="82" spans="1:33" s="112" customFormat="1">
      <c r="A82" s="111"/>
      <c r="M82" s="137"/>
      <c r="U82" s="137"/>
      <c r="Y82" s="137"/>
      <c r="AC82" s="137"/>
      <c r="AD82" s="138"/>
      <c r="AE82" s="137"/>
      <c r="AF82" s="137"/>
      <c r="AG82" s="137"/>
    </row>
    <row r="83" spans="1:33" s="112" customFormat="1">
      <c r="A83" s="111"/>
      <c r="M83" s="137"/>
      <c r="U83" s="137"/>
      <c r="Y83" s="137"/>
      <c r="AC83" s="137"/>
      <c r="AD83" s="138"/>
      <c r="AE83" s="137"/>
      <c r="AF83" s="137"/>
      <c r="AG83" s="137"/>
    </row>
    <row r="84" spans="1:33" s="112" customFormat="1">
      <c r="A84" s="111"/>
      <c r="M84" s="137"/>
      <c r="U84" s="137"/>
      <c r="Y84" s="137"/>
      <c r="AC84" s="137"/>
      <c r="AD84" s="138"/>
      <c r="AE84" s="137"/>
      <c r="AF84" s="137"/>
      <c r="AG84" s="137"/>
    </row>
    <row r="85" spans="1:33" s="112" customFormat="1">
      <c r="A85" s="111"/>
      <c r="M85" s="137"/>
      <c r="U85" s="137"/>
      <c r="Y85" s="137"/>
      <c r="AC85" s="137"/>
      <c r="AD85" s="138"/>
      <c r="AE85" s="137"/>
      <c r="AF85" s="137"/>
      <c r="AG85" s="137"/>
    </row>
    <row r="86" spans="1:33" s="112" customFormat="1">
      <c r="A86" s="111"/>
      <c r="M86" s="137"/>
      <c r="U86" s="137"/>
      <c r="Y86" s="137"/>
      <c r="AC86" s="137"/>
      <c r="AD86" s="138"/>
      <c r="AE86" s="137"/>
      <c r="AF86" s="137"/>
      <c r="AG86" s="137"/>
    </row>
    <row r="87" spans="1:33" s="112" customFormat="1">
      <c r="A87" s="111"/>
      <c r="M87" s="137"/>
      <c r="U87" s="137"/>
      <c r="Y87" s="137"/>
      <c r="AC87" s="137"/>
      <c r="AD87" s="138"/>
      <c r="AE87" s="137"/>
      <c r="AF87" s="137"/>
      <c r="AG87" s="137"/>
    </row>
    <row r="88" spans="1:33" s="112" customFormat="1">
      <c r="A88" s="111"/>
      <c r="M88" s="137"/>
      <c r="U88" s="137"/>
      <c r="Y88" s="137"/>
      <c r="AC88" s="137"/>
      <c r="AD88" s="138"/>
      <c r="AE88" s="137"/>
      <c r="AF88" s="137"/>
      <c r="AG88" s="137"/>
    </row>
    <row r="89" spans="1:33" s="112" customFormat="1">
      <c r="A89" s="111"/>
      <c r="M89" s="137"/>
      <c r="U89" s="137"/>
      <c r="Y89" s="137"/>
      <c r="AC89" s="137"/>
      <c r="AD89" s="138"/>
      <c r="AE89" s="137"/>
      <c r="AF89" s="137"/>
      <c r="AG89" s="137"/>
    </row>
    <row r="90" spans="1:33" s="112" customFormat="1">
      <c r="A90" s="111"/>
      <c r="M90" s="137"/>
      <c r="U90" s="137"/>
      <c r="Y90" s="137"/>
      <c r="AC90" s="137"/>
      <c r="AD90" s="138"/>
      <c r="AE90" s="137"/>
      <c r="AF90" s="137"/>
      <c r="AG90" s="137"/>
    </row>
    <row r="91" spans="1:33" s="112" customFormat="1">
      <c r="A91" s="111"/>
      <c r="M91" s="137"/>
      <c r="U91" s="137"/>
      <c r="Y91" s="137"/>
      <c r="AC91" s="137"/>
      <c r="AD91" s="138"/>
      <c r="AE91" s="137"/>
      <c r="AF91" s="137"/>
      <c r="AG91" s="137"/>
    </row>
    <row r="92" spans="1:33" s="112" customFormat="1">
      <c r="A92" s="111"/>
      <c r="M92" s="137"/>
      <c r="U92" s="137"/>
      <c r="Y92" s="137"/>
      <c r="AC92" s="137"/>
      <c r="AD92" s="138"/>
      <c r="AE92" s="137"/>
      <c r="AF92" s="137"/>
      <c r="AG92" s="137"/>
    </row>
    <row r="93" spans="1:33" s="112" customFormat="1">
      <c r="A93" s="111"/>
      <c r="M93" s="137"/>
      <c r="U93" s="137"/>
      <c r="Y93" s="137"/>
      <c r="AC93" s="137"/>
      <c r="AD93" s="138"/>
      <c r="AE93" s="137"/>
      <c r="AF93" s="137"/>
      <c r="AG93" s="137"/>
    </row>
    <row r="94" spans="1:33" s="112" customFormat="1">
      <c r="A94" s="111"/>
      <c r="M94" s="137"/>
      <c r="U94" s="137"/>
      <c r="Y94" s="137"/>
      <c r="AC94" s="137"/>
      <c r="AD94" s="138"/>
      <c r="AE94" s="137"/>
      <c r="AF94" s="137"/>
      <c r="AG94" s="137"/>
    </row>
    <row r="95" spans="1:33" s="112" customFormat="1">
      <c r="A95" s="111"/>
      <c r="M95" s="137"/>
      <c r="U95" s="137"/>
      <c r="Y95" s="137"/>
      <c r="AC95" s="137"/>
      <c r="AD95" s="138"/>
      <c r="AE95" s="137"/>
      <c r="AF95" s="137"/>
      <c r="AG95" s="137"/>
    </row>
    <row r="96" spans="1:33" s="112" customFormat="1">
      <c r="A96" s="111"/>
      <c r="M96" s="137"/>
      <c r="U96" s="137"/>
      <c r="Y96" s="137"/>
      <c r="AC96" s="137"/>
      <c r="AD96" s="138"/>
      <c r="AE96" s="137"/>
      <c r="AF96" s="137"/>
      <c r="AG96" s="137"/>
    </row>
    <row r="97" spans="1:33" s="112" customFormat="1">
      <c r="A97" s="111"/>
      <c r="M97" s="137"/>
      <c r="U97" s="137"/>
      <c r="Y97" s="137"/>
      <c r="AC97" s="137"/>
      <c r="AD97" s="138"/>
      <c r="AE97" s="137"/>
      <c r="AF97" s="137"/>
      <c r="AG97" s="137"/>
    </row>
    <row r="98" spans="1:33" s="112" customFormat="1">
      <c r="A98" s="111"/>
      <c r="M98" s="137"/>
      <c r="U98" s="137"/>
      <c r="Y98" s="137"/>
      <c r="AC98" s="137"/>
      <c r="AD98" s="138"/>
      <c r="AE98" s="137"/>
      <c r="AF98" s="137"/>
      <c r="AG98" s="137"/>
    </row>
    <row r="99" spans="1:33" s="112" customFormat="1">
      <c r="A99" s="111"/>
      <c r="M99" s="137"/>
      <c r="U99" s="137"/>
      <c r="Y99" s="137"/>
      <c r="AC99" s="137"/>
      <c r="AD99" s="138"/>
      <c r="AE99" s="137"/>
      <c r="AF99" s="137"/>
      <c r="AG99" s="137"/>
    </row>
    <row r="100" spans="1:33" s="112" customFormat="1">
      <c r="A100" s="111"/>
      <c r="M100" s="137"/>
      <c r="U100" s="137"/>
      <c r="Y100" s="137"/>
      <c r="AC100" s="137"/>
      <c r="AD100" s="138"/>
      <c r="AE100" s="137"/>
      <c r="AF100" s="137"/>
      <c r="AG100" s="137"/>
    </row>
    <row r="101" spans="1:33" s="112" customFormat="1">
      <c r="A101" s="111"/>
      <c r="M101" s="137"/>
      <c r="U101" s="137"/>
      <c r="Y101" s="137"/>
      <c r="AC101" s="137"/>
      <c r="AD101" s="138"/>
      <c r="AE101" s="137"/>
      <c r="AF101" s="137"/>
      <c r="AG101" s="137"/>
    </row>
    <row r="102" spans="1:33" s="112" customFormat="1">
      <c r="A102" s="111"/>
      <c r="M102" s="137"/>
      <c r="U102" s="137"/>
      <c r="Y102" s="137"/>
      <c r="AC102" s="137"/>
      <c r="AD102" s="138"/>
      <c r="AE102" s="137"/>
      <c r="AF102" s="137"/>
      <c r="AG102" s="137"/>
    </row>
    <row r="103" spans="1:33" s="112" customFormat="1">
      <c r="A103" s="111"/>
      <c r="M103" s="137"/>
      <c r="U103" s="137"/>
      <c r="Y103" s="137"/>
      <c r="AC103" s="137"/>
      <c r="AD103" s="138"/>
      <c r="AE103" s="137"/>
      <c r="AF103" s="137"/>
      <c r="AG103" s="137"/>
    </row>
    <row r="104" spans="1:33" s="112" customFormat="1">
      <c r="A104" s="111"/>
      <c r="M104" s="137"/>
      <c r="U104" s="137"/>
      <c r="Y104" s="137"/>
      <c r="AC104" s="137"/>
      <c r="AD104" s="138"/>
      <c r="AE104" s="137"/>
      <c r="AF104" s="137"/>
      <c r="AG104" s="137"/>
    </row>
    <row r="105" spans="1:33" s="112" customFormat="1">
      <c r="A105" s="111"/>
      <c r="M105" s="137"/>
      <c r="U105" s="137"/>
      <c r="Y105" s="137"/>
      <c r="AC105" s="137"/>
      <c r="AD105" s="138"/>
      <c r="AE105" s="137"/>
      <c r="AF105" s="137"/>
      <c r="AG105" s="137"/>
    </row>
    <row r="106" spans="1:33" s="112" customFormat="1">
      <c r="A106" s="111"/>
      <c r="M106" s="137"/>
      <c r="U106" s="137"/>
      <c r="Y106" s="137"/>
      <c r="AC106" s="137"/>
      <c r="AD106" s="138"/>
      <c r="AE106" s="137"/>
      <c r="AF106" s="137"/>
      <c r="AG106" s="137"/>
    </row>
    <row r="107" spans="1:33" s="112" customFormat="1">
      <c r="A107" s="111"/>
      <c r="M107" s="137"/>
      <c r="U107" s="137"/>
      <c r="Y107" s="137"/>
      <c r="AC107" s="137"/>
      <c r="AD107" s="138"/>
      <c r="AE107" s="137"/>
      <c r="AF107" s="137"/>
      <c r="AG107" s="137"/>
    </row>
    <row r="108" spans="1:33" s="112" customFormat="1">
      <c r="A108" s="111"/>
      <c r="M108" s="137"/>
      <c r="U108" s="137"/>
      <c r="Y108" s="137"/>
      <c r="AC108" s="137"/>
      <c r="AD108" s="138"/>
      <c r="AE108" s="137"/>
      <c r="AF108" s="137"/>
      <c r="AG108" s="137"/>
    </row>
    <row r="109" spans="1:33" s="112" customFormat="1">
      <c r="A109" s="111"/>
      <c r="M109" s="137"/>
      <c r="U109" s="137"/>
      <c r="Y109" s="137"/>
      <c r="AC109" s="137"/>
      <c r="AD109" s="138"/>
      <c r="AE109" s="137"/>
      <c r="AF109" s="137"/>
      <c r="AG109" s="137"/>
    </row>
    <row r="110" spans="1:33" s="112" customFormat="1">
      <c r="A110" s="111"/>
      <c r="M110" s="137"/>
      <c r="U110" s="137"/>
      <c r="Y110" s="137"/>
      <c r="AC110" s="137"/>
      <c r="AD110" s="138"/>
      <c r="AE110" s="137"/>
      <c r="AF110" s="137"/>
      <c r="AG110" s="137"/>
    </row>
    <row r="111" spans="1:33" s="112" customFormat="1">
      <c r="A111" s="111"/>
      <c r="M111" s="137"/>
      <c r="U111" s="137"/>
      <c r="Y111" s="137"/>
      <c r="AC111" s="137"/>
      <c r="AD111" s="138"/>
      <c r="AE111" s="137"/>
      <c r="AF111" s="137"/>
      <c r="AG111" s="137"/>
    </row>
    <row r="112" spans="1:33" s="112" customFormat="1">
      <c r="A112" s="111"/>
      <c r="M112" s="137"/>
      <c r="U112" s="137"/>
      <c r="Y112" s="137"/>
      <c r="AC112" s="137"/>
      <c r="AD112" s="138"/>
      <c r="AE112" s="137"/>
      <c r="AF112" s="137"/>
      <c r="AG112" s="137"/>
    </row>
    <row r="113" spans="1:33" s="112" customFormat="1">
      <c r="A113" s="111"/>
      <c r="M113" s="137"/>
      <c r="U113" s="137"/>
      <c r="Y113" s="137"/>
      <c r="AC113" s="137"/>
      <c r="AD113" s="138"/>
      <c r="AE113" s="137"/>
      <c r="AF113" s="137"/>
      <c r="AG113" s="137"/>
    </row>
    <row r="114" spans="1:33" s="112" customFormat="1">
      <c r="A114" s="111"/>
      <c r="M114" s="137"/>
      <c r="U114" s="137"/>
      <c r="Y114" s="137"/>
      <c r="AC114" s="137"/>
      <c r="AD114" s="138"/>
      <c r="AE114" s="137"/>
      <c r="AF114" s="137"/>
      <c r="AG114" s="137"/>
    </row>
    <row r="115" spans="1:33" s="112" customFormat="1">
      <c r="A115" s="111"/>
      <c r="M115" s="137"/>
      <c r="U115" s="137"/>
      <c r="Y115" s="137"/>
      <c r="AC115" s="137"/>
      <c r="AD115" s="138"/>
      <c r="AE115" s="137"/>
      <c r="AF115" s="137"/>
      <c r="AG115" s="137"/>
    </row>
    <row r="116" spans="1:33" s="112" customFormat="1">
      <c r="A116" s="111"/>
      <c r="M116" s="137"/>
      <c r="U116" s="137"/>
      <c r="Y116" s="137"/>
      <c r="AC116" s="137"/>
      <c r="AD116" s="138"/>
      <c r="AE116" s="137"/>
      <c r="AF116" s="137"/>
      <c r="AG116" s="137"/>
    </row>
    <row r="117" spans="1:33" s="112" customFormat="1">
      <c r="A117" s="111"/>
      <c r="M117" s="137"/>
      <c r="U117" s="137"/>
      <c r="Y117" s="137"/>
      <c r="AC117" s="137"/>
      <c r="AD117" s="138"/>
      <c r="AE117" s="137"/>
      <c r="AF117" s="137"/>
      <c r="AG117" s="137"/>
    </row>
    <row r="118" spans="1:33" s="112" customFormat="1">
      <c r="A118" s="111"/>
      <c r="M118" s="137"/>
      <c r="U118" s="137"/>
      <c r="Y118" s="137"/>
      <c r="AC118" s="137"/>
      <c r="AD118" s="138"/>
      <c r="AE118" s="137"/>
      <c r="AF118" s="137"/>
      <c r="AG118" s="137"/>
    </row>
    <row r="119" spans="1:33" s="112" customFormat="1">
      <c r="A119" s="111"/>
      <c r="M119" s="137"/>
      <c r="U119" s="137"/>
      <c r="Y119" s="137"/>
      <c r="AC119" s="137"/>
      <c r="AD119" s="138"/>
      <c r="AE119" s="137"/>
      <c r="AF119" s="137"/>
      <c r="AG119" s="137"/>
    </row>
    <row r="120" spans="1:33" s="112" customFormat="1">
      <c r="A120" s="111"/>
      <c r="M120" s="137"/>
      <c r="U120" s="137"/>
      <c r="Y120" s="137"/>
      <c r="AC120" s="137"/>
      <c r="AD120" s="138"/>
      <c r="AE120" s="137"/>
      <c r="AF120" s="137"/>
      <c r="AG120" s="137"/>
    </row>
    <row r="121" spans="1:33" s="112" customFormat="1">
      <c r="A121" s="111"/>
      <c r="M121" s="137"/>
      <c r="U121" s="137"/>
      <c r="Y121" s="137"/>
      <c r="AC121" s="137"/>
      <c r="AD121" s="138"/>
      <c r="AE121" s="137"/>
      <c r="AF121" s="137"/>
      <c r="AG121" s="137"/>
    </row>
    <row r="122" spans="1:33" s="112" customFormat="1">
      <c r="A122" s="111"/>
      <c r="M122" s="137"/>
      <c r="U122" s="137"/>
      <c r="Y122" s="137"/>
      <c r="AC122" s="137"/>
      <c r="AD122" s="138"/>
      <c r="AE122" s="137"/>
      <c r="AF122" s="137"/>
      <c r="AG122" s="137"/>
    </row>
    <row r="123" spans="1:33" s="112" customFormat="1">
      <c r="A123" s="111"/>
      <c r="M123" s="137"/>
      <c r="U123" s="137"/>
      <c r="Y123" s="137"/>
      <c r="AC123" s="137"/>
      <c r="AD123" s="138"/>
      <c r="AE123" s="137"/>
      <c r="AF123" s="137"/>
      <c r="AG123" s="137"/>
    </row>
    <row r="124" spans="1:33" s="112" customFormat="1">
      <c r="A124" s="111"/>
      <c r="M124" s="137"/>
      <c r="U124" s="137"/>
      <c r="Y124" s="137"/>
      <c r="AC124" s="137"/>
      <c r="AD124" s="138"/>
      <c r="AE124" s="137"/>
      <c r="AF124" s="137"/>
      <c r="AG124" s="137"/>
    </row>
    <row r="125" spans="1:33" s="112" customFormat="1">
      <c r="A125" s="111"/>
      <c r="M125" s="137"/>
      <c r="U125" s="137"/>
      <c r="Y125" s="137"/>
      <c r="AC125" s="137"/>
      <c r="AD125" s="138"/>
      <c r="AE125" s="137"/>
      <c r="AF125" s="137"/>
      <c r="AG125" s="137"/>
    </row>
    <row r="126" spans="1:33" s="112" customFormat="1">
      <c r="A126" s="111"/>
      <c r="M126" s="137"/>
      <c r="U126" s="137"/>
      <c r="Y126" s="137"/>
      <c r="AC126" s="137"/>
      <c r="AD126" s="138"/>
      <c r="AE126" s="137"/>
      <c r="AF126" s="137"/>
      <c r="AG126" s="137"/>
    </row>
    <row r="127" spans="1:33" s="112" customFormat="1">
      <c r="A127" s="111"/>
      <c r="M127" s="137"/>
      <c r="U127" s="137"/>
      <c r="Y127" s="137"/>
      <c r="AC127" s="137"/>
      <c r="AD127" s="138"/>
      <c r="AE127" s="137"/>
      <c r="AF127" s="137"/>
      <c r="AG127" s="137"/>
    </row>
    <row r="128" spans="1:33" s="112" customFormat="1">
      <c r="A128" s="111"/>
      <c r="M128" s="137"/>
      <c r="U128" s="137"/>
      <c r="Y128" s="137"/>
      <c r="AC128" s="137"/>
      <c r="AD128" s="138"/>
      <c r="AE128" s="137"/>
      <c r="AF128" s="137"/>
      <c r="AG128" s="137"/>
    </row>
    <row r="129" spans="1:33" s="112" customFormat="1">
      <c r="A129" s="111"/>
      <c r="M129" s="137"/>
      <c r="U129" s="137"/>
      <c r="Y129" s="137"/>
      <c r="AC129" s="137"/>
      <c r="AD129" s="138"/>
      <c r="AE129" s="137"/>
      <c r="AF129" s="137"/>
      <c r="AG129" s="137"/>
    </row>
    <row r="130" spans="1:33" s="112" customFormat="1">
      <c r="A130" s="111"/>
      <c r="M130" s="137"/>
      <c r="U130" s="137"/>
      <c r="Y130" s="137"/>
      <c r="AC130" s="137"/>
      <c r="AD130" s="138"/>
      <c r="AE130" s="137"/>
      <c r="AF130" s="137"/>
      <c r="AG130" s="137"/>
    </row>
    <row r="131" spans="1:33" s="112" customFormat="1">
      <c r="A131" s="111"/>
      <c r="M131" s="137"/>
      <c r="U131" s="137"/>
      <c r="Y131" s="137"/>
      <c r="AC131" s="137"/>
      <c r="AD131" s="138"/>
      <c r="AE131" s="137"/>
      <c r="AF131" s="137"/>
      <c r="AG131" s="137"/>
    </row>
    <row r="132" spans="1:33" s="112" customFormat="1">
      <c r="A132" s="111"/>
      <c r="M132" s="137"/>
      <c r="U132" s="137"/>
      <c r="Y132" s="137"/>
      <c r="AC132" s="137"/>
      <c r="AD132" s="138"/>
      <c r="AE132" s="137"/>
      <c r="AF132" s="137"/>
      <c r="AG132" s="137"/>
    </row>
    <row r="133" spans="1:33" s="112" customFormat="1">
      <c r="A133" s="111"/>
      <c r="M133" s="137"/>
      <c r="U133" s="137"/>
      <c r="Y133" s="137"/>
      <c r="AC133" s="137"/>
      <c r="AD133" s="138"/>
      <c r="AE133" s="137"/>
      <c r="AF133" s="137"/>
      <c r="AG133" s="137"/>
    </row>
    <row r="134" spans="1:33" s="112" customFormat="1">
      <c r="A134" s="111"/>
      <c r="M134" s="137"/>
      <c r="U134" s="137"/>
      <c r="Y134" s="137"/>
      <c r="AC134" s="137"/>
      <c r="AD134" s="138"/>
      <c r="AE134" s="137"/>
      <c r="AF134" s="137"/>
      <c r="AG134" s="137"/>
    </row>
    <row r="135" spans="1:33" s="112" customFormat="1">
      <c r="A135" s="111"/>
      <c r="M135" s="137"/>
      <c r="U135" s="137"/>
      <c r="Y135" s="137"/>
      <c r="AC135" s="137"/>
      <c r="AD135" s="138"/>
      <c r="AE135" s="137"/>
      <c r="AF135" s="137"/>
      <c r="AG135" s="137"/>
    </row>
    <row r="136" spans="1:33" s="112" customFormat="1">
      <c r="A136" s="111"/>
      <c r="M136" s="137"/>
      <c r="U136" s="137"/>
      <c r="Y136" s="137"/>
      <c r="AC136" s="137"/>
      <c r="AD136" s="138"/>
      <c r="AE136" s="137"/>
      <c r="AF136" s="137"/>
      <c r="AG136" s="137"/>
    </row>
    <row r="137" spans="1:33" s="112" customFormat="1">
      <c r="A137" s="111"/>
      <c r="M137" s="137"/>
      <c r="U137" s="137"/>
      <c r="Y137" s="137"/>
      <c r="AC137" s="137"/>
      <c r="AD137" s="138"/>
      <c r="AE137" s="137"/>
      <c r="AF137" s="137"/>
      <c r="AG137" s="137"/>
    </row>
    <row r="138" spans="1:33" s="112" customFormat="1">
      <c r="A138" s="111"/>
      <c r="M138" s="137"/>
      <c r="U138" s="137"/>
      <c r="Y138" s="137"/>
      <c r="AC138" s="137"/>
      <c r="AD138" s="138"/>
      <c r="AE138" s="137"/>
      <c r="AF138" s="137"/>
      <c r="AG138" s="137"/>
    </row>
    <row r="139" spans="1:33" s="112" customFormat="1">
      <c r="A139" s="111"/>
      <c r="M139" s="137"/>
      <c r="U139" s="137"/>
      <c r="Y139" s="137"/>
      <c r="AC139" s="137"/>
      <c r="AD139" s="138"/>
      <c r="AE139" s="137"/>
      <c r="AF139" s="137"/>
      <c r="AG139" s="137"/>
    </row>
    <row r="140" spans="1:33" s="112" customFormat="1">
      <c r="A140" s="111"/>
      <c r="M140" s="137"/>
      <c r="U140" s="137"/>
      <c r="Y140" s="137"/>
      <c r="AC140" s="137"/>
      <c r="AD140" s="138"/>
      <c r="AE140" s="137"/>
      <c r="AF140" s="137"/>
      <c r="AG140" s="137"/>
    </row>
    <row r="141" spans="1:33" s="112" customFormat="1">
      <c r="A141" s="111"/>
      <c r="M141" s="137"/>
      <c r="U141" s="137"/>
      <c r="Y141" s="137"/>
      <c r="AC141" s="137"/>
      <c r="AD141" s="138"/>
      <c r="AE141" s="137"/>
      <c r="AF141" s="137"/>
      <c r="AG141" s="137"/>
    </row>
    <row r="142" spans="1:33" s="112" customFormat="1">
      <c r="A142" s="111"/>
      <c r="M142" s="137"/>
      <c r="U142" s="137"/>
      <c r="Y142" s="137"/>
      <c r="AC142" s="137"/>
      <c r="AD142" s="138"/>
      <c r="AE142" s="137"/>
      <c r="AF142" s="137"/>
      <c r="AG142" s="137"/>
    </row>
    <row r="143" spans="1:33" s="112" customFormat="1">
      <c r="A143" s="111"/>
      <c r="M143" s="137"/>
      <c r="U143" s="137"/>
      <c r="Y143" s="137"/>
      <c r="AC143" s="137"/>
      <c r="AD143" s="138"/>
      <c r="AE143" s="137"/>
      <c r="AF143" s="137"/>
      <c r="AG143" s="137"/>
    </row>
    <row r="144" spans="1:33" s="112" customFormat="1">
      <c r="A144" s="111"/>
      <c r="M144" s="137"/>
      <c r="U144" s="137"/>
      <c r="Y144" s="137"/>
      <c r="AC144" s="137"/>
      <c r="AD144" s="138"/>
      <c r="AE144" s="137"/>
      <c r="AF144" s="137"/>
      <c r="AG144" s="137"/>
    </row>
    <row r="145" spans="1:33" s="112" customFormat="1">
      <c r="A145" s="111"/>
      <c r="M145" s="137"/>
      <c r="U145" s="137"/>
      <c r="Y145" s="137"/>
      <c r="AC145" s="137"/>
      <c r="AD145" s="138"/>
      <c r="AE145" s="137"/>
      <c r="AF145" s="137"/>
      <c r="AG145" s="137"/>
    </row>
    <row r="146" spans="1:33" s="112" customFormat="1">
      <c r="A146" s="111"/>
      <c r="M146" s="137"/>
      <c r="U146" s="137"/>
      <c r="Y146" s="137"/>
      <c r="AC146" s="137"/>
      <c r="AD146" s="138"/>
      <c r="AE146" s="137"/>
      <c r="AF146" s="137"/>
      <c r="AG146" s="137"/>
    </row>
    <row r="147" spans="1:33" s="112" customFormat="1">
      <c r="A147" s="111"/>
      <c r="M147" s="137"/>
      <c r="U147" s="137"/>
      <c r="Y147" s="137"/>
      <c r="AC147" s="137"/>
      <c r="AD147" s="138"/>
      <c r="AE147" s="137"/>
      <c r="AF147" s="137"/>
      <c r="AG147" s="137"/>
    </row>
    <row r="148" spans="1:33" s="112" customFormat="1">
      <c r="A148" s="111"/>
      <c r="M148" s="137"/>
      <c r="U148" s="137"/>
      <c r="Y148" s="137"/>
      <c r="AC148" s="137"/>
      <c r="AD148" s="138"/>
      <c r="AE148" s="137"/>
      <c r="AF148" s="137"/>
      <c r="AG148" s="137"/>
    </row>
    <row r="149" spans="1:33" s="112" customFormat="1">
      <c r="A149" s="111"/>
      <c r="M149" s="137"/>
      <c r="U149" s="137"/>
      <c r="Y149" s="137"/>
      <c r="AC149" s="137"/>
      <c r="AD149" s="138"/>
      <c r="AE149" s="137"/>
      <c r="AF149" s="137"/>
      <c r="AG149" s="137"/>
    </row>
    <row r="150" spans="1:33" s="112" customFormat="1">
      <c r="A150" s="111"/>
      <c r="M150" s="137"/>
      <c r="U150" s="137"/>
      <c r="Y150" s="137"/>
      <c r="AC150" s="137"/>
      <c r="AD150" s="138"/>
      <c r="AE150" s="137"/>
      <c r="AF150" s="137"/>
      <c r="AG150" s="137"/>
    </row>
    <row r="151" spans="1:33" s="112" customFormat="1">
      <c r="A151" s="111"/>
      <c r="M151" s="137"/>
      <c r="U151" s="137"/>
      <c r="Y151" s="137"/>
      <c r="AC151" s="137"/>
      <c r="AD151" s="138"/>
      <c r="AE151" s="137"/>
      <c r="AF151" s="137"/>
      <c r="AG151" s="137"/>
    </row>
    <row r="152" spans="1:33" s="112" customFormat="1">
      <c r="A152" s="111"/>
      <c r="M152" s="137"/>
      <c r="U152" s="137"/>
      <c r="Y152" s="137"/>
      <c r="AC152" s="137"/>
      <c r="AD152" s="138"/>
      <c r="AE152" s="137"/>
      <c r="AF152" s="137"/>
      <c r="AG152" s="137"/>
    </row>
    <row r="153" spans="1:33" s="112" customFormat="1">
      <c r="A153" s="111"/>
      <c r="M153" s="137"/>
      <c r="U153" s="137"/>
      <c r="Y153" s="137"/>
      <c r="AC153" s="137"/>
      <c r="AD153" s="138"/>
      <c r="AE153" s="137"/>
      <c r="AF153" s="137"/>
      <c r="AG153" s="137"/>
    </row>
    <row r="154" spans="1:33" s="112" customFormat="1">
      <c r="A154" s="111"/>
      <c r="M154" s="137"/>
      <c r="U154" s="137"/>
      <c r="Y154" s="137"/>
      <c r="AC154" s="137"/>
      <c r="AD154" s="138"/>
      <c r="AE154" s="137"/>
      <c r="AF154" s="137"/>
      <c r="AG154" s="137"/>
    </row>
    <row r="155" spans="1:33" s="112" customFormat="1">
      <c r="A155" s="111"/>
      <c r="M155" s="137"/>
      <c r="U155" s="137"/>
      <c r="Y155" s="137"/>
      <c r="AC155" s="137"/>
      <c r="AD155" s="138"/>
      <c r="AE155" s="137"/>
      <c r="AF155" s="137"/>
      <c r="AG155" s="137"/>
    </row>
    <row r="156" spans="1:33" s="112" customFormat="1">
      <c r="A156" s="111"/>
      <c r="M156" s="137"/>
      <c r="U156" s="137"/>
      <c r="Y156" s="137"/>
      <c r="AC156" s="137"/>
      <c r="AD156" s="138"/>
      <c r="AE156" s="137"/>
      <c r="AF156" s="137"/>
      <c r="AG156" s="137"/>
    </row>
    <row r="157" spans="1:33" s="112" customFormat="1">
      <c r="A157" s="111"/>
      <c r="M157" s="137"/>
      <c r="U157" s="137"/>
      <c r="Y157" s="137"/>
      <c r="AC157" s="137"/>
      <c r="AD157" s="138"/>
      <c r="AE157" s="137"/>
      <c r="AF157" s="137"/>
      <c r="AG157" s="137"/>
    </row>
    <row r="158" spans="1:33" s="112" customFormat="1">
      <c r="A158" s="111"/>
      <c r="M158" s="137"/>
      <c r="U158" s="137"/>
      <c r="Y158" s="137"/>
      <c r="AC158" s="137"/>
      <c r="AD158" s="138"/>
      <c r="AE158" s="137"/>
      <c r="AF158" s="137"/>
      <c r="AG158" s="137"/>
    </row>
    <row r="159" spans="1:33" s="112" customFormat="1">
      <c r="A159" s="111"/>
      <c r="M159" s="137"/>
      <c r="U159" s="137"/>
      <c r="Y159" s="137"/>
      <c r="AC159" s="137"/>
      <c r="AD159" s="138"/>
      <c r="AE159" s="137"/>
      <c r="AF159" s="137"/>
      <c r="AG159" s="137"/>
    </row>
    <row r="160" spans="1:33" s="112" customFormat="1">
      <c r="A160" s="111"/>
      <c r="M160" s="137"/>
      <c r="U160" s="137"/>
      <c r="Y160" s="137"/>
      <c r="AC160" s="137"/>
      <c r="AD160" s="138"/>
      <c r="AE160" s="137"/>
      <c r="AF160" s="137"/>
      <c r="AG160" s="137"/>
    </row>
    <row r="161" spans="1:33" s="112" customFormat="1">
      <c r="A161" s="111"/>
      <c r="M161" s="137"/>
      <c r="U161" s="137"/>
      <c r="Y161" s="137"/>
      <c r="AC161" s="137"/>
      <c r="AD161" s="138"/>
      <c r="AE161" s="137"/>
      <c r="AF161" s="137"/>
      <c r="AG161" s="137"/>
    </row>
    <row r="162" spans="1:33" s="112" customFormat="1">
      <c r="A162" s="111"/>
      <c r="M162" s="137"/>
      <c r="U162" s="137"/>
      <c r="Y162" s="137"/>
      <c r="AC162" s="137"/>
      <c r="AD162" s="138"/>
      <c r="AE162" s="137"/>
      <c r="AF162" s="137"/>
      <c r="AG162" s="137"/>
    </row>
    <row r="163" spans="1:33" s="112" customFormat="1">
      <c r="A163" s="111"/>
      <c r="M163" s="137"/>
      <c r="U163" s="137"/>
      <c r="Y163" s="137"/>
      <c r="AC163" s="137"/>
      <c r="AD163" s="138"/>
      <c r="AE163" s="137"/>
      <c r="AF163" s="137"/>
      <c r="AG163" s="137"/>
    </row>
    <row r="164" spans="1:33" s="112" customFormat="1">
      <c r="A164" s="111"/>
      <c r="M164" s="137"/>
      <c r="U164" s="137"/>
      <c r="Y164" s="137"/>
      <c r="AC164" s="137"/>
      <c r="AD164" s="138"/>
      <c r="AE164" s="137"/>
      <c r="AF164" s="137"/>
      <c r="AG164" s="137"/>
    </row>
    <row r="165" spans="1:33" s="112" customFormat="1">
      <c r="A165" s="111"/>
      <c r="M165" s="137"/>
      <c r="U165" s="137"/>
      <c r="Y165" s="137"/>
      <c r="AC165" s="137"/>
      <c r="AD165" s="138"/>
      <c r="AE165" s="137"/>
      <c r="AF165" s="137"/>
      <c r="AG165" s="137"/>
    </row>
    <row r="166" spans="1:33" s="112" customFormat="1">
      <c r="A166" s="111"/>
      <c r="M166" s="137"/>
      <c r="U166" s="137"/>
      <c r="Y166" s="137"/>
      <c r="AC166" s="137"/>
      <c r="AD166" s="138"/>
      <c r="AE166" s="137"/>
      <c r="AF166" s="137"/>
      <c r="AG166" s="137"/>
    </row>
    <row r="167" spans="1:33" s="112" customFormat="1">
      <c r="A167" s="111"/>
      <c r="M167" s="137"/>
      <c r="U167" s="137"/>
      <c r="Y167" s="137"/>
      <c r="AC167" s="137"/>
      <c r="AD167" s="138"/>
      <c r="AE167" s="137"/>
      <c r="AF167" s="137"/>
      <c r="AG167" s="137"/>
    </row>
    <row r="168" spans="1:33" s="112" customFormat="1">
      <c r="A168" s="111"/>
      <c r="M168" s="137"/>
      <c r="U168" s="137"/>
      <c r="Y168" s="137"/>
      <c r="AC168" s="137"/>
      <c r="AD168" s="138"/>
      <c r="AE168" s="137"/>
      <c r="AF168" s="137"/>
      <c r="AG168" s="137"/>
    </row>
    <row r="169" spans="1:33" s="112" customFormat="1">
      <c r="A169" s="111"/>
      <c r="M169" s="137"/>
      <c r="U169" s="137"/>
      <c r="Y169" s="137"/>
      <c r="AC169" s="137"/>
      <c r="AD169" s="138"/>
      <c r="AE169" s="137"/>
      <c r="AF169" s="137"/>
      <c r="AG169" s="137"/>
    </row>
    <row r="170" spans="1:33" s="112" customFormat="1">
      <c r="A170" s="111"/>
      <c r="M170" s="137"/>
      <c r="U170" s="137"/>
      <c r="Y170" s="137"/>
      <c r="AC170" s="137"/>
      <c r="AD170" s="138"/>
      <c r="AE170" s="137"/>
      <c r="AF170" s="137"/>
      <c r="AG170" s="137"/>
    </row>
    <row r="171" spans="1:33" s="112" customFormat="1">
      <c r="A171" s="111"/>
      <c r="M171" s="137"/>
      <c r="U171" s="137"/>
      <c r="Y171" s="137"/>
      <c r="AC171" s="137"/>
      <c r="AD171" s="138"/>
      <c r="AE171" s="137"/>
      <c r="AF171" s="137"/>
      <c r="AG171" s="137"/>
    </row>
    <row r="172" spans="1:33" s="112" customFormat="1">
      <c r="A172" s="111"/>
      <c r="M172" s="137"/>
      <c r="U172" s="137"/>
      <c r="Y172" s="137"/>
      <c r="AC172" s="137"/>
      <c r="AD172" s="138"/>
      <c r="AE172" s="137"/>
      <c r="AF172" s="137"/>
      <c r="AG172" s="137"/>
    </row>
    <row r="173" spans="1:33" s="112" customFormat="1">
      <c r="A173" s="111"/>
      <c r="M173" s="137"/>
      <c r="U173" s="137"/>
      <c r="Y173" s="137"/>
      <c r="AC173" s="137"/>
      <c r="AD173" s="138"/>
      <c r="AE173" s="137"/>
      <c r="AF173" s="137"/>
      <c r="AG173" s="137"/>
    </row>
    <row r="174" spans="1:33" s="112" customFormat="1">
      <c r="A174" s="111"/>
      <c r="M174" s="137"/>
      <c r="U174" s="137"/>
      <c r="Y174" s="137"/>
      <c r="AC174" s="137"/>
      <c r="AD174" s="138"/>
      <c r="AE174" s="137"/>
      <c r="AF174" s="137"/>
      <c r="AG174" s="137"/>
    </row>
    <row r="175" spans="1:33" s="112" customFormat="1">
      <c r="A175" s="111"/>
      <c r="M175" s="137"/>
      <c r="U175" s="137"/>
      <c r="Y175" s="137"/>
      <c r="AC175" s="137"/>
      <c r="AD175" s="138"/>
      <c r="AE175" s="137"/>
      <c r="AF175" s="137"/>
      <c r="AG175" s="137"/>
    </row>
    <row r="176" spans="1:33" s="112" customFormat="1">
      <c r="A176" s="111"/>
      <c r="M176" s="137"/>
      <c r="U176" s="137"/>
      <c r="Y176" s="137"/>
      <c r="AC176" s="137"/>
      <c r="AD176" s="138"/>
      <c r="AE176" s="137"/>
      <c r="AF176" s="137"/>
      <c r="AG176" s="137"/>
    </row>
    <row r="177" spans="1:33" s="112" customFormat="1">
      <c r="A177" s="111"/>
      <c r="M177" s="137"/>
      <c r="U177" s="137"/>
      <c r="Y177" s="137"/>
      <c r="AC177" s="137"/>
      <c r="AD177" s="138"/>
      <c r="AE177" s="137"/>
      <c r="AF177" s="137"/>
      <c r="AG177" s="137"/>
    </row>
    <row r="178" spans="1:33" s="112" customFormat="1">
      <c r="A178" s="111"/>
      <c r="M178" s="137"/>
      <c r="U178" s="137"/>
      <c r="Y178" s="137"/>
      <c r="AC178" s="137"/>
      <c r="AD178" s="138"/>
      <c r="AE178" s="137"/>
      <c r="AF178" s="137"/>
      <c r="AG178" s="137"/>
    </row>
    <row r="179" spans="1:33" s="112" customFormat="1">
      <c r="A179" s="111"/>
      <c r="M179" s="137"/>
      <c r="U179" s="137"/>
      <c r="Y179" s="137"/>
      <c r="AC179" s="137"/>
      <c r="AD179" s="138"/>
      <c r="AE179" s="137"/>
      <c r="AF179" s="137"/>
      <c r="AG179" s="137"/>
    </row>
    <row r="180" spans="1:33" s="112" customFormat="1">
      <c r="A180" s="111"/>
      <c r="M180" s="137"/>
      <c r="U180" s="137"/>
      <c r="Y180" s="137"/>
      <c r="AC180" s="137"/>
      <c r="AD180" s="138"/>
      <c r="AE180" s="137"/>
      <c r="AF180" s="137"/>
      <c r="AG180" s="137"/>
    </row>
    <row r="181" spans="1:33" s="112" customFormat="1">
      <c r="A181" s="111"/>
      <c r="M181" s="137"/>
      <c r="U181" s="137"/>
      <c r="Y181" s="137"/>
      <c r="AC181" s="137"/>
      <c r="AD181" s="138"/>
      <c r="AE181" s="137"/>
      <c r="AF181" s="137"/>
      <c r="AG181" s="137"/>
    </row>
    <row r="182" spans="1:33" s="112" customFormat="1">
      <c r="A182" s="111"/>
      <c r="M182" s="139"/>
      <c r="U182" s="139"/>
      <c r="Y182" s="139"/>
      <c r="AC182" s="139"/>
      <c r="AD182" s="138"/>
      <c r="AE182" s="137"/>
      <c r="AF182" s="137"/>
      <c r="AG182" s="137"/>
    </row>
    <row r="183" spans="1:33" s="112" customFormat="1">
      <c r="A183" s="111"/>
      <c r="M183" s="139"/>
      <c r="U183" s="139"/>
      <c r="Y183" s="139"/>
      <c r="AC183" s="139"/>
      <c r="AD183" s="138"/>
      <c r="AE183" s="137"/>
      <c r="AF183" s="137"/>
      <c r="AG183" s="137"/>
    </row>
    <row r="184" spans="1:33" s="112" customFormat="1">
      <c r="A184" s="111"/>
      <c r="M184" s="139"/>
      <c r="U184" s="139"/>
      <c r="Y184" s="139"/>
      <c r="AC184" s="139"/>
      <c r="AD184" s="138"/>
      <c r="AE184" s="137"/>
      <c r="AF184" s="137"/>
      <c r="AG184" s="137"/>
    </row>
    <row r="185" spans="1:33" s="112" customFormat="1">
      <c r="A185" s="111"/>
      <c r="M185" s="139"/>
      <c r="U185" s="139"/>
      <c r="Y185" s="139"/>
      <c r="AC185" s="139"/>
      <c r="AD185" s="138"/>
      <c r="AE185" s="137"/>
      <c r="AF185" s="137"/>
      <c r="AG185" s="137"/>
    </row>
    <row r="186" spans="1:33" s="112" customFormat="1">
      <c r="A186" s="111"/>
      <c r="M186" s="139"/>
      <c r="U186" s="139"/>
      <c r="Y186" s="139"/>
      <c r="AC186" s="139"/>
      <c r="AD186" s="138"/>
      <c r="AE186" s="137"/>
      <c r="AF186" s="137"/>
      <c r="AG186" s="137"/>
    </row>
    <row r="187" spans="1:33" s="112" customFormat="1">
      <c r="A187" s="111"/>
      <c r="M187" s="139"/>
      <c r="U187" s="139"/>
      <c r="Y187" s="139"/>
      <c r="AC187" s="139"/>
      <c r="AD187" s="138"/>
      <c r="AE187" s="137"/>
      <c r="AF187" s="137"/>
      <c r="AG187" s="137"/>
    </row>
    <row r="188" spans="1:33" s="112" customFormat="1">
      <c r="A188" s="111"/>
      <c r="M188" s="139"/>
      <c r="U188" s="139"/>
      <c r="Y188" s="139"/>
      <c r="AC188" s="139"/>
      <c r="AD188" s="138"/>
      <c r="AE188" s="137"/>
      <c r="AF188" s="137"/>
      <c r="AG188" s="137"/>
    </row>
    <row r="189" spans="1:33" s="112" customFormat="1">
      <c r="A189" s="111"/>
      <c r="M189" s="139"/>
      <c r="U189" s="139"/>
      <c r="Y189" s="139"/>
      <c r="AC189" s="139"/>
      <c r="AD189" s="138"/>
      <c r="AE189" s="137"/>
      <c r="AF189" s="137"/>
      <c r="AG189" s="137"/>
    </row>
    <row r="190" spans="1:33" s="112" customFormat="1">
      <c r="A190" s="111"/>
      <c r="M190" s="139"/>
      <c r="U190" s="139"/>
      <c r="Y190" s="139"/>
      <c r="AC190" s="139"/>
      <c r="AD190" s="138"/>
      <c r="AE190" s="137"/>
      <c r="AF190" s="137"/>
      <c r="AG190" s="137"/>
    </row>
    <row r="191" spans="1:33" s="112" customFormat="1">
      <c r="A191" s="111"/>
      <c r="M191" s="139"/>
      <c r="U191" s="139"/>
      <c r="Y191" s="139"/>
      <c r="AC191" s="139"/>
      <c r="AD191" s="138"/>
      <c r="AE191" s="137"/>
      <c r="AF191" s="137"/>
      <c r="AG191" s="137"/>
    </row>
    <row r="192" spans="1:33" s="112" customFormat="1">
      <c r="A192" s="111"/>
      <c r="M192" s="139"/>
      <c r="U192" s="139"/>
      <c r="Y192" s="139"/>
      <c r="AC192" s="139"/>
      <c r="AD192" s="138"/>
      <c r="AE192" s="137"/>
      <c r="AF192" s="137"/>
      <c r="AG192" s="137"/>
    </row>
    <row r="193" spans="1:34" s="112" customFormat="1">
      <c r="A193" s="111"/>
      <c r="M193" s="139"/>
      <c r="U193" s="139"/>
      <c r="Y193" s="139"/>
      <c r="AC193" s="139"/>
      <c r="AD193" s="138"/>
      <c r="AE193" s="137"/>
      <c r="AF193" s="137"/>
      <c r="AG193" s="137"/>
    </row>
    <row r="194" spans="1:34" s="112" customFormat="1">
      <c r="A194" s="111"/>
      <c r="M194" s="139"/>
      <c r="U194" s="139"/>
      <c r="Y194" s="139"/>
      <c r="AC194" s="139"/>
      <c r="AD194" s="138"/>
      <c r="AE194" s="137"/>
      <c r="AF194" s="137"/>
      <c r="AG194" s="137"/>
    </row>
    <row r="195" spans="1:34" s="112" customFormat="1">
      <c r="A195" s="111"/>
      <c r="M195" s="139"/>
      <c r="U195" s="139"/>
      <c r="Y195" s="139"/>
      <c r="AC195" s="139"/>
      <c r="AD195" s="138"/>
      <c r="AE195" s="137"/>
      <c r="AF195" s="137"/>
      <c r="AG195" s="137"/>
    </row>
    <row r="196" spans="1:34" s="112" customFormat="1">
      <c r="A196" s="111"/>
      <c r="M196" s="139"/>
      <c r="U196" s="139"/>
      <c r="Y196" s="139"/>
      <c r="AC196" s="139"/>
      <c r="AD196" s="138"/>
      <c r="AE196" s="137"/>
      <c r="AF196" s="137"/>
      <c r="AG196" s="137"/>
    </row>
    <row r="197" spans="1:34" s="112" customFormat="1">
      <c r="A197" s="111"/>
      <c r="M197" s="139"/>
      <c r="U197" s="139"/>
      <c r="Y197" s="139"/>
      <c r="AC197" s="139"/>
      <c r="AD197" s="138"/>
      <c r="AE197" s="137"/>
      <c r="AF197" s="137"/>
      <c r="AG197" s="137"/>
    </row>
    <row r="198" spans="1:34" s="112" customFormat="1">
      <c r="A198" s="111"/>
      <c r="M198" s="139"/>
      <c r="U198" s="139"/>
      <c r="Y198" s="139"/>
      <c r="AC198" s="139"/>
      <c r="AD198" s="140"/>
      <c r="AE198" s="139"/>
      <c r="AF198" s="139"/>
      <c r="AG198" s="139"/>
      <c r="AH198" s="141"/>
    </row>
    <row r="199" spans="1:34" s="112" customFormat="1">
      <c r="A199" s="111"/>
      <c r="M199" s="139"/>
      <c r="U199" s="139"/>
      <c r="Y199" s="139"/>
      <c r="AC199" s="139"/>
      <c r="AD199" s="140"/>
      <c r="AE199" s="139"/>
      <c r="AF199" s="139"/>
      <c r="AG199" s="139"/>
      <c r="AH199" s="141"/>
    </row>
    <row r="200" spans="1:34" s="112" customFormat="1">
      <c r="A200" s="142"/>
      <c r="M200" s="139"/>
      <c r="U200" s="139"/>
      <c r="Y200" s="139"/>
      <c r="AC200" s="139"/>
      <c r="AD200" s="140"/>
      <c r="AE200" s="139"/>
      <c r="AF200" s="139"/>
      <c r="AG200" s="139"/>
      <c r="AH200" s="141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K200"/>
  <sheetViews>
    <sheetView showGridLines="0" topLeftCell="A4" zoomScale="85" workbookViewId="0">
      <pane xSplit="3" ySplit="1" topLeftCell="W7" activePane="bottomRight" state="frozen"/>
      <selection activeCell="B7" sqref="B7:C34"/>
      <selection pane="topRight" activeCell="B7" sqref="B7:C34"/>
      <selection pane="bottomLeft" activeCell="B7" sqref="B7:C34"/>
      <selection pane="bottomRight" activeCell="AK21" sqref="AK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5" style="45" bestFit="1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7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7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7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7" s="15" customFormat="1" ht="166.5">
      <c r="A4" s="14"/>
      <c r="D4" s="15" t="s">
        <v>424</v>
      </c>
      <c r="E4" s="15" t="s">
        <v>425</v>
      </c>
      <c r="F4" s="15" t="s">
        <v>473</v>
      </c>
      <c r="N4" s="16"/>
      <c r="O4" s="15" t="s">
        <v>456</v>
      </c>
      <c r="P4" s="15" t="s">
        <v>524</v>
      </c>
      <c r="Q4" s="15" t="s">
        <v>548</v>
      </c>
      <c r="V4" s="16"/>
      <c r="W4" s="15" t="s">
        <v>439</v>
      </c>
      <c r="X4" s="15" t="s">
        <v>438</v>
      </c>
      <c r="Z4" s="16"/>
      <c r="AA4" s="15" t="s">
        <v>515</v>
      </c>
      <c r="AB4" s="15" t="s">
        <v>551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  <c r="AJ4" s="15" t="s">
        <v>598</v>
      </c>
      <c r="AK4" s="15" t="s">
        <v>597</v>
      </c>
    </row>
    <row r="5" spans="1:37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7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151"/>
      <c r="P6" s="152"/>
      <c r="Q6" s="152"/>
      <c r="R6" s="152"/>
      <c r="S6" s="152"/>
      <c r="T6" s="152"/>
      <c r="U6" s="153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7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>
        <v>9.8000000000000007</v>
      </c>
      <c r="Q7" s="34">
        <v>7</v>
      </c>
      <c r="R7" s="34"/>
      <c r="S7" s="34"/>
      <c r="T7" s="34"/>
      <c r="U7" s="34"/>
      <c r="V7" s="35">
        <f>TRUNC(AVERAGE(O7:U7),2)</f>
        <v>8.1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>
        <v>9.5</v>
      </c>
      <c r="AB7" s="34">
        <v>8</v>
      </c>
      <c r="AC7" s="34"/>
      <c r="AD7" s="35">
        <f t="shared" ref="AD7:AD39" si="1">TRUNC(AVERAGE(AA7:AC7),2)</f>
        <v>8.75</v>
      </c>
      <c r="AE7" s="36">
        <f>TRUNC(AVERAGE(N7,V7,Z7,AD7),2)</f>
        <v>9.15</v>
      </c>
      <c r="AF7" s="34">
        <f>TRUNC((AE7*0.8),2)</f>
        <v>7.32</v>
      </c>
      <c r="AG7" s="34">
        <f>AJ7+AK7</f>
        <v>8.6</v>
      </c>
      <c r="AH7" s="37">
        <f>TRUNC((AG7*0.2),2)</f>
        <v>1.72</v>
      </c>
      <c r="AI7" s="34">
        <f>TRUNC((AF7+AH7),2)</f>
        <v>9.0399999999999991</v>
      </c>
      <c r="AJ7" s="37">
        <v>6.6</v>
      </c>
      <c r="AK7" s="34">
        <v>2</v>
      </c>
    </row>
    <row r="8" spans="1:37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0</v>
      </c>
      <c r="F8" s="34">
        <v>10</v>
      </c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6.33</v>
      </c>
      <c r="O8" s="34">
        <v>7.5</v>
      </c>
      <c r="P8" s="34">
        <v>10</v>
      </c>
      <c r="Q8" s="34">
        <v>8</v>
      </c>
      <c r="R8" s="34"/>
      <c r="S8" s="34"/>
      <c r="T8" s="34"/>
      <c r="U8" s="34"/>
      <c r="V8" s="35">
        <f t="shared" ref="V8:V39" si="3">TRUNC(AVERAGE(O8:U8),2)</f>
        <v>8.5</v>
      </c>
      <c r="W8" s="34">
        <v>10</v>
      </c>
      <c r="X8" s="34">
        <v>10</v>
      </c>
      <c r="Y8" s="34"/>
      <c r="Z8" s="35">
        <f t="shared" si="0"/>
        <v>10</v>
      </c>
      <c r="AA8" s="34">
        <v>9.1</v>
      </c>
      <c r="AB8" s="34">
        <v>9</v>
      </c>
      <c r="AC8" s="34"/>
      <c r="AD8" s="35">
        <f t="shared" si="1"/>
        <v>9.0500000000000007</v>
      </c>
      <c r="AE8" s="36">
        <f t="shared" ref="AE8:AE39" si="4">TRUNC(AVERAGE(N8,V8,Z8,AD8),2)</f>
        <v>8.4700000000000006</v>
      </c>
      <c r="AF8" s="34">
        <f t="shared" ref="AF8:AF39" si="5">TRUNC((AE8*0.8),2)</f>
        <v>6.77</v>
      </c>
      <c r="AG8" s="34">
        <f t="shared" ref="AG8:AG35" si="6">AJ8+AK8</f>
        <v>10</v>
      </c>
      <c r="AH8" s="37">
        <f t="shared" ref="AH8:AH39" si="7">TRUNC((AG8*0.2),2)</f>
        <v>2</v>
      </c>
      <c r="AI8" s="34">
        <f t="shared" ref="AI8:AI39" si="8">TRUNC((AF8+AH8),2)</f>
        <v>8.77</v>
      </c>
      <c r="AJ8" s="37">
        <v>9</v>
      </c>
      <c r="AK8" s="34">
        <v>1</v>
      </c>
    </row>
    <row r="9" spans="1:37" s="21" customFormat="1" ht="18" customHeight="1">
      <c r="A9" s="33">
        <v>3</v>
      </c>
      <c r="B9" s="57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>
        <v>10</v>
      </c>
      <c r="Q9" s="34">
        <v>0</v>
      </c>
      <c r="R9" s="34"/>
      <c r="S9" s="34"/>
      <c r="T9" s="34"/>
      <c r="U9" s="34"/>
      <c r="V9" s="35">
        <f t="shared" si="3"/>
        <v>6.66</v>
      </c>
      <c r="W9" s="34">
        <v>8</v>
      </c>
      <c r="X9" s="34">
        <v>10</v>
      </c>
      <c r="Y9" s="34"/>
      <c r="Z9" s="35">
        <f t="shared" si="0"/>
        <v>9</v>
      </c>
      <c r="AA9" s="34">
        <v>9.1</v>
      </c>
      <c r="AB9" s="34">
        <v>7.2</v>
      </c>
      <c r="AC9" s="34"/>
      <c r="AD9" s="35">
        <f t="shared" si="1"/>
        <v>8.15</v>
      </c>
      <c r="AE9" s="36">
        <f t="shared" si="4"/>
        <v>8.36</v>
      </c>
      <c r="AF9" s="34">
        <f t="shared" si="5"/>
        <v>6.68</v>
      </c>
      <c r="AG9" s="34">
        <f t="shared" si="6"/>
        <v>8.4</v>
      </c>
      <c r="AH9" s="37">
        <f t="shared" si="7"/>
        <v>1.68</v>
      </c>
      <c r="AI9" s="34">
        <f t="shared" si="8"/>
        <v>8.36</v>
      </c>
      <c r="AJ9" s="37">
        <v>8.4</v>
      </c>
      <c r="AK9" s="34"/>
    </row>
    <row r="10" spans="1:37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>
        <v>2</v>
      </c>
      <c r="Q10" s="34">
        <v>0</v>
      </c>
      <c r="R10" s="34"/>
      <c r="S10" s="34"/>
      <c r="T10" s="34"/>
      <c r="U10" s="34"/>
      <c r="V10" s="35">
        <f t="shared" si="3"/>
        <v>3.5</v>
      </c>
      <c r="W10" s="34">
        <v>8</v>
      </c>
      <c r="X10" s="34">
        <v>10</v>
      </c>
      <c r="Y10" s="34"/>
      <c r="Z10" s="35">
        <f t="shared" si="0"/>
        <v>9</v>
      </c>
      <c r="AA10" s="34">
        <v>8.3000000000000007</v>
      </c>
      <c r="AB10" s="34">
        <v>1</v>
      </c>
      <c r="AC10" s="34"/>
      <c r="AD10" s="35">
        <f t="shared" si="1"/>
        <v>4.6500000000000004</v>
      </c>
      <c r="AE10" s="36">
        <f t="shared" si="4"/>
        <v>5.78</v>
      </c>
      <c r="AF10" s="34">
        <f t="shared" si="5"/>
        <v>4.62</v>
      </c>
      <c r="AG10" s="34">
        <f t="shared" si="6"/>
        <v>2.5</v>
      </c>
      <c r="AH10" s="37">
        <f t="shared" si="7"/>
        <v>0.5</v>
      </c>
      <c r="AI10" s="34">
        <f t="shared" si="8"/>
        <v>5.12</v>
      </c>
      <c r="AJ10" s="37">
        <v>1</v>
      </c>
      <c r="AK10" s="34">
        <v>1.5</v>
      </c>
    </row>
    <row r="11" spans="1:37" s="21" customFormat="1" ht="18" customHeight="1">
      <c r="A11" s="33">
        <v>5</v>
      </c>
      <c r="B11" s="57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>
        <v>10</v>
      </c>
      <c r="Q11" s="34">
        <v>8</v>
      </c>
      <c r="R11" s="34"/>
      <c r="S11" s="34"/>
      <c r="T11" s="34"/>
      <c r="U11" s="34"/>
      <c r="V11" s="35">
        <f t="shared" si="3"/>
        <v>8.83</v>
      </c>
      <c r="W11" s="34">
        <v>7</v>
      </c>
      <c r="X11" s="34">
        <v>8</v>
      </c>
      <c r="Y11" s="34"/>
      <c r="Z11" s="35">
        <f t="shared" si="0"/>
        <v>7.5</v>
      </c>
      <c r="AA11" s="34">
        <v>9.1</v>
      </c>
      <c r="AB11" s="34">
        <v>8.1999999999999993</v>
      </c>
      <c r="AC11" s="34"/>
      <c r="AD11" s="35">
        <f t="shared" si="1"/>
        <v>8.65</v>
      </c>
      <c r="AE11" s="36">
        <f t="shared" si="4"/>
        <v>8.74</v>
      </c>
      <c r="AF11" s="34">
        <f t="shared" si="5"/>
        <v>6.99</v>
      </c>
      <c r="AG11" s="34">
        <f t="shared" si="6"/>
        <v>5.4</v>
      </c>
      <c r="AH11" s="37">
        <f t="shared" si="7"/>
        <v>1.08</v>
      </c>
      <c r="AI11" s="34">
        <f t="shared" si="8"/>
        <v>8.07</v>
      </c>
      <c r="AJ11" s="37">
        <v>3.4</v>
      </c>
      <c r="AK11" s="34">
        <v>2</v>
      </c>
    </row>
    <row r="12" spans="1:37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9.5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9.83</v>
      </c>
      <c r="O12" s="34">
        <v>8.5</v>
      </c>
      <c r="P12" s="34">
        <v>10</v>
      </c>
      <c r="Q12" s="34">
        <v>9.8000000000000007</v>
      </c>
      <c r="R12" s="34"/>
      <c r="S12" s="34"/>
      <c r="T12" s="34"/>
      <c r="U12" s="34"/>
      <c r="V12" s="35">
        <f t="shared" si="3"/>
        <v>9.43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>
        <v>8.8000000000000007</v>
      </c>
      <c r="AB12" s="34">
        <v>9.6</v>
      </c>
      <c r="AC12" s="34"/>
      <c r="AD12" s="35">
        <f t="shared" si="1"/>
        <v>9.1999999999999993</v>
      </c>
      <c r="AE12" s="36" t="e">
        <f t="shared" si="4"/>
        <v>#DIV/0!</v>
      </c>
      <c r="AF12" s="34" t="e">
        <f t="shared" si="5"/>
        <v>#DIV/0!</v>
      </c>
      <c r="AG12" s="34">
        <f t="shared" si="6"/>
        <v>9.9</v>
      </c>
      <c r="AH12" s="37">
        <f t="shared" si="7"/>
        <v>1.98</v>
      </c>
      <c r="AI12" s="34" t="e">
        <f t="shared" si="8"/>
        <v>#DIV/0!</v>
      </c>
      <c r="AJ12" s="37">
        <v>7.9</v>
      </c>
      <c r="AK12" s="34">
        <v>2</v>
      </c>
    </row>
    <row r="13" spans="1:37" s="21" customFormat="1" ht="18" customHeight="1">
      <c r="A13" s="33">
        <v>7</v>
      </c>
      <c r="B13" s="57" t="s">
        <v>156</v>
      </c>
      <c r="C13" s="50" t="s">
        <v>157</v>
      </c>
      <c r="D13" s="34">
        <v>9.5</v>
      </c>
      <c r="E13" s="34">
        <v>9.5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9.66</v>
      </c>
      <c r="O13" s="34">
        <v>9.5</v>
      </c>
      <c r="P13" s="34">
        <v>9.5</v>
      </c>
      <c r="Q13" s="34">
        <v>8.8000000000000007</v>
      </c>
      <c r="R13" s="34"/>
      <c r="S13" s="34"/>
      <c r="T13" s="34"/>
      <c r="U13" s="34"/>
      <c r="V13" s="35">
        <f t="shared" si="3"/>
        <v>9.26</v>
      </c>
      <c r="W13" s="34">
        <v>7</v>
      </c>
      <c r="X13" s="34">
        <v>8</v>
      </c>
      <c r="Y13" s="34"/>
      <c r="Z13" s="35">
        <f t="shared" si="0"/>
        <v>7.5</v>
      </c>
      <c r="AA13" s="34">
        <v>7.3</v>
      </c>
      <c r="AB13" s="34">
        <v>6.8</v>
      </c>
      <c r="AC13" s="34"/>
      <c r="AD13" s="35">
        <f t="shared" si="1"/>
        <v>7.05</v>
      </c>
      <c r="AE13" s="36">
        <f t="shared" si="4"/>
        <v>8.36</v>
      </c>
      <c r="AF13" s="34">
        <f t="shared" si="5"/>
        <v>6.68</v>
      </c>
      <c r="AG13" s="34">
        <f t="shared" si="6"/>
        <v>10</v>
      </c>
      <c r="AH13" s="37">
        <f t="shared" si="7"/>
        <v>2</v>
      </c>
      <c r="AI13" s="34">
        <f t="shared" si="8"/>
        <v>8.68</v>
      </c>
      <c r="AJ13" s="37">
        <v>8.5</v>
      </c>
      <c r="AK13" s="34">
        <v>1.5</v>
      </c>
    </row>
    <row r="14" spans="1:37" s="21" customFormat="1" ht="18" customHeight="1">
      <c r="A14" s="33">
        <v>8</v>
      </c>
      <c r="B14" s="57" t="s">
        <v>158</v>
      </c>
      <c r="C14" s="53" t="s">
        <v>159</v>
      </c>
      <c r="D14" s="34">
        <v>1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4"/>
      <c r="N14" s="35">
        <f t="shared" si="2"/>
        <v>0.66</v>
      </c>
      <c r="O14" s="34">
        <v>9.5</v>
      </c>
      <c r="P14" s="34">
        <v>10</v>
      </c>
      <c r="Q14" s="34">
        <v>0</v>
      </c>
      <c r="R14" s="34"/>
      <c r="S14" s="34"/>
      <c r="T14" s="34"/>
      <c r="U14" s="34"/>
      <c r="V14" s="35">
        <f t="shared" si="3"/>
        <v>6.5</v>
      </c>
      <c r="W14" s="34">
        <v>10</v>
      </c>
      <c r="X14" s="34">
        <v>9.5</v>
      </c>
      <c r="Y14" s="34"/>
      <c r="Z14" s="35">
        <f t="shared" si="0"/>
        <v>9.75</v>
      </c>
      <c r="AA14" s="34">
        <v>8.6</v>
      </c>
      <c r="AB14" s="34">
        <v>7.2</v>
      </c>
      <c r="AC14" s="34"/>
      <c r="AD14" s="35">
        <f t="shared" si="1"/>
        <v>7.9</v>
      </c>
      <c r="AE14" s="36">
        <f t="shared" si="4"/>
        <v>6.2</v>
      </c>
      <c r="AF14" s="34">
        <f t="shared" si="5"/>
        <v>4.96</v>
      </c>
      <c r="AG14" s="34">
        <f t="shared" si="6"/>
        <v>6.5</v>
      </c>
      <c r="AH14" s="37">
        <f t="shared" si="7"/>
        <v>1.3</v>
      </c>
      <c r="AI14" s="34">
        <f t="shared" si="8"/>
        <v>6.26</v>
      </c>
      <c r="AJ14" s="37">
        <v>6.5</v>
      </c>
      <c r="AK14" s="34"/>
    </row>
    <row r="15" spans="1:37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10</v>
      </c>
      <c r="Q15" s="34">
        <v>8</v>
      </c>
      <c r="R15" s="34"/>
      <c r="S15" s="34"/>
      <c r="T15" s="34"/>
      <c r="U15" s="34"/>
      <c r="V15" s="35">
        <f t="shared" si="3"/>
        <v>9.33</v>
      </c>
      <c r="W15" s="34">
        <v>10</v>
      </c>
      <c r="X15" s="34">
        <v>9.5</v>
      </c>
      <c r="Y15" s="34"/>
      <c r="Z15" s="35">
        <f t="shared" si="0"/>
        <v>9.75</v>
      </c>
      <c r="AA15" s="34">
        <v>9.6</v>
      </c>
      <c r="AB15" s="34">
        <v>9.4</v>
      </c>
      <c r="AC15" s="34"/>
      <c r="AD15" s="35">
        <f t="shared" si="1"/>
        <v>9.5</v>
      </c>
      <c r="AE15" s="36">
        <f t="shared" si="4"/>
        <v>9.64</v>
      </c>
      <c r="AF15" s="34">
        <f t="shared" si="5"/>
        <v>7.71</v>
      </c>
      <c r="AG15" s="34">
        <f t="shared" si="6"/>
        <v>9.5</v>
      </c>
      <c r="AH15" s="37">
        <f t="shared" si="7"/>
        <v>1.9</v>
      </c>
      <c r="AI15" s="34">
        <f t="shared" si="8"/>
        <v>9.61</v>
      </c>
      <c r="AJ15" s="37">
        <v>8.5</v>
      </c>
      <c r="AK15" s="34">
        <v>1</v>
      </c>
    </row>
    <row r="16" spans="1:37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9.6</v>
      </c>
      <c r="R16" s="34"/>
      <c r="S16" s="34"/>
      <c r="T16" s="34"/>
      <c r="U16" s="34"/>
      <c r="V16" s="35">
        <f t="shared" si="3"/>
        <v>9.6999999999999993</v>
      </c>
      <c r="W16" s="34">
        <v>8</v>
      </c>
      <c r="X16" s="34">
        <v>10</v>
      </c>
      <c r="Y16" s="34"/>
      <c r="Z16" s="35">
        <f t="shared" si="0"/>
        <v>9</v>
      </c>
      <c r="AA16" s="34">
        <v>9.4</v>
      </c>
      <c r="AB16" s="34">
        <v>9.8000000000000007</v>
      </c>
      <c r="AC16" s="34"/>
      <c r="AD16" s="35">
        <f t="shared" si="1"/>
        <v>9.6</v>
      </c>
      <c r="AE16" s="36">
        <f t="shared" si="4"/>
        <v>9.57</v>
      </c>
      <c r="AF16" s="34">
        <f t="shared" si="5"/>
        <v>7.65</v>
      </c>
      <c r="AG16" s="34">
        <f t="shared" si="6"/>
        <v>10</v>
      </c>
      <c r="AH16" s="37">
        <f t="shared" si="7"/>
        <v>2</v>
      </c>
      <c r="AI16" s="34">
        <f t="shared" si="8"/>
        <v>9.65</v>
      </c>
      <c r="AJ16" s="37">
        <v>9.5</v>
      </c>
      <c r="AK16" s="34">
        <v>0.5</v>
      </c>
    </row>
    <row r="17" spans="1:37" s="21" customFormat="1" ht="18" customHeight="1">
      <c r="A17" s="33">
        <v>11</v>
      </c>
      <c r="B17" s="57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>
        <v>10</v>
      </c>
      <c r="Q17" s="34">
        <v>1</v>
      </c>
      <c r="R17" s="34"/>
      <c r="S17" s="34"/>
      <c r="T17" s="34"/>
      <c r="U17" s="34"/>
      <c r="V17" s="35">
        <f t="shared" si="3"/>
        <v>6.16</v>
      </c>
      <c r="W17" s="34">
        <v>10</v>
      </c>
      <c r="X17" s="34">
        <v>10</v>
      </c>
      <c r="Y17" s="34"/>
      <c r="Z17" s="35">
        <f t="shared" si="0"/>
        <v>10</v>
      </c>
      <c r="AA17" s="34">
        <v>8.3000000000000007</v>
      </c>
      <c r="AB17" s="34">
        <v>8.9</v>
      </c>
      <c r="AC17" s="34"/>
      <c r="AD17" s="35">
        <f t="shared" si="1"/>
        <v>8.6</v>
      </c>
      <c r="AE17" s="36">
        <f t="shared" si="4"/>
        <v>8.69</v>
      </c>
      <c r="AF17" s="34">
        <f t="shared" si="5"/>
        <v>6.95</v>
      </c>
      <c r="AG17" s="34">
        <f t="shared" si="6"/>
        <v>5.4</v>
      </c>
      <c r="AH17" s="37">
        <f t="shared" si="7"/>
        <v>1.08</v>
      </c>
      <c r="AI17" s="34">
        <f t="shared" si="8"/>
        <v>8.0299999999999994</v>
      </c>
      <c r="AJ17" s="37">
        <v>3.4</v>
      </c>
      <c r="AK17" s="34">
        <v>2</v>
      </c>
    </row>
    <row r="18" spans="1:37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9.66</v>
      </c>
      <c r="O18" s="34">
        <v>8.5</v>
      </c>
      <c r="P18" s="34">
        <v>6</v>
      </c>
      <c r="Q18" s="34" t="s">
        <v>419</v>
      </c>
      <c r="R18" s="34"/>
      <c r="S18" s="34"/>
      <c r="T18" s="34"/>
      <c r="U18" s="34"/>
      <c r="V18" s="35">
        <f t="shared" si="3"/>
        <v>7.25</v>
      </c>
      <c r="W18" s="34" t="s">
        <v>419</v>
      </c>
      <c r="X18" s="34" t="s">
        <v>419</v>
      </c>
      <c r="Y18" s="34"/>
      <c r="Z18" s="35"/>
      <c r="AA18" s="34">
        <v>10</v>
      </c>
      <c r="AB18" s="34" t="s">
        <v>419</v>
      </c>
      <c r="AC18" s="34"/>
      <c r="AD18" s="35">
        <f t="shared" si="1"/>
        <v>10</v>
      </c>
      <c r="AE18" s="36">
        <f t="shared" si="4"/>
        <v>8.9700000000000006</v>
      </c>
      <c r="AF18" s="34">
        <f t="shared" si="5"/>
        <v>7.17</v>
      </c>
      <c r="AG18" s="34">
        <f t="shared" si="6"/>
        <v>7.7</v>
      </c>
      <c r="AH18" s="37">
        <f t="shared" si="7"/>
        <v>1.54</v>
      </c>
      <c r="AI18" s="34">
        <f t="shared" si="8"/>
        <v>8.7100000000000009</v>
      </c>
      <c r="AJ18" s="37">
        <v>5.7</v>
      </c>
      <c r="AK18" s="34">
        <v>2</v>
      </c>
    </row>
    <row r="19" spans="1:37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>
        <v>10</v>
      </c>
      <c r="Q19" s="34">
        <v>6</v>
      </c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>
        <v>6.3</v>
      </c>
      <c r="AB19" s="34">
        <v>5</v>
      </c>
      <c r="AC19" s="34"/>
      <c r="AD19" s="35">
        <f t="shared" si="1"/>
        <v>5.65</v>
      </c>
      <c r="AE19" s="36">
        <f t="shared" si="4"/>
        <v>8.3800000000000008</v>
      </c>
      <c r="AF19" s="34">
        <f t="shared" si="5"/>
        <v>6.7</v>
      </c>
      <c r="AG19" s="34">
        <f t="shared" si="6"/>
        <v>6</v>
      </c>
      <c r="AH19" s="37">
        <f t="shared" si="7"/>
        <v>1.2</v>
      </c>
      <c r="AI19" s="34">
        <f t="shared" si="8"/>
        <v>7.9</v>
      </c>
      <c r="AJ19" s="37">
        <v>4</v>
      </c>
      <c r="AK19" s="34">
        <v>2</v>
      </c>
    </row>
    <row r="20" spans="1:37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9.5</v>
      </c>
      <c r="F20" s="34">
        <v>10</v>
      </c>
      <c r="G20" s="34"/>
      <c r="H20" s="34"/>
      <c r="I20" s="34"/>
      <c r="J20" s="34"/>
      <c r="K20" s="34"/>
      <c r="L20" s="34"/>
      <c r="M20" s="34"/>
      <c r="N20" s="35">
        <f t="shared" si="2"/>
        <v>9.83</v>
      </c>
      <c r="O20" s="34">
        <v>6</v>
      </c>
      <c r="P20" s="34">
        <v>9.5</v>
      </c>
      <c r="Q20" s="34">
        <v>0</v>
      </c>
      <c r="R20" s="34"/>
      <c r="S20" s="34"/>
      <c r="T20" s="34"/>
      <c r="U20" s="34"/>
      <c r="V20" s="35">
        <f t="shared" si="3"/>
        <v>5.16</v>
      </c>
      <c r="W20" s="34">
        <v>10</v>
      </c>
      <c r="X20" s="34">
        <v>9.5</v>
      </c>
      <c r="Y20" s="34"/>
      <c r="Z20" s="35">
        <f t="shared" si="0"/>
        <v>9.75</v>
      </c>
      <c r="AA20" s="34">
        <v>6.5</v>
      </c>
      <c r="AB20" s="34">
        <v>1</v>
      </c>
      <c r="AC20" s="34"/>
      <c r="AD20" s="35">
        <f t="shared" si="1"/>
        <v>3.75</v>
      </c>
      <c r="AE20" s="36">
        <f t="shared" si="4"/>
        <v>7.12</v>
      </c>
      <c r="AF20" s="34">
        <f t="shared" si="5"/>
        <v>5.69</v>
      </c>
      <c r="AG20" s="34">
        <f t="shared" si="6"/>
        <v>4.0999999999999996</v>
      </c>
      <c r="AH20" s="37">
        <f t="shared" si="7"/>
        <v>0.82</v>
      </c>
      <c r="AI20" s="34">
        <f t="shared" si="8"/>
        <v>6.51</v>
      </c>
      <c r="AJ20" s="37">
        <v>2.1</v>
      </c>
      <c r="AK20" s="34">
        <v>2</v>
      </c>
    </row>
    <row r="21" spans="1:37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9.8000000000000007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9.93</v>
      </c>
      <c r="O21" s="34">
        <v>10</v>
      </c>
      <c r="P21" s="34">
        <v>10</v>
      </c>
      <c r="Q21" s="34">
        <v>8.3000000000000007</v>
      </c>
      <c r="R21" s="34"/>
      <c r="S21" s="34"/>
      <c r="T21" s="34"/>
      <c r="U21" s="34"/>
      <c r="V21" s="35">
        <f t="shared" si="3"/>
        <v>9.43</v>
      </c>
      <c r="W21" s="34">
        <v>8</v>
      </c>
      <c r="X21" s="34">
        <v>10</v>
      </c>
      <c r="Y21" s="34"/>
      <c r="Z21" s="35">
        <f t="shared" si="0"/>
        <v>9</v>
      </c>
      <c r="AA21" s="34">
        <v>8.8000000000000007</v>
      </c>
      <c r="AB21" s="34">
        <v>9.8000000000000007</v>
      </c>
      <c r="AC21" s="34"/>
      <c r="AD21" s="35">
        <f t="shared" si="1"/>
        <v>9.3000000000000007</v>
      </c>
      <c r="AE21" s="36">
        <f t="shared" si="4"/>
        <v>9.41</v>
      </c>
      <c r="AF21" s="34">
        <f t="shared" si="5"/>
        <v>7.52</v>
      </c>
      <c r="AG21" s="34">
        <f t="shared" si="6"/>
        <v>9.1999999999999993</v>
      </c>
      <c r="AH21" s="37">
        <f t="shared" si="7"/>
        <v>1.84</v>
      </c>
      <c r="AI21" s="34">
        <f t="shared" si="8"/>
        <v>9.36</v>
      </c>
      <c r="AJ21" s="37">
        <v>7.2</v>
      </c>
      <c r="AK21" s="34">
        <v>2</v>
      </c>
    </row>
    <row r="22" spans="1:37" s="21" customFormat="1" ht="18" customHeight="1">
      <c r="A22" s="33">
        <v>16</v>
      </c>
      <c r="B22" s="57" t="s">
        <v>174</v>
      </c>
      <c r="C22" s="50" t="s">
        <v>175</v>
      </c>
      <c r="D22" s="34">
        <v>8</v>
      </c>
      <c r="E22" s="34">
        <v>10</v>
      </c>
      <c r="F22" s="34">
        <v>10</v>
      </c>
      <c r="G22" s="34"/>
      <c r="H22" s="34"/>
      <c r="I22" s="34"/>
      <c r="J22" s="34"/>
      <c r="K22" s="34"/>
      <c r="L22" s="34"/>
      <c r="M22" s="34"/>
      <c r="N22" s="35">
        <f t="shared" si="2"/>
        <v>9.33</v>
      </c>
      <c r="O22" s="34">
        <v>7</v>
      </c>
      <c r="P22" s="34">
        <v>10</v>
      </c>
      <c r="Q22" s="34">
        <v>9.6</v>
      </c>
      <c r="R22" s="34"/>
      <c r="S22" s="34"/>
      <c r="T22" s="34"/>
      <c r="U22" s="34"/>
      <c r="V22" s="35">
        <f t="shared" si="3"/>
        <v>8.86</v>
      </c>
      <c r="W22" s="34">
        <v>10</v>
      </c>
      <c r="X22" s="34">
        <v>10</v>
      </c>
      <c r="Y22" s="34"/>
      <c r="Z22" s="35">
        <f t="shared" si="0"/>
        <v>10</v>
      </c>
      <c r="AA22" s="34">
        <v>9.8000000000000007</v>
      </c>
      <c r="AB22" s="34">
        <v>9.5</v>
      </c>
      <c r="AC22" s="34"/>
      <c r="AD22" s="35">
        <f t="shared" si="1"/>
        <v>9.65</v>
      </c>
      <c r="AE22" s="36">
        <f t="shared" si="4"/>
        <v>9.4600000000000009</v>
      </c>
      <c r="AF22" s="34">
        <f t="shared" si="5"/>
        <v>7.56</v>
      </c>
      <c r="AG22" s="34">
        <f t="shared" si="6"/>
        <v>9</v>
      </c>
      <c r="AH22" s="37">
        <f t="shared" si="7"/>
        <v>1.8</v>
      </c>
      <c r="AI22" s="34">
        <f t="shared" si="8"/>
        <v>9.36</v>
      </c>
      <c r="AJ22" s="37">
        <v>9</v>
      </c>
      <c r="AK22" s="34"/>
    </row>
    <row r="23" spans="1:37" s="21" customFormat="1" ht="18" customHeight="1">
      <c r="A23" s="33">
        <v>17</v>
      </c>
      <c r="B23" s="58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>
        <v>10</v>
      </c>
      <c r="Q23" s="34">
        <v>9.8000000000000007</v>
      </c>
      <c r="R23" s="34"/>
      <c r="S23" s="34"/>
      <c r="T23" s="34"/>
      <c r="U23" s="34"/>
      <c r="V23" s="35">
        <f t="shared" si="3"/>
        <v>9.1</v>
      </c>
      <c r="W23" s="34">
        <v>10</v>
      </c>
      <c r="X23" s="34">
        <v>10</v>
      </c>
      <c r="Y23" s="34"/>
      <c r="Z23" s="35">
        <f t="shared" si="0"/>
        <v>10</v>
      </c>
      <c r="AA23" s="34">
        <v>9.4</v>
      </c>
      <c r="AB23" s="34">
        <v>9.4</v>
      </c>
      <c r="AC23" s="34"/>
      <c r="AD23" s="35">
        <f t="shared" si="1"/>
        <v>9.4</v>
      </c>
      <c r="AE23" s="36">
        <f t="shared" si="4"/>
        <v>9.6199999999999992</v>
      </c>
      <c r="AF23" s="34">
        <f t="shared" si="5"/>
        <v>7.69</v>
      </c>
      <c r="AG23" s="34">
        <f t="shared" si="6"/>
        <v>10</v>
      </c>
      <c r="AH23" s="37">
        <f t="shared" si="7"/>
        <v>2</v>
      </c>
      <c r="AI23" s="34">
        <f t="shared" si="8"/>
        <v>9.69</v>
      </c>
      <c r="AJ23" s="37">
        <v>9.1</v>
      </c>
      <c r="AK23" s="34">
        <v>0.9</v>
      </c>
    </row>
    <row r="24" spans="1:37" s="21" customFormat="1" ht="18" customHeight="1">
      <c r="A24" s="33">
        <v>18</v>
      </c>
      <c r="B24" s="57" t="s">
        <v>178</v>
      </c>
      <c r="C24" s="50" t="s">
        <v>179</v>
      </c>
      <c r="D24" s="34">
        <v>9</v>
      </c>
      <c r="E24" s="34">
        <v>10</v>
      </c>
      <c r="F24" s="34">
        <v>0</v>
      </c>
      <c r="G24" s="34"/>
      <c r="H24" s="34"/>
      <c r="I24" s="34"/>
      <c r="J24" s="34"/>
      <c r="K24" s="34"/>
      <c r="L24" s="34"/>
      <c r="M24" s="34"/>
      <c r="N24" s="35">
        <f t="shared" si="2"/>
        <v>6.33</v>
      </c>
      <c r="O24" s="34">
        <v>9</v>
      </c>
      <c r="P24" s="34">
        <v>9.5</v>
      </c>
      <c r="Q24" s="34">
        <v>0</v>
      </c>
      <c r="R24" s="34"/>
      <c r="S24" s="34"/>
      <c r="T24" s="34"/>
      <c r="U24" s="34"/>
      <c r="V24" s="35">
        <f t="shared" si="3"/>
        <v>6.16</v>
      </c>
      <c r="W24" s="34">
        <v>8</v>
      </c>
      <c r="X24" s="34">
        <v>10</v>
      </c>
      <c r="Y24" s="34"/>
      <c r="Z24" s="35">
        <f t="shared" si="0"/>
        <v>9</v>
      </c>
      <c r="AA24" s="34">
        <v>6.9</v>
      </c>
      <c r="AB24" s="34">
        <v>5</v>
      </c>
      <c r="AC24" s="34"/>
      <c r="AD24" s="35">
        <f t="shared" si="1"/>
        <v>5.95</v>
      </c>
      <c r="AE24" s="36">
        <f t="shared" si="4"/>
        <v>6.86</v>
      </c>
      <c r="AF24" s="34">
        <f t="shared" si="5"/>
        <v>5.48</v>
      </c>
      <c r="AG24" s="34">
        <f t="shared" si="6"/>
        <v>2.9</v>
      </c>
      <c r="AH24" s="37">
        <f t="shared" si="7"/>
        <v>0.57999999999999996</v>
      </c>
      <c r="AI24" s="34">
        <f t="shared" si="8"/>
        <v>6.06</v>
      </c>
      <c r="AJ24" s="37">
        <v>2.9</v>
      </c>
      <c r="AK24" s="34"/>
    </row>
    <row r="25" spans="1:37" s="21" customFormat="1" ht="18" customHeight="1">
      <c r="A25" s="33">
        <v>19</v>
      </c>
      <c r="B25" s="57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>
        <v>10</v>
      </c>
      <c r="Q25" s="34">
        <v>9.6</v>
      </c>
      <c r="R25" s="34"/>
      <c r="S25" s="34"/>
      <c r="T25" s="34"/>
      <c r="U25" s="34"/>
      <c r="V25" s="35">
        <f t="shared" si="3"/>
        <v>9.6999999999999993</v>
      </c>
      <c r="W25" s="34">
        <v>7</v>
      </c>
      <c r="X25" s="34">
        <v>8</v>
      </c>
      <c r="Y25" s="34"/>
      <c r="Z25" s="35">
        <f t="shared" si="0"/>
        <v>7.5</v>
      </c>
      <c r="AA25" s="34">
        <v>9.1999999999999993</v>
      </c>
      <c r="AB25" s="34">
        <v>9.8000000000000007</v>
      </c>
      <c r="AC25" s="34"/>
      <c r="AD25" s="35">
        <f t="shared" si="1"/>
        <v>9.5</v>
      </c>
      <c r="AE25" s="36">
        <f t="shared" si="4"/>
        <v>8.92</v>
      </c>
      <c r="AF25" s="34">
        <f t="shared" si="5"/>
        <v>7.13</v>
      </c>
      <c r="AG25" s="34">
        <f t="shared" si="6"/>
        <v>10</v>
      </c>
      <c r="AH25" s="37">
        <f t="shared" si="7"/>
        <v>2</v>
      </c>
      <c r="AI25" s="34">
        <f t="shared" si="8"/>
        <v>9.1300000000000008</v>
      </c>
      <c r="AJ25" s="37">
        <v>10</v>
      </c>
      <c r="AK25" s="34">
        <v>0</v>
      </c>
    </row>
    <row r="26" spans="1:37" s="21" customFormat="1" ht="18" customHeight="1">
      <c r="A26" s="33">
        <v>20</v>
      </c>
      <c r="B26" s="59" t="s">
        <v>182</v>
      </c>
      <c r="C26" s="50" t="s">
        <v>183</v>
      </c>
      <c r="D26" s="34">
        <v>10</v>
      </c>
      <c r="E26" s="34">
        <v>8</v>
      </c>
      <c r="F26" s="34">
        <v>10</v>
      </c>
      <c r="G26" s="34"/>
      <c r="H26" s="34"/>
      <c r="I26" s="34"/>
      <c r="J26" s="34"/>
      <c r="K26" s="34"/>
      <c r="L26" s="34"/>
      <c r="M26" s="34"/>
      <c r="N26" s="35">
        <f t="shared" si="2"/>
        <v>9.33</v>
      </c>
      <c r="O26" s="34">
        <v>9</v>
      </c>
      <c r="P26" s="34">
        <v>10</v>
      </c>
      <c r="Q26" s="34">
        <v>9.3000000000000007</v>
      </c>
      <c r="R26" s="34"/>
      <c r="S26" s="34"/>
      <c r="T26" s="34"/>
      <c r="U26" s="34"/>
      <c r="V26" s="35">
        <f t="shared" si="3"/>
        <v>9.43</v>
      </c>
      <c r="W26" s="34">
        <v>10</v>
      </c>
      <c r="X26" s="34">
        <v>9.5</v>
      </c>
      <c r="Y26" s="34"/>
      <c r="Z26" s="35">
        <f t="shared" si="0"/>
        <v>9.75</v>
      </c>
      <c r="AA26" s="34">
        <v>9.8000000000000007</v>
      </c>
      <c r="AB26" s="34">
        <v>9.8000000000000007</v>
      </c>
      <c r="AC26" s="34"/>
      <c r="AD26" s="35">
        <f t="shared" si="1"/>
        <v>9.8000000000000007</v>
      </c>
      <c r="AE26" s="36">
        <f t="shared" si="4"/>
        <v>9.57</v>
      </c>
      <c r="AF26" s="34">
        <f t="shared" si="5"/>
        <v>7.65</v>
      </c>
      <c r="AG26" s="34">
        <f t="shared" si="6"/>
        <v>10</v>
      </c>
      <c r="AH26" s="37">
        <f t="shared" si="7"/>
        <v>2</v>
      </c>
      <c r="AI26" s="34">
        <f t="shared" si="8"/>
        <v>9.65</v>
      </c>
      <c r="AJ26" s="37">
        <v>8</v>
      </c>
      <c r="AK26" s="34">
        <v>2</v>
      </c>
    </row>
    <row r="27" spans="1:37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7.5</v>
      </c>
      <c r="G27" s="34"/>
      <c r="H27" s="34"/>
      <c r="I27" s="34"/>
      <c r="J27" s="34"/>
      <c r="K27" s="34"/>
      <c r="L27" s="34"/>
      <c r="M27" s="34"/>
      <c r="N27" s="35">
        <f t="shared" si="2"/>
        <v>9.16</v>
      </c>
      <c r="O27" s="34">
        <v>8</v>
      </c>
      <c r="P27" s="34">
        <v>10</v>
      </c>
      <c r="Q27" s="34">
        <v>9.1</v>
      </c>
      <c r="R27" s="34"/>
      <c r="S27" s="34"/>
      <c r="T27" s="34"/>
      <c r="U27" s="34"/>
      <c r="V27" s="35">
        <f t="shared" si="3"/>
        <v>9.0299999999999994</v>
      </c>
      <c r="W27" s="34">
        <v>9.8000000000000007</v>
      </c>
      <c r="X27" s="34">
        <v>10</v>
      </c>
      <c r="Y27" s="34"/>
      <c r="Z27" s="35">
        <f t="shared" si="0"/>
        <v>9.9</v>
      </c>
      <c r="AA27" s="34">
        <v>9.4</v>
      </c>
      <c r="AB27" s="34">
        <v>1.5</v>
      </c>
      <c r="AC27" s="34"/>
      <c r="AD27" s="35">
        <f t="shared" si="1"/>
        <v>5.45</v>
      </c>
      <c r="AE27" s="36">
        <f t="shared" si="4"/>
        <v>8.3800000000000008</v>
      </c>
      <c r="AF27" s="34">
        <f t="shared" si="5"/>
        <v>6.7</v>
      </c>
      <c r="AG27" s="34">
        <f t="shared" si="6"/>
        <v>9.6</v>
      </c>
      <c r="AH27" s="37">
        <f t="shared" si="7"/>
        <v>1.92</v>
      </c>
      <c r="AI27" s="34">
        <f t="shared" si="8"/>
        <v>8.6199999999999992</v>
      </c>
      <c r="AJ27" s="37">
        <v>7.6</v>
      </c>
      <c r="AK27" s="34">
        <v>2</v>
      </c>
    </row>
    <row r="28" spans="1:37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 t="s">
        <v>419</v>
      </c>
      <c r="Q28" s="34">
        <v>9.1999999999999993</v>
      </c>
      <c r="R28" s="34"/>
      <c r="S28" s="34"/>
      <c r="T28" s="34"/>
      <c r="U28" s="34"/>
      <c r="V28" s="35">
        <f t="shared" si="3"/>
        <v>9.6</v>
      </c>
      <c r="W28" s="34">
        <v>9.8000000000000007</v>
      </c>
      <c r="X28" s="34">
        <v>10</v>
      </c>
      <c r="Y28" s="34"/>
      <c r="Z28" s="35">
        <f t="shared" si="0"/>
        <v>9.9</v>
      </c>
      <c r="AA28" s="34">
        <v>9.8000000000000007</v>
      </c>
      <c r="AB28" s="34">
        <v>9.6</v>
      </c>
      <c r="AC28" s="34"/>
      <c r="AD28" s="35">
        <f t="shared" si="1"/>
        <v>9.6999999999999993</v>
      </c>
      <c r="AE28" s="36">
        <f t="shared" si="4"/>
        <v>9.8000000000000007</v>
      </c>
      <c r="AF28" s="34">
        <f t="shared" si="5"/>
        <v>7.84</v>
      </c>
      <c r="AG28" s="34">
        <f t="shared" si="6"/>
        <v>10</v>
      </c>
      <c r="AH28" s="37">
        <f t="shared" si="7"/>
        <v>2</v>
      </c>
      <c r="AI28" s="34">
        <f t="shared" si="8"/>
        <v>9.84</v>
      </c>
      <c r="AJ28" s="37">
        <v>9.8000000000000007</v>
      </c>
      <c r="AK28" s="34">
        <v>0.2</v>
      </c>
    </row>
    <row r="29" spans="1:37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10</v>
      </c>
      <c r="O29" s="34">
        <v>10</v>
      </c>
      <c r="P29" s="34">
        <v>10</v>
      </c>
      <c r="Q29" s="34">
        <v>8.8000000000000007</v>
      </c>
      <c r="R29" s="34"/>
      <c r="S29" s="34"/>
      <c r="T29" s="34"/>
      <c r="U29" s="34"/>
      <c r="V29" s="35">
        <f t="shared" si="3"/>
        <v>9.6</v>
      </c>
      <c r="W29" s="34">
        <v>10</v>
      </c>
      <c r="X29" s="34">
        <v>10</v>
      </c>
      <c r="Y29" s="34"/>
      <c r="Z29" s="35">
        <f t="shared" si="0"/>
        <v>10</v>
      </c>
      <c r="AA29" s="34">
        <v>10</v>
      </c>
      <c r="AB29" s="34">
        <v>6.7</v>
      </c>
      <c r="AC29" s="34"/>
      <c r="AD29" s="35">
        <f t="shared" si="1"/>
        <v>8.35</v>
      </c>
      <c r="AE29" s="36">
        <f t="shared" si="4"/>
        <v>9.48</v>
      </c>
      <c r="AF29" s="34">
        <f t="shared" si="5"/>
        <v>7.58</v>
      </c>
      <c r="AG29" s="34">
        <f t="shared" si="6"/>
        <v>9.1999999999999993</v>
      </c>
      <c r="AH29" s="37">
        <f t="shared" si="7"/>
        <v>1.84</v>
      </c>
      <c r="AI29" s="34">
        <f t="shared" si="8"/>
        <v>9.42</v>
      </c>
      <c r="AJ29" s="37">
        <v>9.1999999999999993</v>
      </c>
      <c r="AK29" s="34">
        <v>0</v>
      </c>
    </row>
    <row r="30" spans="1:37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>
        <v>0</v>
      </c>
      <c r="G30" s="34"/>
      <c r="H30" s="34"/>
      <c r="I30" s="34"/>
      <c r="J30" s="34"/>
      <c r="K30" s="34"/>
      <c r="L30" s="34"/>
      <c r="M30" s="34"/>
      <c r="N30" s="35">
        <f t="shared" si="2"/>
        <v>6.5</v>
      </c>
      <c r="O30" s="34" t="s">
        <v>427</v>
      </c>
      <c r="P30" s="34">
        <v>10</v>
      </c>
      <c r="Q30" s="34">
        <v>0</v>
      </c>
      <c r="R30" s="34"/>
      <c r="S30" s="34"/>
      <c r="T30" s="34"/>
      <c r="U30" s="34"/>
      <c r="V30" s="35">
        <f t="shared" si="3"/>
        <v>5</v>
      </c>
      <c r="W30" s="34">
        <v>7</v>
      </c>
      <c r="X30" s="34">
        <v>8</v>
      </c>
      <c r="Y30" s="34"/>
      <c r="Z30" s="35">
        <f t="shared" si="0"/>
        <v>7.5</v>
      </c>
      <c r="AA30" s="34">
        <v>8.9</v>
      </c>
      <c r="AB30" s="34">
        <v>5.5</v>
      </c>
      <c r="AC30" s="34"/>
      <c r="AD30" s="35">
        <f t="shared" si="1"/>
        <v>7.2</v>
      </c>
      <c r="AE30" s="36">
        <f t="shared" si="4"/>
        <v>6.55</v>
      </c>
      <c r="AF30" s="34">
        <f t="shared" si="5"/>
        <v>5.24</v>
      </c>
      <c r="AG30" s="34">
        <f t="shared" si="6"/>
        <v>3.5</v>
      </c>
      <c r="AH30" s="37">
        <f t="shared" si="7"/>
        <v>0.7</v>
      </c>
      <c r="AI30" s="34">
        <f t="shared" si="8"/>
        <v>5.94</v>
      </c>
      <c r="AJ30" s="37">
        <v>3.5</v>
      </c>
      <c r="AK30" s="34"/>
    </row>
    <row r="31" spans="1:37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>
        <v>8.6</v>
      </c>
      <c r="F31" s="34">
        <v>10</v>
      </c>
      <c r="G31" s="34"/>
      <c r="H31" s="34"/>
      <c r="I31" s="34"/>
      <c r="J31" s="34"/>
      <c r="K31" s="34"/>
      <c r="L31" s="34"/>
      <c r="M31" s="34"/>
      <c r="N31" s="35">
        <f t="shared" si="2"/>
        <v>9.5299999999999994</v>
      </c>
      <c r="O31" s="34">
        <v>6.5</v>
      </c>
      <c r="P31" s="34">
        <v>10</v>
      </c>
      <c r="Q31" s="34">
        <v>5</v>
      </c>
      <c r="R31" s="34"/>
      <c r="S31" s="34"/>
      <c r="T31" s="34"/>
      <c r="U31" s="34"/>
      <c r="V31" s="35">
        <f t="shared" si="3"/>
        <v>7.16</v>
      </c>
      <c r="W31" s="34">
        <v>9.8000000000000007</v>
      </c>
      <c r="X31" s="34">
        <v>10</v>
      </c>
      <c r="Y31" s="34"/>
      <c r="Z31" s="35">
        <f t="shared" si="0"/>
        <v>9.9</v>
      </c>
      <c r="AA31" s="34">
        <v>6.5</v>
      </c>
      <c r="AB31" s="34">
        <v>2.5</v>
      </c>
      <c r="AC31" s="34"/>
      <c r="AD31" s="35">
        <f t="shared" si="1"/>
        <v>4.5</v>
      </c>
      <c r="AE31" s="36">
        <f t="shared" si="4"/>
        <v>7.77</v>
      </c>
      <c r="AF31" s="34">
        <f t="shared" si="5"/>
        <v>6.21</v>
      </c>
      <c r="AG31" s="34">
        <f t="shared" si="6"/>
        <v>2.5</v>
      </c>
      <c r="AH31" s="37">
        <f t="shared" si="7"/>
        <v>0.5</v>
      </c>
      <c r="AI31" s="34">
        <f t="shared" si="8"/>
        <v>6.71</v>
      </c>
      <c r="AJ31" s="37">
        <v>1</v>
      </c>
      <c r="AK31" s="34">
        <v>1.5</v>
      </c>
    </row>
    <row r="32" spans="1:37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10</v>
      </c>
      <c r="G32" s="34"/>
      <c r="H32" s="34"/>
      <c r="I32" s="34"/>
      <c r="J32" s="34"/>
      <c r="K32" s="34"/>
      <c r="L32" s="34"/>
      <c r="M32" s="34"/>
      <c r="N32" s="35">
        <f t="shared" si="2"/>
        <v>9.66</v>
      </c>
      <c r="O32" s="34">
        <v>8.5</v>
      </c>
      <c r="P32" s="34">
        <v>10</v>
      </c>
      <c r="Q32" s="34">
        <v>10</v>
      </c>
      <c r="R32" s="34"/>
      <c r="S32" s="34"/>
      <c r="T32" s="34"/>
      <c r="U32" s="34"/>
      <c r="V32" s="35">
        <f t="shared" si="3"/>
        <v>9.5</v>
      </c>
      <c r="W32" s="34">
        <v>7</v>
      </c>
      <c r="X32" s="34">
        <v>8</v>
      </c>
      <c r="Y32" s="34"/>
      <c r="Z32" s="35">
        <f t="shared" si="0"/>
        <v>7.5</v>
      </c>
      <c r="AA32" s="34">
        <v>9.6</v>
      </c>
      <c r="AB32" s="34">
        <v>7.6</v>
      </c>
      <c r="AC32" s="34"/>
      <c r="AD32" s="35">
        <f t="shared" si="1"/>
        <v>8.6</v>
      </c>
      <c r="AE32" s="36">
        <f t="shared" si="4"/>
        <v>8.81</v>
      </c>
      <c r="AF32" s="34">
        <f t="shared" si="5"/>
        <v>7.04</v>
      </c>
      <c r="AG32" s="34">
        <f t="shared" si="6"/>
        <v>10</v>
      </c>
      <c r="AH32" s="37">
        <f t="shared" si="7"/>
        <v>2</v>
      </c>
      <c r="AI32" s="34">
        <f t="shared" si="8"/>
        <v>9.0399999999999991</v>
      </c>
      <c r="AJ32" s="37">
        <v>9.3000000000000007</v>
      </c>
      <c r="AK32" s="34">
        <v>0.7</v>
      </c>
    </row>
    <row r="33" spans="1:37" s="21" customFormat="1" ht="15">
      <c r="A33" s="33">
        <v>27</v>
      </c>
      <c r="B33" s="57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>
        <v>10</v>
      </c>
      <c r="Q33" s="34">
        <v>9</v>
      </c>
      <c r="R33" s="34"/>
      <c r="S33" s="34"/>
      <c r="T33" s="34"/>
      <c r="U33" s="34"/>
      <c r="V33" s="35">
        <f t="shared" si="3"/>
        <v>9.66</v>
      </c>
      <c r="W33" s="34">
        <v>8</v>
      </c>
      <c r="X33" s="34">
        <v>10</v>
      </c>
      <c r="Y33" s="34"/>
      <c r="Z33" s="35">
        <f t="shared" si="0"/>
        <v>9</v>
      </c>
      <c r="AA33" s="34">
        <v>9.5</v>
      </c>
      <c r="AB33" s="34">
        <v>9.8000000000000007</v>
      </c>
      <c r="AC33" s="34"/>
      <c r="AD33" s="35">
        <f t="shared" si="1"/>
        <v>9.65</v>
      </c>
      <c r="AE33" s="36">
        <f t="shared" si="4"/>
        <v>9.4</v>
      </c>
      <c r="AF33" s="34">
        <f t="shared" si="5"/>
        <v>7.52</v>
      </c>
      <c r="AG33" s="34">
        <f t="shared" si="6"/>
        <v>10</v>
      </c>
      <c r="AH33" s="37">
        <f t="shared" si="7"/>
        <v>2</v>
      </c>
      <c r="AI33" s="34">
        <f t="shared" si="8"/>
        <v>9.52</v>
      </c>
      <c r="AJ33" s="37">
        <v>10</v>
      </c>
      <c r="AK33" s="34"/>
    </row>
    <row r="34" spans="1:37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10</v>
      </c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>
        <v>10</v>
      </c>
      <c r="Q34" s="34">
        <v>7.6</v>
      </c>
      <c r="R34" s="34"/>
      <c r="S34" s="34"/>
      <c r="T34" s="34"/>
      <c r="U34" s="34"/>
      <c r="V34" s="35">
        <f t="shared" si="3"/>
        <v>9.0299999999999994</v>
      </c>
      <c r="W34" s="34">
        <v>7</v>
      </c>
      <c r="X34" s="34">
        <v>8</v>
      </c>
      <c r="Y34" s="34"/>
      <c r="Z34" s="35">
        <f t="shared" si="0"/>
        <v>7.5</v>
      </c>
      <c r="AA34" s="34">
        <v>9.6</v>
      </c>
      <c r="AB34" s="34">
        <v>9.1999999999999993</v>
      </c>
      <c r="AC34" s="34"/>
      <c r="AD34" s="35">
        <f t="shared" si="1"/>
        <v>9.4</v>
      </c>
      <c r="AE34" s="36">
        <f t="shared" si="4"/>
        <v>8.98</v>
      </c>
      <c r="AF34" s="34">
        <f t="shared" si="5"/>
        <v>7.18</v>
      </c>
      <c r="AG34" s="34">
        <f t="shared" si="6"/>
        <v>6.4</v>
      </c>
      <c r="AH34" s="37">
        <f t="shared" si="7"/>
        <v>1.28</v>
      </c>
      <c r="AI34" s="34">
        <f t="shared" si="8"/>
        <v>8.4600000000000009</v>
      </c>
      <c r="AJ34" s="37">
        <v>4.4000000000000004</v>
      </c>
      <c r="AK34" s="34">
        <v>2</v>
      </c>
    </row>
    <row r="35" spans="1:37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4">
        <f t="shared" si="6"/>
        <v>0</v>
      </c>
      <c r="AH35" s="37">
        <f t="shared" si="7"/>
        <v>0</v>
      </c>
      <c r="AI35" s="34" t="e">
        <f t="shared" si="8"/>
        <v>#DIV/0!</v>
      </c>
      <c r="AJ35" s="37"/>
      <c r="AK35" s="34"/>
    </row>
    <row r="36" spans="1:37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4" t="e">
        <f t="shared" si="8"/>
        <v>#DIV/0!</v>
      </c>
    </row>
    <row r="37" spans="1:37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7"/>
        <v>0</v>
      </c>
      <c r="AI37" s="34" t="e">
        <f t="shared" si="8"/>
        <v>#DIV/0!</v>
      </c>
    </row>
    <row r="38" spans="1:37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7"/>
        <v>0</v>
      </c>
      <c r="AI38" s="34" t="e">
        <f t="shared" si="8"/>
        <v>#DIV/0!</v>
      </c>
    </row>
    <row r="39" spans="1:37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7"/>
        <v>0</v>
      </c>
      <c r="AI39" s="34" t="e">
        <f t="shared" si="8"/>
        <v>#DIV/0!</v>
      </c>
    </row>
    <row r="40" spans="1:37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7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7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7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7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7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7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7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7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2013-01-29T15:52:04Z</dcterms:modified>
</cp:coreProperties>
</file>