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operterrill/Desktop/MIPCel/"/>
    </mc:Choice>
  </mc:AlternateContent>
  <xr:revisionPtr revIDLastSave="0" documentId="13_ncr:1_{E8D2AA5B-A7DB-EF4E-8DF0-A3CB151DC90D}" xr6:coauthVersionLast="47" xr6:coauthVersionMax="47" xr10:uidLastSave="{00000000-0000-0000-0000-000000000000}"/>
  <bookViews>
    <workbookView xWindow="0" yWindow="780" windowWidth="34200" windowHeight="19300" xr2:uid="{95E4A03E-3FED-BF42-ACD2-5D2E65B33E92}"/>
  </bookViews>
  <sheets>
    <sheet name="Sheet1" sheetId="1" r:id="rId1"/>
  </sheets>
  <definedNames>
    <definedName name="_a0">Sheet1!$D$1</definedName>
    <definedName name="_a1">Sheet1!$E$1</definedName>
    <definedName name="_a2">Sheet1!$F$1</definedName>
    <definedName name="_a3">Sheet1!$G$1</definedName>
    <definedName name="_fp">Sheet1!$F$7</definedName>
    <definedName name="_gp">Sheet1!$D$7</definedName>
    <definedName name="_pc">Sheet1!$H$7</definedName>
    <definedName name="_ra">Sheet1!$G$7</definedName>
    <definedName name="_s0">Sheet1!$B$5</definedName>
    <definedName name="_s1">Sheet1!$C$5</definedName>
    <definedName name="_s2">Sheet1!$D$5</definedName>
    <definedName name="_s3">Sheet1!$E$5</definedName>
    <definedName name="_s4">Sheet1!$F$5</definedName>
    <definedName name="_s5">Sheet1!$G$5</definedName>
    <definedName name="_s6">Sheet1!$H$5</definedName>
    <definedName name="_s7">Sheet1!$A$7</definedName>
    <definedName name="_sp">Sheet1!$E$7</definedName>
    <definedName name="_t0">Sheet1!$H$1</definedName>
    <definedName name="_t1">Sheet1!$A$3</definedName>
    <definedName name="_t2">Sheet1!$B$3</definedName>
    <definedName name="_t3">Sheet1!$C$3</definedName>
    <definedName name="_t4">Sheet1!$D$3</definedName>
    <definedName name="_t5">Sheet1!$E$3</definedName>
    <definedName name="_t6">Sheet1!$F$3</definedName>
    <definedName name="_t7">Sheet1!$G$3</definedName>
    <definedName name="_t8">Sheet1!$B$7</definedName>
    <definedName name="_t9">Sheet1!$C$7</definedName>
    <definedName name="_v0">Sheet1!$B$1</definedName>
    <definedName name="_v1">Sheet1!$C$1</definedName>
    <definedName name="_zero">Sheet1!$A$1</definedName>
    <definedName name="ADD">Sheet1!$D$18</definedName>
    <definedName name="ADDI">Sheet1!$M$18</definedName>
    <definedName name="AND">Sheet1!$H$18</definedName>
    <definedName name="ANDI">Sheet1!$N$18</definedName>
    <definedName name="BEQ">Sheet1!$R$18</definedName>
    <definedName name="BNE">Sheet1!$S$18</definedName>
    <definedName name="CLK">Sheet1!$A$200</definedName>
    <definedName name="CLR">Sheet1!$B$200</definedName>
    <definedName name="DIV">Sheet1!$G$18</definedName>
    <definedName name="FNCT">Sheet1!$D$31</definedName>
    <definedName name="IFMT">Sheet1!$E$37</definedName>
    <definedName name="IMMD">Sheet1!$F$31</definedName>
    <definedName name="INSTR">Sheet1!$A$36</definedName>
    <definedName name="J">Sheet1!$Q$18</definedName>
    <definedName name="JBITS">Sheet1!$H$31</definedName>
    <definedName name="JFMT">Sheet1!$G$37</definedName>
    <definedName name="LW">Sheet1!$T$18</definedName>
    <definedName name="LWBASE">Sheet1!$F$27</definedName>
    <definedName name="LWBASEADDR">Sheet1!$F$26</definedName>
    <definedName name="MULT">Sheet1!$F$18</definedName>
    <definedName name="OP">Sheet1!$B$36</definedName>
    <definedName name="OR">Sheet1!$I$18</definedName>
    <definedName name="ORI">Sheet1!$O$18</definedName>
    <definedName name="RD">Sheet1!$D$33</definedName>
    <definedName name="RDADDR">Sheet1!$D$26</definedName>
    <definedName name="REGWRITE">Sheet1!$G$22</definedName>
    <definedName name="RFMT">Sheet1!$C$37</definedName>
    <definedName name="RS">Sheet1!$D$35</definedName>
    <definedName name="RSADDR">Sheet1!$D$28</definedName>
    <definedName name="RSVAL">Sheet1!$D$23</definedName>
    <definedName name="RT">Sheet1!$D$34</definedName>
    <definedName name="RTADDR">Sheet1!$D$27</definedName>
    <definedName name="RTVAL">Sheet1!$D$22</definedName>
    <definedName name="SHMT">Sheet1!$D$32</definedName>
    <definedName name="SLL">Sheet1!$K$18</definedName>
    <definedName name="SRL">Sheet1!$L$18</definedName>
    <definedName name="SUB">Sheet1!$E$18</definedName>
    <definedName name="SW">Sheet1!$U$18</definedName>
    <definedName name="XOR">Sheet1!$J$18</definedName>
    <definedName name="XORI">Sheet1!$P$18</definedName>
  </definedNames>
  <calcPr calcId="191029" calcMode="manual" refMode="R1C1" iterate="1" iterateDelta="1E+16" calcCompleted="0" calcOnSave="0" forceFullCalc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 a="1"/>
  <c r="H7" i="1"/>
  <c r="H5" i="1" a="1"/>
  <c r="H5" i="1"/>
  <c r="H3" i="1" a="1"/>
  <c r="H3" i="1"/>
  <c r="H1" i="1" a="1"/>
  <c r="H1" i="1"/>
  <c r="G7" i="1" a="1"/>
  <c r="G7" i="1"/>
  <c r="G5" i="1" a="1"/>
  <c r="G5" i="1"/>
  <c r="G3" i="1" a="1"/>
  <c r="G3" i="1"/>
  <c r="G1" i="1" a="1"/>
  <c r="G1" i="1"/>
  <c r="F7" i="1" a="1"/>
  <c r="F7" i="1"/>
  <c r="F5" i="1" a="1"/>
  <c r="F5" i="1"/>
  <c r="F3" i="1" a="1"/>
  <c r="F3" i="1"/>
  <c r="F1" i="1" a="1"/>
  <c r="F1" i="1"/>
  <c r="E7" i="1" a="1"/>
  <c r="E7" i="1"/>
  <c r="E5" i="1" a="1"/>
  <c r="E5" i="1"/>
  <c r="E3" i="1" a="1"/>
  <c r="E3" i="1"/>
  <c r="E1" i="1" a="1"/>
  <c r="E1" i="1"/>
  <c r="D7" i="1" a="1"/>
  <c r="D7" i="1"/>
  <c r="D5" i="1" a="1"/>
  <c r="D5" i="1"/>
  <c r="D3" i="1" a="1"/>
  <c r="D3" i="1"/>
  <c r="D1" i="1" a="1"/>
  <c r="D1" i="1"/>
  <c r="C7" i="1" a="1"/>
  <c r="C7" i="1"/>
  <c r="C5" i="1" a="1"/>
  <c r="C5" i="1"/>
  <c r="C3" i="1" a="1"/>
  <c r="C3" i="1"/>
  <c r="C1" i="1" a="1"/>
  <c r="C1" i="1"/>
  <c r="A7" i="1" a="1"/>
  <c r="A7" i="1"/>
  <c r="A5" i="1" a="1"/>
  <c r="A5" i="1"/>
  <c r="A3" i="1" a="1"/>
  <c r="A3" i="1"/>
  <c r="B7" i="1" a="1"/>
  <c r="B7" i="1"/>
  <c r="B5" i="1" a="1"/>
  <c r="B5" i="1"/>
  <c r="B3" i="1" a="1"/>
  <c r="B3" i="1"/>
  <c r="B1" i="1" a="1"/>
  <c r="B1" i="1"/>
  <c r="A1" i="1" a="1"/>
  <c r="A1" i="1"/>
  <c r="H46" i="1"/>
  <c r="M46" i="1"/>
  <c r="O46" i="1" s="1" a="1"/>
  <c r="B36" i="1"/>
  <c r="G37" i="1" s="1"/>
  <c r="I46" i="1" a="1"/>
  <c r="I46" i="1" l="1"/>
  <c r="O46" i="1"/>
  <c r="C37" i="1"/>
  <c r="E37" i="1" l="1"/>
  <c r="D34" i="1" l="1"/>
  <c r="D27" i="1" s="1"/>
  <c r="D35" i="1"/>
  <c r="D28" i="1" s="1"/>
  <c r="D31" i="1" l="1"/>
  <c r="D32" i="1"/>
  <c r="D33" i="1"/>
  <c r="D26" i="1" l="1"/>
  <c r="G22" i="1"/>
  <c r="D22" i="1" a="1"/>
  <c r="D22" i="1" l="1"/>
  <c r="A49" i="1"/>
  <c r="B49" i="1" a="1"/>
  <c r="B49" i="1" l="1"/>
  <c r="U18" i="1"/>
  <c r="K18" i="1"/>
  <c r="L18" i="1"/>
  <c r="D23" i="1" a="1"/>
  <c r="D23" i="1"/>
  <c r="I18" i="1" l="1"/>
  <c r="S18" i="1"/>
  <c r="J18" i="1"/>
  <c r="H18" i="1"/>
  <c r="R18" i="1"/>
  <c r="D18" i="1"/>
  <c r="E15" i="1" s="1" a="1"/>
  <c r="E15" i="1" s="1"/>
  <c r="E18" i="1"/>
  <c r="F18" i="1"/>
  <c r="G18" i="1"/>
  <c r="T2" i="1"/>
  <c r="M18" i="1"/>
  <c r="N18" i="1"/>
  <c r="O18" i="1"/>
  <c r="P18" i="1"/>
  <c r="Q18" i="1"/>
  <c r="T18" i="1" a="1"/>
  <c r="T18" i="1"/>
  <c r="A20" i="1"/>
  <c r="F26" i="1"/>
  <c r="F27" i="1"/>
  <c r="F31" i="1"/>
  <c r="H31" i="1"/>
  <c r="A20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Cooper Terrill</author>
    <author>tc={3AC548F8-62BB-514F-982E-A106C682B9D2}</author>
    <author>tc={A1FA4168-C4C8-4B4D-AF91-307A997A7851}</author>
    <author>tc={9C796C1D-7C14-8143-A65D-F6D2F20500E3}</author>
    <author>tc={0A142261-3ADA-D24A-85B9-D6D70B5D60C5}</author>
    <author>tc={669385F9-156F-9D40-9551-F4A1471536C0}</author>
  </authors>
  <commentList>
    <comment ref="G17" authorId="0" shapeId="0" xr:uid="{63B6A2AF-2D52-6542-88CA-BE668670278D}">
      <text>
        <r>
          <rPr>
            <b/>
            <sz val="10"/>
            <color rgb="FF000000"/>
            <rFont val="Tahoma"/>
            <family val="2"/>
          </rPr>
          <t>Cooper Terrill: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THE SAME AS MIPS - DOES NOT LOAD INTO 2 REGISTERS
</t>
        </r>
      </text>
    </comment>
    <comment ref="R17" authorId="1" shapeId="0" xr:uid="{3AC548F8-62BB-514F-982E-A106C682B9D2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MAKE THIS INTERPRET AS A SIGNED NUMBER FOR BACKWARDS BRANCHING</t>
      </text>
    </comment>
    <comment ref="T17" authorId="2" shapeId="0" xr:uid="{A1FA4168-C4C8-4B4D-AF91-307A997A785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the offset be indexed like this?
Reply:
    Rn it’s value at register pointed to by lwbaseaddr + IMMD. So either can be not word-aligned, but sum MUST be word-aligned so I don’t shit myself</t>
      </text>
    </comment>
    <comment ref="E26" authorId="3" shapeId="0" xr:uid="{9C796C1D-7C14-8143-A65D-F6D2F20500E3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make conditional</t>
      </text>
    </comment>
    <comment ref="C27" authorId="4" shapeId="0" xr:uid="{0A142261-3ADA-D24A-85B9-D6D70B5D60C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</t>
      </text>
    </comment>
    <comment ref="C28" authorId="5" shapeId="0" xr:uid="{669385F9-156F-9D40-9551-F4A1471536C0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can make calculation conditional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<sst xmlns="http://schemas.openxmlformats.org/spreadsheetml/2006/main" count="103" uniqueCount="97">
  <si>
    <t>SOURCE</t>
  </si>
  <si>
    <t>CLK</t>
  </si>
  <si>
    <t>CLR</t>
  </si>
  <si>
    <t>INSTR</t>
  </si>
  <si>
    <t>OP</t>
  </si>
  <si>
    <t>Format=R</t>
  </si>
  <si>
    <t>Format=I</t>
  </si>
  <si>
    <t>Format=J</t>
  </si>
  <si>
    <t>128x128</t>
  </si>
  <si>
    <t>hi</t>
  </si>
  <si>
    <t>64kb</t>
  </si>
  <si>
    <t>PC ADDR</t>
  </si>
  <si>
    <t>PC VAL</t>
  </si>
  <si>
    <t>yo</t>
  </si>
  <si>
    <t>IDX</t>
  </si>
  <si>
    <t>RAM</t>
  </si>
  <si>
    <t>VAL</t>
  </si>
  <si>
    <t>ADDR</t>
  </si>
  <si>
    <t>READ</t>
  </si>
  <si>
    <t>WRITE</t>
  </si>
  <si>
    <t>SUC?</t>
  </si>
  <si>
    <t>pen</t>
  </si>
  <si>
    <t>RSADDR</t>
  </si>
  <si>
    <t>RTADDR</t>
  </si>
  <si>
    <t>IMMD</t>
  </si>
  <si>
    <t>FNCT</t>
  </si>
  <si>
    <t>SHMT</t>
  </si>
  <si>
    <t>RD</t>
  </si>
  <si>
    <t>RT</t>
  </si>
  <si>
    <t>RS</t>
  </si>
  <si>
    <t>RDADDR</t>
  </si>
  <si>
    <t>ALU</t>
  </si>
  <si>
    <t>0/32</t>
  </si>
  <si>
    <t>RTVAL</t>
  </si>
  <si>
    <t>RSVAL</t>
  </si>
  <si>
    <t>0/34</t>
  </si>
  <si>
    <t>0/24</t>
  </si>
  <si>
    <t>0/26</t>
  </si>
  <si>
    <t>0/36</t>
  </si>
  <si>
    <t>0/37</t>
  </si>
  <si>
    <t>0/38</t>
  </si>
  <si>
    <t>0/0</t>
  </si>
  <si>
    <t>0/2</t>
  </si>
  <si>
    <t>JBITS</t>
  </si>
  <si>
    <t>LWBASE</t>
  </si>
  <si>
    <t>LWBASEADDR</t>
  </si>
  <si>
    <t>ADD</t>
  </si>
  <si>
    <t>SUB</t>
  </si>
  <si>
    <t>MULT</t>
  </si>
  <si>
    <t>AND</t>
  </si>
  <si>
    <t>DIV</t>
  </si>
  <si>
    <t>OR</t>
  </si>
  <si>
    <t>XOR</t>
  </si>
  <si>
    <t>SLL</t>
  </si>
  <si>
    <t>SRL</t>
  </si>
  <si>
    <t>ADDI</t>
  </si>
  <si>
    <t>ORI</t>
  </si>
  <si>
    <t>ANDI</t>
  </si>
  <si>
    <t>XORI</t>
  </si>
  <si>
    <t>J</t>
  </si>
  <si>
    <t>BEQ</t>
  </si>
  <si>
    <t>BNE</t>
  </si>
  <si>
    <t>LW</t>
  </si>
  <si>
    <t>SW</t>
  </si>
  <si>
    <t>case</t>
  </si>
  <si>
    <t>name</t>
  </si>
  <si>
    <t>REGWRITE</t>
  </si>
  <si>
    <t>_zero</t>
  </si>
  <si>
    <t>_v0</t>
  </si>
  <si>
    <t>_v1</t>
  </si>
  <si>
    <t>_a0</t>
  </si>
  <si>
    <t>_a1</t>
  </si>
  <si>
    <t>_a2</t>
  </si>
  <si>
    <t>_a3</t>
  </si>
  <si>
    <t>_t0</t>
  </si>
  <si>
    <t>_t1</t>
  </si>
  <si>
    <t>_t2</t>
  </si>
  <si>
    <t>_t3</t>
  </si>
  <si>
    <t>_t4</t>
  </si>
  <si>
    <t>_t5</t>
  </si>
  <si>
    <t>_t6</t>
  </si>
  <si>
    <t>_t7</t>
  </si>
  <si>
    <t>_t8</t>
  </si>
  <si>
    <t>_t9</t>
  </si>
  <si>
    <t>_s0</t>
  </si>
  <si>
    <t>_s1</t>
  </si>
  <si>
    <t>_s2</t>
  </si>
  <si>
    <t>_s3</t>
  </si>
  <si>
    <t>_s4</t>
  </si>
  <si>
    <t>_s5</t>
  </si>
  <si>
    <t>_s6</t>
  </si>
  <si>
    <t>_s7</t>
  </si>
  <si>
    <t>_gp</t>
  </si>
  <si>
    <t>_sp</t>
  </si>
  <si>
    <t>_fp</t>
  </si>
  <si>
    <t>_ra</t>
  </si>
  <si>
    <t>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</si>
</sst>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3"/>
      <color rgb="FF0C0D0E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rrill, Cooper" id="{91AC9A71-FD55-054C-B785-052ED73AB046}" userId="S::cat3500@utulsa.edu::df038d5c-6e5e-4af2-bfcf-f0778eac0e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7" dT="2024-05-18T05:32:13.02" personId="{91AC9A71-FD55-054C-B785-052ED73AB046}" id="{3AC548F8-62BB-514F-982E-A106C682B9D2}">
    <text>TODO: MAKE THIS INTERPRET AS A SIGNED NUMBER FOR BACKWARDS BRANCHING</text>
  </threadedComment>
  <threadedComment ref="T17" dT="2024-05-18T05:40:00.35" personId="{91AC9A71-FD55-054C-B785-052ED73AB046}" id="{A1FA4168-C4C8-4B4D-AF91-307A997A7851}">
    <text>Should the offset be indexed like this?</text>
  </threadedComment>
  <threadedComment ref="T17" dT="2024-05-18T06:01:12.30" personId="{91AC9A71-FD55-054C-B785-052ED73AB046}" id="{CEC310FB-FEE4-CF4E-A788-C2935471B00F}" parentId="{A1FA4168-C4C8-4B4D-AF91-307A997A7851}">
    <text>Rn it’s value at register pointed to by lwbaseaddr + IMMD. So either can be not word-aligned, but sum MUST be word-aligned so I don’t shit myself</text>
  </threadedComment>
  <threadedComment ref="E26" dT="2024-05-18T05:58:40.63" personId="{91AC9A71-FD55-054C-B785-052ED73AB046}" id="{9C796C1D-7C14-8143-A65D-F6D2F20500E3}">
    <text>Might make conditional</text>
  </threadedComment>
  <threadedComment ref="C27" dT="2024-05-18T05:44:13.32" personId="{91AC9A71-FD55-054C-B785-052ED73AB046}" id="{0A142261-3ADA-D24A-85B9-D6D70B5D60C5}">
    <text>Same</text>
  </threadedComment>
  <threadedComment ref="C28" dT="2024-05-18T05:43:54.18" personId="{91AC9A71-FD55-054C-B785-052ED73AB046}" id="{669385F9-156F-9D40-9551-F4A1471536C0}">
    <text>Maybe can make calculation conditional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7B1-3AE4-EB42-9D14-4ACDB1D87C75}">
  <sheetPr codeName="Sheet1"/>
  <dimension ref="A1:DX201"/>
  <sheetViews>
    <sheetView tabSelected="1" zoomScale="132" workbookViewId="0">
      <selection activeCell="J8" sqref="J8"/>
    </sheetView>
  </sheetViews>
  <sheetFormatPr baseColWidth="10" defaultColWidth="5.83203125" defaultRowHeight="16" x14ac:dyDescent="0.2"/>
  <cols>
    <col min="1" max="1" width="9" customWidth="1"/>
    <col min="2" max="2" width="7.83203125" bestFit="1" customWidth="1"/>
    <col min="3" max="3" width="8.6640625" customWidth="1"/>
    <col min="4" max="4" width="7.83203125" bestFit="1" customWidth="1"/>
    <col min="6" max="6" width="7.83203125" bestFit="1" customWidth="1"/>
    <col min="8" max="9" width="7.83203125" bestFit="1" customWidth="1"/>
    <col min="11" max="11" width="7.83203125" bestFit="1" customWidth="1"/>
  </cols>
  <sheetData>
    <row r="1" spans="1:20" x14ac:dyDescent="0.2">
      <c r="A1" cm="1">
        <f t="array" aca="1" ref="A1" ca="1">(IF(REGWRITE=ADDRESS(ROW(),COLUMN()),ALU,_zero))</f>
        <v>0</v>
      </c>
      <c r="B1" cm="1">
        <f t="array" aca="1" ref="B1" ca="1">(IF(REGWRITE=ADDRESS(ROW(),COLUMN()),ALU,_v0))</f>
        <v>0</v>
      </c>
      <c r="C1" cm="1">
        <f t="array" aca="1" ref="C1" ca="1">(IF(REGWRITE=ADDRESS(ROW(),COLUMN()),ALU,_v1))</f>
        <v>0</v>
      </c>
      <c r="D1" cm="1">
        <f t="array" aca="1" ref="D1" ca="1">(IF(REGWRITE=ADDRESS(ROW(),COLUMN()),ALU,_a0))</f>
        <v>0</v>
      </c>
      <c r="E1" cm="1">
        <f t="array" aca="1" ref="E1" ca="1">(IF(REGWRITE=ADDRESS(ROW(),COLUMN()),ALU,_a1))</f>
        <v>0</v>
      </c>
      <c r="F1" cm="1">
        <f t="array" aca="1" ref="F1" ca="1">(IF(REGWRITE=ADDRESS(ROW(),COLUMN()),ALU,_a2))</f>
        <v>0</v>
      </c>
      <c r="G1" cm="1">
        <f t="array" aca="1" ref="G1" ca="1">(IF(REGWRITE=ADDRESS(ROW(),COLUMN()),ALU,_a3))</f>
        <v>0</v>
      </c>
      <c r="H1" cm="1">
        <f t="array" aca="1" ref="H1" ca="1">(IF(REGWRITE=ADDRESS(ROW(),COLUMN()),ALU,_t0))</f>
        <v>0</v>
      </c>
      <c r="T1" t="s">
        <v>1</v>
      </c>
    </row>
    <row r="2" spans="1:20" x14ac:dyDescent="0.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s="3"/>
      <c r="J2" s="3"/>
      <c r="K2" s="3"/>
      <c r="L2" s="3"/>
      <c r="M2" s="3"/>
      <c r="N2" s="3"/>
      <c r="O2" s="3"/>
      <c r="P2" s="3"/>
      <c r="T2">
        <f ca="1">CLK</f>
        <v>1</v>
      </c>
    </row>
    <row r="3" spans="1:20" x14ac:dyDescent="0.2">
      <c r="A3" cm="1">
        <f t="array" aca="1" ref="A3" ca="1">(IF(REGWRITE=ADDRESS(ROW(),COLUMN()),ALU,_t1))</f>
        <v>0</v>
      </c>
      <c r="B3" cm="1">
        <f t="array" aca="1" ref="B3" ca="1">(IF(REGWRITE=ADDRESS(ROW(),COLUMN()),ALU,_t2))</f>
        <v>0</v>
      </c>
      <c r="C3" cm="1">
        <f t="array" aca="1" ref="C3" ca="1">(IF(REGWRITE=ADDRESS(ROW(),COLUMN()),ALU,_t3))</f>
        <v>0</v>
      </c>
      <c r="D3" cm="1">
        <f t="array" aca="1" ref="D3" ca="1">(IF(REGWRITE=ADDRESS(ROW(),COLUMN()),ALU,_t4))</f>
        <v>0</v>
      </c>
      <c r="E3" cm="1">
        <f t="array" aca="1" ref="E3" ca="1">(IF(REGWRITE=ADDRESS(ROW(),COLUMN()),ALU,_t5))</f>
        <v>0</v>
      </c>
      <c r="F3" cm="1">
        <f t="array" aca="1" ref="F3" ca="1">(IF(REGWRITE=ADDRESS(ROW(),COLUMN()),ALU,_t6))</f>
        <v>0</v>
      </c>
      <c r="G3" cm="1">
        <f t="array" aca="1" ref="G3" ca="1">(IF(REGWRITE=ADDRESS(ROW(),COLUMN()),ALU,_t7))</f>
        <v>0</v>
      </c>
      <c r="H3" cm="1">
        <f t="array" aca="1" ref="H3" ca="1">(IF(REGWRITE=ADDRESS(ROW(),COLUMN()),ALU,_t8))</f>
        <v>0</v>
      </c>
    </row>
    <row r="4" spans="1:20" x14ac:dyDescent="0.2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s="3"/>
      <c r="J4" s="3"/>
      <c r="K4" s="3"/>
      <c r="L4" s="3"/>
      <c r="M4" s="3"/>
      <c r="N4" s="3"/>
      <c r="O4" s="3"/>
      <c r="P4" s="3"/>
    </row>
    <row r="5" spans="1:20" x14ac:dyDescent="0.2">
      <c r="A5" t="e" cm="1">
        <f t="array" aca="1" ref="A5" ca="1">(IF(REGWRITE=ADDRESS(ROW(),COLUMN()),ALU,_t9))</f>
        <v>#NAME?</v>
      </c>
      <c r="B5" cm="1">
        <f t="array" aca="1" ref="B5" ca="1">(IF(REGWRITE=ADDRESS(ROW(),COLUMN()),ALU,_s0))</f>
        <v>0</v>
      </c>
      <c r="C5" cm="1">
        <f t="array" aca="1" ref="C5" ca="1">(IF(REGWRITE=ADDRESS(ROW(),COLUMN()),ALU,_s1))</f>
        <v>0</v>
      </c>
      <c r="D5" cm="1">
        <f t="array" aca="1" ref="D5" ca="1">(IF(REGWRITE=ADDRESS(ROW(),COLUMN()),ALU,_s2))</f>
        <v>0</v>
      </c>
      <c r="E5" cm="1">
        <f t="array" aca="1" ref="E5" ca="1">(IF(REGWRITE=ADDRESS(ROW(),COLUMN()),ALU,_s3))</f>
        <v>0</v>
      </c>
      <c r="F5" cm="1">
        <f t="array" aca="1" ref="F5" ca="1">(IF(REGWRITE=ADDRESS(ROW(),COLUMN()),ALU,_s4))</f>
        <v>0</v>
      </c>
      <c r="G5" cm="1">
        <f t="array" aca="1" ref="G5" ca="1">(IF(REGWRITE=ADDRESS(ROW(),COLUMN()),ALU,_s5))</f>
        <v>0</v>
      </c>
      <c r="H5" cm="1">
        <f t="array" aca="1" ref="H5" ca="1">(IF(REGWRITE=ADDRESS(ROW(),COLUMN()),ALU,_s6))</f>
        <v>0</v>
      </c>
    </row>
    <row r="6" spans="1:20" x14ac:dyDescent="0.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s="3"/>
      <c r="J6" s="3"/>
      <c r="K6" s="3"/>
      <c r="L6" s="3"/>
      <c r="M6" s="3"/>
      <c r="N6" s="3"/>
      <c r="O6" s="3"/>
      <c r="P6" s="3"/>
    </row>
    <row r="7" spans="1:20" x14ac:dyDescent="0.2">
      <c r="A7" cm="1">
        <f t="array" aca="1" ref="A7" ca="1">(IF(REGWRITE=ADDRESS(ROW(),COLUMN()),ALU,_s7))</f>
        <v>0</v>
      </c>
      <c r="B7" cm="1">
        <f t="array" aca="1" ref="B7" ca="1">(IF(REGWRITE=ADDRESS(ROW(),COLUMN()),ALU,_t8))</f>
        <v>0</v>
      </c>
      <c r="C7" cm="1">
        <f t="array" aca="1" ref="C7" ca="1">(IF(REGWRITE=ADDRESS(ROW(),COLUMN()),ALU,_t9))</f>
        <v>0</v>
      </c>
      <c r="D7" cm="1">
        <f t="array" aca="1" ref="D7" ca="1">(IF(REGWRITE=ADDRESS(ROW(),COLUMN()),ALU,_gp))</f>
        <v>0</v>
      </c>
      <c r="E7" cm="1">
        <f t="array" aca="1" ref="E7" ca="1">(IF(REGWRITE=ADDRESS(ROW(),COLUMN()),ALU,_sp))</f>
        <v>0</v>
      </c>
      <c r="F7" cm="1">
        <f t="array" aca="1" ref="F7" ca="1">(IF(REGWRITE=ADDRESS(ROW(),COLUMN()),ALU,_fp))</f>
        <v>0</v>
      </c>
      <c r="G7" cm="1">
        <f t="array" aca="1" ref="G7" ca="1">(IF(REGWRITE=ADDRESS(ROW(),COLUMN()),ALU,_ra))</f>
        <v>0</v>
      </c>
      <c r="H7" cm="1">
        <f t="array" aca="1" ref="H7" ca="1">(IF(REGWRITE=ADDRESS(ROW(),COLUMN()),ALU,_pc))</f>
        <v>0</v>
      </c>
    </row>
    <row r="8" spans="1:20" x14ac:dyDescent="0.2">
      <c r="A8" t="s">
        <v>91</v>
      </c>
      <c r="B8" t="s">
        <v>82</v>
      </c>
      <c r="C8" t="s">
        <v>83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s="3"/>
      <c r="J8" s="3"/>
      <c r="K8" s="3"/>
      <c r="L8" s="3"/>
      <c r="M8" s="3"/>
      <c r="N8" s="3"/>
      <c r="O8" s="3"/>
      <c r="P8" s="3"/>
    </row>
    <row r="15" spans="1:20" x14ac:dyDescent="0.2">
      <c r="D15" t="s">
        <v>31</v>
      </c>
      <c r="E15" t="e" cm="1">
        <f t="array" aca="1" ref="E15" ca="1">_xlfn.SWITCH(OP,8,ADI,12,ANDI,13,ORI,14,XORI,2,J,4,BEQ,5,BNE,34,LW,42,SW, 0, _xlfn.SWITCH(FNCT,32,ADD,34,SUB,24,MULT,26,DIV,36,AND,37,OR,38,XOR,0,SLL,2,SRL))</f>
        <v>#NAME?</v>
      </c>
    </row>
    <row r="17" spans="1:21" x14ac:dyDescent="0.2">
      <c r="C17" t="s">
        <v>65</v>
      </c>
      <c r="D17" t="s">
        <v>46</v>
      </c>
      <c r="E17" t="s">
        <v>47</v>
      </c>
      <c r="F17" t="s">
        <v>48</v>
      </c>
      <c r="G17" t="s">
        <v>50</v>
      </c>
      <c r="H17" t="s">
        <v>49</v>
      </c>
      <c r="I17" t="s">
        <v>51</v>
      </c>
      <c r="J17" t="s">
        <v>52</v>
      </c>
      <c r="K17" t="s">
        <v>53</v>
      </c>
      <c r="L17" t="s">
        <v>54</v>
      </c>
      <c r="M17" t="s">
        <v>55</v>
      </c>
      <c r="N17" t="s">
        <v>57</v>
      </c>
      <c r="O17" t="s">
        <v>56</v>
      </c>
      <c r="P17" t="s">
        <v>58</v>
      </c>
      <c r="Q17" t="s">
        <v>59</v>
      </c>
      <c r="R17" t="s">
        <v>60</v>
      </c>
      <c r="S17" t="s">
        <v>61</v>
      </c>
      <c r="T17" t="s">
        <v>62</v>
      </c>
      <c r="U17" t="s">
        <v>63</v>
      </c>
    </row>
    <row r="18" spans="1:21" x14ac:dyDescent="0.2">
      <c r="D18" t="e">
        <f ca="1">RTVAL+RSVAL</f>
        <v>#NAME?</v>
      </c>
      <c r="E18" t="e">
        <f ca="1">RSVAL-RTVAL</f>
        <v>#NAME?</v>
      </c>
      <c r="F18" t="e">
        <f ca="1">RSVAL*RTVAL</f>
        <v>#NAME?</v>
      </c>
      <c r="G18" t="e">
        <f ca="1">RSVAL/RTVAL</f>
        <v>#NAME?</v>
      </c>
      <c r="H18" t="e">
        <f ca="1">_xlfn.BITAND(RSVAL,RTVAL)</f>
        <v>#NAME?</v>
      </c>
      <c r="I18" t="e">
        <f ca="1">_xlfn.BITOR(RSVAL,RTVAL)</f>
        <v>#NAME?</v>
      </c>
      <c r="J18" t="e">
        <f ca="1">_xlfn.BITXOR(RSVAL,RTVAL)</f>
        <v>#NAME?</v>
      </c>
      <c r="K18" t="e">
        <f ca="1">_xlfn.BITLSHIFT(RTVAL,SHMT)</f>
        <v>#NAME?</v>
      </c>
      <c r="L18" t="e">
        <f ca="1">_xlfn.BITRSHIFT(RTVAL,SHMT)</f>
        <v>#NAME?</v>
      </c>
      <c r="M18" t="e">
        <f ca="1">RSVAL+IMMD</f>
        <v>#NAME?</v>
      </c>
      <c r="N18" t="e">
        <f ca="1">_xlfn.BITAND(RSVAL,IMMD)</f>
        <v>#NAME?</v>
      </c>
      <c r="O18" t="e">
        <f ca="1">_xlfn.BITOR(RSVAL,IMMD)</f>
        <v>#NAME?</v>
      </c>
      <c r="P18" t="e">
        <f ca="1">_xlfn.BITXOR(RSVAL,IMMD)</f>
        <v>#NAME?</v>
      </c>
      <c r="Q18" t="e">
        <f ca="1">_xlfn.BITOR(_xlfn.BITAND(pc+4,4026531840),_xlfn.BITLSHIFT(JBITS,2))</f>
        <v>#NAME?</v>
      </c>
      <c r="R18" t="e">
        <f ca="1">IF(RSVAL=RTVAL,_xlfn.BITLSHIFT(IMMD,2)+pc+4,pc+4)</f>
        <v>#NAME?</v>
      </c>
      <c r="S18" t="e">
        <f ca="1">IF(RSVAL&lt;&gt;RTVAL,_xlfn.BITLSHIFT(IMMD,2)+pc+4,pc+4)</f>
        <v>#NAME?</v>
      </c>
      <c r="T18" t="e" cm="1">
        <f t="array" aca="1" ref="T18" ca="1">INDIRECT(LWBASEADDR)+IMMD</f>
        <v>#NAME?</v>
      </c>
      <c r="U18" t="e">
        <f ca="1">RTVAL</f>
        <v>#NAME?</v>
      </c>
    </row>
    <row r="19" spans="1:21" ht="17" x14ac:dyDescent="0.2">
      <c r="A19" t="s">
        <v>0</v>
      </c>
      <c r="C19" t="s">
        <v>64</v>
      </c>
      <c r="D19" t="s">
        <v>32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>
        <v>8</v>
      </c>
      <c r="N19">
        <v>12</v>
      </c>
      <c r="O19">
        <v>13</v>
      </c>
      <c r="P19" s="1">
        <v>14</v>
      </c>
      <c r="Q19">
        <v>2</v>
      </c>
      <c r="R19">
        <v>4</v>
      </c>
      <c r="S19">
        <v>5</v>
      </c>
      <c r="T19">
        <v>34</v>
      </c>
      <c r="U19">
        <v>42</v>
      </c>
    </row>
    <row r="20" spans="1:21" x14ac:dyDescent="0.2">
      <c r="A20">
        <f ca="1">IF(CLR = 1, 0, $A$20 + 1)</f>
        <v>1525</v>
      </c>
    </row>
    <row r="22" spans="1:21" x14ac:dyDescent="0.2">
      <c r="C22" t="s">
        <v>33</v>
      </c>
      <c r="D22" t="e" cm="1">
        <f t="array" aca="1" ref="D22" ca="1">INDIRECT(RTADDR)</f>
        <v>#NAME?</v>
      </c>
      <c r="F22" t="s">
        <v>66</v>
      </c>
      <c r="G22">
        <f>IF(RFMT, RD, IF(IFMT,IF(_xlfn.BITRSHIFT(OP,3)=0,pc,RT),pc))</f>
        <v>2</v>
      </c>
    </row>
    <row r="23" spans="1:21" x14ac:dyDescent="0.2">
      <c r="C23" t="s">
        <v>34</v>
      </c>
      <c r="D23" t="e" cm="1">
        <f t="array" aca="1" ref="D23" ca="1">INDIRECT(RSADDR)</f>
        <v>#NAME?</v>
      </c>
    </row>
    <row r="26" spans="1:21" x14ac:dyDescent="0.2">
      <c r="C26" t="s">
        <v>30</v>
      </c>
      <c r="D26" t="str">
        <f>IF(RFMT,ADDRESS(_xlfn.BITRSHIFT(RD,3)*2 + 1, 1+_xlfn.BITAND(RD,7)),RDADDR)</f>
        <v>$C$1</v>
      </c>
      <c r="E26" t="s">
        <v>45</v>
      </c>
      <c r="F26" t="str">
        <f ca="1">ADDRESS(_xlfn.BITRSHIFT(LWBASE,3)*2 + 1, 1+_xlfn.BITAND(LWBASE,7))</f>
        <v>$F$1</v>
      </c>
    </row>
    <row r="27" spans="1:21" x14ac:dyDescent="0.2">
      <c r="C27" t="s">
        <v>23</v>
      </c>
      <c r="D27" t="str">
        <f>ADDRESS(_xlfn.BITRSHIFT(RT,3)*2 + 1, 1+_xlfn.BITAND(RT,7))</f>
        <v>$D$3</v>
      </c>
      <c r="E27" t="s">
        <v>44</v>
      </c>
      <c r="F27">
        <f ca="1">IF(OP=35,_xlfn.BITAND(_xlfn.BITRSHIFT(INSTR,21),31),LWBASE)</f>
        <v>5</v>
      </c>
    </row>
    <row r="28" spans="1:21" x14ac:dyDescent="0.2">
      <c r="C28" t="s">
        <v>22</v>
      </c>
      <c r="D28" t="str">
        <f>ADDRESS(_xlfn.BITRSHIFT(RS,3)*2 + 1, 1+_xlfn.BITAND(RS,7))</f>
        <v>$H$1</v>
      </c>
    </row>
    <row r="31" spans="1:21" x14ac:dyDescent="0.2">
      <c r="C31" t="s">
        <v>25</v>
      </c>
      <c r="D31">
        <f>IF(RFMT, _xlfn.BITAND(INSTR,127),$D$31)</f>
        <v>32</v>
      </c>
      <c r="E31" t="s">
        <v>24</v>
      </c>
      <c r="F31">
        <f ca="1">IF(IFMT,_xlfn.BITAND(INSTR,65535),IMMD)</f>
        <v>8</v>
      </c>
      <c r="G31" t="s">
        <v>43</v>
      </c>
      <c r="H31">
        <f ca="1">IF(JFMT,_xlfn.BITAND(INSTR,134217727),JBITS)</f>
        <v>0</v>
      </c>
    </row>
    <row r="32" spans="1:21" x14ac:dyDescent="0.2">
      <c r="C32" t="s">
        <v>26</v>
      </c>
      <c r="D32">
        <f>IF(RFMT,_xlfn.BITAND(_xlfn.BITRSHIFT(INSTR,6),31),$D$32)</f>
        <v>0</v>
      </c>
    </row>
    <row r="33" spans="1:15" x14ac:dyDescent="0.2">
      <c r="C33" t="s">
        <v>27</v>
      </c>
      <c r="D33">
        <f>IF(RFMT,_xlfn.BITAND(_xlfn.BITRSHIFT(INSTR,11),31),$D$33)</f>
        <v>2</v>
      </c>
    </row>
    <row r="34" spans="1:15" x14ac:dyDescent="0.2">
      <c r="C34" t="s">
        <v>28</v>
      </c>
      <c r="D34">
        <f>IF(OR(RFMT,IFMT),_xlfn.BITAND(_xlfn.BITRSHIFT(INSTR,16),31),$D$34)</f>
        <v>11</v>
      </c>
    </row>
    <row r="35" spans="1:15" x14ac:dyDescent="0.2">
      <c r="C35" t="s">
        <v>29</v>
      </c>
      <c r="D35">
        <f>IF(OR(RFMT,IFMT),_xlfn.BITAND(_xlfn.BITRSHIFT(INSTR,21),31),$D$35)</f>
        <v>7</v>
      </c>
    </row>
    <row r="36" spans="1:15" x14ac:dyDescent="0.2">
      <c r="A36">
        <v>15405088</v>
      </c>
      <c r="B36">
        <f>_xlfn.BITRSHIFT($A$36,26)</f>
        <v>0</v>
      </c>
      <c r="C36" t="s">
        <v>5</v>
      </c>
      <c r="E36" t="s">
        <v>6</v>
      </c>
      <c r="G36" t="s">
        <v>7</v>
      </c>
    </row>
    <row r="37" spans="1:15" x14ac:dyDescent="0.2">
      <c r="A37" t="s">
        <v>3</v>
      </c>
      <c r="B37" t="s">
        <v>4</v>
      </c>
      <c r="C37" t="b">
        <f>(OP=0)</f>
        <v>1</v>
      </c>
      <c r="E37" t="b">
        <f>AND(NOT(RFMT),NOT(JFMT))</f>
        <v>0</v>
      </c>
      <c r="G37" t="b">
        <f>OR(OP=2,OP=3,OP=26)</f>
        <v>0</v>
      </c>
    </row>
    <row r="43" spans="1:15" x14ac:dyDescent="0.2">
      <c r="H43" t="s">
        <v>18</v>
      </c>
      <c r="M43" t="s">
        <v>19</v>
      </c>
    </row>
    <row r="44" spans="1:15" x14ac:dyDescent="0.2">
      <c r="A44" t="s">
        <v>15</v>
      </c>
    </row>
    <row r="45" spans="1:15" x14ac:dyDescent="0.2">
      <c r="A45" t="s">
        <v>8</v>
      </c>
      <c r="B45" t="s">
        <v>10</v>
      </c>
      <c r="G45" t="s">
        <v>14</v>
      </c>
      <c r="H45" t="s">
        <v>17</v>
      </c>
      <c r="I45" t="s">
        <v>16</v>
      </c>
      <c r="L45" t="s">
        <v>14</v>
      </c>
      <c r="M45" t="s">
        <v>17</v>
      </c>
      <c r="N45" t="s">
        <v>16</v>
      </c>
      <c r="O45" t="s">
        <v>20</v>
      </c>
    </row>
    <row r="46" spans="1:15" x14ac:dyDescent="0.2">
      <c r="G46">
        <v>4</v>
      </c>
      <c r="H46" t="str">
        <f>ADDRESS(_xlfn.BITRSHIFT($G$46,6)+50,1+_xlfn.BITAND($G$46,127))</f>
        <v>$E$50</v>
      </c>
      <c r="I46" t="str" cm="1">
        <f t="array" aca="1" ref="I46" ca="1">INDIRECT($H$46)</f>
        <v>pen</v>
      </c>
      <c r="L46">
        <v>12</v>
      </c>
      <c r="M46" t="str">
        <f>ADDRESS(_xlfn.BITRSHIFT($L$46,6)+50,1+_xlfn.BITAND($L$46,127))</f>
        <v>$M$50</v>
      </c>
      <c r="N46">
        <v>34</v>
      </c>
      <c r="O46" t="e" cm="1">
        <f t="array" aca="1" ref="O46" ca="1">SetCellValue(CELL("contents",$M$46),$N$46)</f>
        <v>#NAME?</v>
      </c>
    </row>
    <row r="48" spans="1:15" x14ac:dyDescent="0.2">
      <c r="A48" t="s">
        <v>11</v>
      </c>
      <c r="B48" t="s">
        <v>12</v>
      </c>
    </row>
    <row r="49" spans="1:128" x14ac:dyDescent="0.2">
      <c r="A49" t="e">
        <f>ADDRESS(_xlfn.BITRSHIFT(_xlfn.BITRSHIFT(pc,2),6)+50,1+_xlfn.BITAND(_xlfn.BITRSHIFT(pc,2),127))</f>
        <v>#NAME?</v>
      </c>
      <c r="B49" t="e" cm="1">
        <f t="array" aca="1" ref="B49" ca="1">INDIRECT($A$49)</f>
        <v>#NAME?</v>
      </c>
    </row>
    <row r="50" spans="1:128" x14ac:dyDescent="0.2">
      <c r="A50" s="2"/>
      <c r="B50" s="2"/>
      <c r="C50" s="2"/>
      <c r="D50" s="2" t="s">
        <v>13</v>
      </c>
      <c r="E50" s="2" t="s">
        <v>21</v>
      </c>
      <c r="F50" s="2"/>
      <c r="G50" s="2"/>
      <c r="H50" s="2"/>
      <c r="I50" s="2"/>
      <c r="J50" s="2"/>
      <c r="K50" s="2"/>
      <c r="L50" s="2"/>
      <c r="M50" s="2">
        <v>34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</row>
    <row r="51" spans="1:128" x14ac:dyDescent="0.2">
      <c r="A51" s="2"/>
      <c r="B51" s="2" t="s">
        <v>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</row>
    <row r="52" spans="1:1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</row>
    <row r="53" spans="1:1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spans="1:1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spans="1:1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spans="1:1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spans="1:1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spans="1:1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spans="1:1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spans="1:1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spans="1:1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spans="1:1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spans="1:1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spans="1:1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</row>
    <row r="68" spans="1:1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</row>
    <row r="69" spans="1:1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spans="1:1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</row>
    <row r="71" spans="1:1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</row>
    <row r="72" spans="1:1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spans="1:1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spans="1:1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spans="1:1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spans="1:1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</row>
    <row r="77" spans="1:1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</row>
    <row r="78" spans="1:1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</row>
    <row r="79" spans="1:1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</row>
    <row r="80" spans="1:1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</row>
    <row r="81" spans="1:1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</row>
    <row r="82" spans="1:1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</row>
    <row r="83" spans="1:1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</row>
    <row r="84" spans="1:1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</row>
    <row r="85" spans="1:1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</row>
    <row r="86" spans="1:1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</row>
    <row r="87" spans="1:1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</row>
    <row r="88" spans="1:1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</row>
    <row r="89" spans="1:1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</row>
    <row r="90" spans="1:1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</row>
    <row r="91" spans="1:1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</row>
    <row r="92" spans="1:1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</row>
    <row r="93" spans="1:1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</row>
    <row r="94" spans="1:1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</row>
    <row r="95" spans="1:1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</row>
    <row r="96" spans="1:1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</row>
    <row r="97" spans="1:1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</row>
    <row r="98" spans="1:1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</row>
    <row r="99" spans="1:1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</row>
    <row r="100" spans="1:1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</row>
    <row r="101" spans="1:1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</row>
    <row r="102" spans="1:1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</row>
    <row r="103" spans="1:1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</row>
    <row r="104" spans="1:1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</row>
    <row r="105" spans="1:1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</row>
    <row r="106" spans="1:1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</row>
    <row r="107" spans="1:1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</row>
    <row r="108" spans="1:1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</row>
    <row r="109" spans="1:1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</row>
    <row r="110" spans="1:1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</row>
    <row r="111" spans="1:1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</row>
    <row r="112" spans="1:1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</row>
    <row r="113" spans="1:1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</row>
    <row r="114" spans="1:1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</row>
    <row r="115" spans="1:1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</row>
    <row r="116" spans="1:1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</row>
    <row r="117" spans="1:1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</row>
    <row r="118" spans="1:1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</row>
    <row r="119" spans="1:1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</row>
    <row r="120" spans="1:1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</row>
    <row r="121" spans="1:1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</row>
    <row r="122" spans="1:1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</row>
    <row r="123" spans="1:1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</row>
    <row r="124" spans="1:1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</row>
    <row r="125" spans="1:1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</row>
    <row r="126" spans="1:1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</row>
    <row r="127" spans="1:1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</row>
    <row r="128" spans="1:1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</row>
    <row r="129" spans="1:1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</row>
    <row r="130" spans="1:1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</row>
    <row r="131" spans="1:1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</row>
    <row r="132" spans="1:1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</row>
    <row r="133" spans="1:1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</row>
    <row r="134" spans="1:1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</row>
    <row r="135" spans="1:1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</row>
    <row r="136" spans="1:1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</row>
    <row r="137" spans="1:1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</row>
    <row r="138" spans="1:1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</row>
    <row r="139" spans="1:1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</row>
    <row r="140" spans="1:1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</row>
    <row r="141" spans="1:1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</row>
    <row r="142" spans="1:1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</row>
    <row r="143" spans="1:1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</row>
    <row r="144" spans="1:1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</row>
    <row r="145" spans="1:1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</row>
    <row r="146" spans="1:1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</row>
    <row r="147" spans="1:1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</row>
    <row r="148" spans="1:1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</row>
    <row r="149" spans="1:1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</row>
    <row r="150" spans="1:1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</row>
    <row r="151" spans="1:1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</row>
    <row r="152" spans="1:1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</row>
    <row r="153" spans="1:1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</row>
    <row r="154" spans="1:1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</row>
    <row r="155" spans="1:1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</row>
    <row r="156" spans="1:1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</row>
    <row r="157" spans="1:1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</row>
    <row r="158" spans="1:1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</row>
    <row r="159" spans="1:1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</row>
    <row r="160" spans="1:1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</row>
    <row r="161" spans="1:1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</row>
    <row r="162" spans="1:1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</row>
    <row r="163" spans="1:1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</row>
    <row r="164" spans="1:1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</row>
    <row r="165" spans="1:1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</row>
    <row r="166" spans="1:1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</row>
    <row r="167" spans="1:1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</row>
    <row r="168" spans="1:1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</row>
    <row r="169" spans="1:1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</row>
    <row r="170" spans="1:1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</row>
    <row r="171" spans="1:1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</row>
    <row r="172" spans="1:1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</row>
    <row r="173" spans="1:1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</row>
    <row r="174" spans="1:1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</row>
    <row r="175" spans="1:1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</row>
    <row r="176" spans="1:1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</row>
    <row r="177" spans="1:1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</row>
    <row r="178" spans="1:1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</row>
    <row r="200" spans="1:2" x14ac:dyDescent="0.2">
      <c r="A200" s="2">
        <f ca="1">IF($A$200 = 1,0,1)</f>
        <v>0</v>
      </c>
      <c r="B200" s="2">
        <v>0</v>
      </c>
    </row>
    <row r="201" spans="1:2" x14ac:dyDescent="0.2">
      <c r="A201" s="2" t="s">
        <v>1</v>
      </c>
      <c r="B201" s="2" t="s">
        <v>2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70</vt:i4>
      </vt:variant>
    </vt:vector>
  </HeadingPairs>
  <TitlesOfParts>
    <vt:vector size="71" baseType="lpstr">
      <vt:lpstr>Sheet1</vt:lpstr>
      <vt:lpstr>_a0</vt:lpstr>
      <vt:lpstr>_a1</vt:lpstr>
      <vt:lpstr>_a2</vt:lpstr>
      <vt:lpstr>_a3</vt:lpstr>
      <vt:lpstr>_fp</vt:lpstr>
      <vt:lpstr>_gp</vt:lpstr>
      <vt:lpstr>_pc</vt:lpstr>
      <vt:lpstr>_ra</vt:lpstr>
      <vt:lpstr>_s0</vt:lpstr>
      <vt:lpstr>_s1</vt:lpstr>
      <vt:lpstr>_s2</vt:lpstr>
      <vt:lpstr>_s3</vt:lpstr>
      <vt:lpstr>_s4</vt:lpstr>
      <vt:lpstr>_s5</vt:lpstr>
      <vt:lpstr>_s6</vt:lpstr>
      <vt:lpstr>_s7</vt:lpstr>
      <vt:lpstr>_sp</vt:lpstr>
      <vt:lpstr>_t0</vt:lpstr>
      <vt:lpstr>_t1</vt:lpstr>
      <vt:lpstr>_t2</vt:lpstr>
      <vt:lpstr>_t3</vt:lpstr>
      <vt:lpstr>_t4</vt:lpstr>
      <vt:lpstr>_t5</vt:lpstr>
      <vt:lpstr>_t6</vt:lpstr>
      <vt:lpstr>_t7</vt:lpstr>
      <vt:lpstr>_t8</vt:lpstr>
      <vt:lpstr>_t9</vt:lpstr>
      <vt:lpstr>_v0</vt:lpstr>
      <vt:lpstr>_v1</vt:lpstr>
      <vt:lpstr>_zero</vt:lpstr>
      <vt:lpstr>ADD</vt:lpstr>
      <vt:lpstr>ADDI</vt:lpstr>
      <vt:lpstr>AND</vt:lpstr>
      <vt:lpstr>ANDI</vt:lpstr>
      <vt:lpstr>BEQ</vt:lpstr>
      <vt:lpstr>BNE</vt:lpstr>
      <vt:lpstr>CLK</vt:lpstr>
      <vt:lpstr>CLR</vt:lpstr>
      <vt:lpstr>DIV</vt:lpstr>
      <vt:lpstr>FNCT</vt:lpstr>
      <vt:lpstr>IFMT</vt:lpstr>
      <vt:lpstr>IMMD</vt:lpstr>
      <vt:lpstr>INSTR</vt:lpstr>
      <vt:lpstr>J</vt:lpstr>
      <vt:lpstr>JBITS</vt:lpstr>
      <vt:lpstr>JFMT</vt:lpstr>
      <vt:lpstr>LW</vt:lpstr>
      <vt:lpstr>LWBASE</vt:lpstr>
      <vt:lpstr>LWBASEADDR</vt:lpstr>
      <vt:lpstr>MULT</vt:lpstr>
      <vt:lpstr>OP</vt:lpstr>
      <vt:lpstr>OR</vt:lpstr>
      <vt:lpstr>ORI</vt:lpstr>
      <vt:lpstr>RD</vt:lpstr>
      <vt:lpstr>RDADDR</vt:lpstr>
      <vt:lpstr>REGWRITE</vt:lpstr>
      <vt:lpstr>RFMT</vt:lpstr>
      <vt:lpstr>RS</vt:lpstr>
      <vt:lpstr>RSADDR</vt:lpstr>
      <vt:lpstr>RSVAL</vt:lpstr>
      <vt:lpstr>RT</vt:lpstr>
      <vt:lpstr>RTADDR</vt:lpstr>
      <vt:lpstr>RTVAL</vt:lpstr>
      <vt:lpstr>SHMT</vt:lpstr>
      <vt:lpstr>SLL</vt:lpstr>
      <vt:lpstr>SRL</vt:lpstr>
      <vt:lpstr>SUB</vt:lpstr>
      <vt:lpstr>SW</vt:lpstr>
      <vt:lpstr>XOR</vt:lpstr>
      <vt:lpstr>XORI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Cooper</dc:creator>
  <cp:lastModifiedBy>Terrill, Cooper</cp:lastModifiedBy>
  <dcterms:created xsi:type="dcterms:W3CDTF">2024-05-16T20:40:16Z</dcterms:created>
  <dcterms:modified xsi:type="dcterms:W3CDTF">2024-05-22T06:07:10Z</dcterms:modified>
</cp:coreProperties>
</file>