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operterrill/Desktop/MIPCel/"/>
    </mc:Choice>
  </mc:AlternateContent>
  <xr:revisionPtr revIDLastSave="0" documentId="13_ncr:1_{6FB57B34-1BA9-6D49-B4C9-383EDB900E0C}" xr6:coauthVersionLast="47" xr6:coauthVersionMax="47" xr10:uidLastSave="{00000000-0000-0000-0000-000000000000}"/>
  <bookViews>
    <workbookView xWindow="0" yWindow="780" windowWidth="17100" windowHeight="19300" xr2:uid="{95E4A03E-3FED-BF42-ACD2-5D2E65B33E92}"/>
  </bookViews>
  <sheets>
    <sheet name="Sheet1" sheetId="1" r:id="rId1"/>
  </sheets>
  <definedNames>
    <definedName name="CLK">Sheet1!$A$200</definedName>
    <definedName name="CLR">Sheet1!$B$200</definedName>
    <definedName name="FNCT">Sheet1!$D$31</definedName>
    <definedName name="IFMT">Sheet1!$E$37</definedName>
    <definedName name="IMMD">Sheet1!$F$31</definedName>
    <definedName name="INSTR">Sheet1!$A$36</definedName>
    <definedName name="JBITS">Sheet1!$H$31</definedName>
    <definedName name="JFMT">Sheet1!$G$37</definedName>
    <definedName name="LWBASE">Sheet1!$F$26</definedName>
    <definedName name="OP">Sheet1!$B$36</definedName>
    <definedName name="PC">Sheet1!$G$7</definedName>
    <definedName name="RD">Sheet1!$D$33</definedName>
    <definedName name="RDADDR">Sheet1!$D$26</definedName>
    <definedName name="RFMT">Sheet1!$C$37</definedName>
    <definedName name="RS">Sheet1!$D$35</definedName>
    <definedName name="RSADDR">Sheet1!$D$28</definedName>
    <definedName name="RSVAL">Sheet1!$D$23</definedName>
    <definedName name="RT">Sheet1!$D$34</definedName>
    <definedName name="RTADDR">Sheet1!$D$27</definedName>
    <definedName name="RTVAL">Sheet1!$D$22</definedName>
    <definedName name="SHMT">Sheet1!$D$32</definedName>
  </definedNames>
  <calcPr calcId="191029" calcMode="manual" refMode="R1C1" iterate="1" iterateDelta="1E+16" calcCompleted="0" calcOnSave="0" forceFullCalc="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9" i="1" l="1"/>
  <c r="H46" i="1"/>
  <c r="M46" i="1"/>
  <c r="O46" i="1" s="1" a="1"/>
  <c r="B36" i="1"/>
  <c r="G37" i="1" s="1"/>
  <c r="I46" i="1" a="1"/>
  <c r="B49" i="1" a="1"/>
  <c r="F26" i="1" l="1"/>
  <c r="I46" i="1"/>
  <c r="O46" i="1"/>
  <c r="B49" i="1"/>
  <c r="C37" i="1"/>
  <c r="E37" i="1" l="1"/>
  <c r="F31" i="1" s="1"/>
  <c r="D34" i="1" l="1"/>
  <c r="D27" i="1" s="1"/>
  <c r="H22" i="1"/>
  <c r="D35" i="1"/>
  <c r="D28" i="1" s="1"/>
  <c r="D22" i="1" a="1"/>
  <c r="D22" i="1"/>
  <c r="D23" i="1" a="1"/>
  <c r="D23" i="1" l="1"/>
  <c r="D15" i="1" l="1"/>
  <c r="D19" i="1"/>
  <c r="H15" i="1"/>
  <c r="H16" i="1"/>
  <c r="H17" i="1"/>
  <c r="D16" i="1"/>
  <c r="H21" i="1"/>
  <c r="D14" i="1"/>
  <c r="D18" i="1"/>
  <c r="H18" i="1"/>
  <c r="H20" i="1"/>
  <c r="D17" i="1"/>
  <c r="D13" i="1"/>
  <c r="N3" i="1"/>
  <c r="H13" i="1"/>
  <c r="H14" i="1"/>
  <c r="H19" i="1"/>
  <c r="A20" i="1"/>
  <c r="D26" i="1"/>
  <c r="D31" i="1"/>
  <c r="H31" i="1"/>
  <c r="D32" i="1"/>
  <c r="D33" i="1"/>
  <c r="A20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Cooper Terrill</author>
    <author>tc={1B919823-7042-AA45-8BE7-2E148AF7736E}</author>
    <author>tc={CDCDC5D9-ED0E-2148-BF8A-9DA016F77D57}</author>
    <author>tc={76E4CB42-0AD5-5B4D-A6A1-B3EAB175ADCF}</author>
    <author>tc={0A142261-3ADA-D24A-85B9-D6D70B5D60C5}</author>
    <author>tc={669385F9-156F-9D40-9551-F4A1471536C0}</author>
  </authors>
  <commentList>
    <comment ref="C16" authorId="0" shapeId="0" xr:uid="{F036402F-35ED-D24A-B813-5D0674A98E39}">
      <text>
        <r>
          <rPr>
            <b/>
            <sz val="10"/>
            <color rgb="FF000000"/>
            <rFont val="Tahoma"/>
            <family val="2"/>
          </rPr>
          <t>Cooper Terrill: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NOT THE SAME AS MIPS - DOES NOT LOAD INTO 2 REGISTERS
</t>
        </r>
      </text>
    </comment>
    <comment ref="N19" authorId="1" shapeId="0" xr:uid="{1B919823-7042-AA45-8BE7-2E148AF7736E}">
      <text>
        <t>[Threaded comment]
Your version of Excel allows you to read this threaded comment; however, any edits to it will get removed if the file is opened in a newer version of Excel. Learn more: https://go.microsoft.com/fwlink/?linkid=870924
Comment:
    =SetCellValue(ADDRESS(19,10), "hello world")</t>
      </text>
    </comment>
    <comment ref="G20" authorId="2" shapeId="0" xr:uid="{CDCDC5D9-ED0E-2148-BF8A-9DA016F77D57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MAKE THIS INTERPRET AS A SIGNED NUMBER FOR BACKWARDS BRANCHING</t>
      </text>
    </comment>
    <comment ref="G22" authorId="3" shapeId="0" xr:uid="{76E4CB42-0AD5-5B4D-A6A1-B3EAB175ADCF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the offset be indexed like this?</t>
      </text>
    </comment>
    <comment ref="C27" authorId="4" shapeId="0" xr:uid="{0A142261-3ADA-D24A-85B9-D6D70B5D60C5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</t>
      </text>
    </comment>
    <comment ref="C28" authorId="5" shapeId="0" xr:uid="{669385F9-156F-9D40-9551-F4A1471536C0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can make calculation conditional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<sst xmlns="http://schemas.openxmlformats.org/spreadsheetml/2006/main" count="100" uniqueCount="94">
  <si>
    <t>SOURCE</t>
  </si>
  <si>
    <t>CLK</t>
  </si>
  <si>
    <t>CLR</t>
  </si>
  <si>
    <t>v0</t>
  </si>
  <si>
    <t>v1</t>
  </si>
  <si>
    <t>a0</t>
  </si>
  <si>
    <t>a1</t>
  </si>
  <si>
    <t>a2</t>
  </si>
  <si>
    <t>a3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</si>
  <si>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</si>
  <si>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</si>
  <si>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</si>
  <si>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</si>
  <si>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</si>
  <si>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</si>
  <si>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</si>
  <si>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</si>
  <si>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</si>
  <si>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</si>
  <si>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s0</t>
  </si>
  <si>
    <t>s1</t>
  </si>
  <si>
    <t>s2</t>
  </si>
  <si>
    <t>s3</t>
  </si>
  <si>
    <t>s4</t>
  </si>
  <si>
    <t>s5</t>
  </si>
  <si>
    <t>s6</t>
  </si>
  <si>
    <t>s7</t>
  </si>
  <si>
    <t>ra</t>
  </si>
  <si>
    <t>gp</t>
  </si>
  <si>
    <t>sp</t>
  </si>
  <si>
    <t>fp</t>
  </si>
  <si>
    <t>hello world</t>
  </si>
  <si>
    <t>INSTR</t>
  </si>
  <si>
    <t>OP</t>
  </si>
  <si>
    <t>Format=R</t>
  </si>
  <si>
    <t>Format=I</t>
  </si>
  <si>
    <t>Format=J</t>
  </si>
  <si>
    <t>pc</t>
  </si>
  <si>
    <t>128x128</t>
  </si>
  <si>
    <t>hi</t>
  </si>
  <si>
    <t>64kb</t>
  </si>
  <si>
    <t>PC ADDR</t>
  </si>
  <si>
    <t>PC VAL</t>
  </si>
  <si>
    <t>yo</t>
  </si>
  <si>
    <t>IDX</t>
  </si>
  <si>
    <t>RAM</t>
  </si>
  <si>
    <t>VAL</t>
  </si>
  <si>
    <t>ADDR</t>
  </si>
  <si>
    <t>READ</t>
  </si>
  <si>
    <t>WRITE</t>
  </si>
  <si>
    <t>SUC?</t>
  </si>
  <si>
    <t>pen</t>
  </si>
  <si>
    <t>RSADDR</t>
  </si>
  <si>
    <t>RTADDR</t>
  </si>
  <si>
    <t>IMMD</t>
  </si>
  <si>
    <t>FNCT</t>
  </si>
  <si>
    <t>SHMT</t>
  </si>
  <si>
    <t>RD</t>
  </si>
  <si>
    <t>RT</t>
  </si>
  <si>
    <t>RS</t>
  </si>
  <si>
    <t>RDADDR</t>
  </si>
  <si>
    <t>ALU</t>
  </si>
  <si>
    <t>done:</t>
  </si>
  <si>
    <t>add</t>
  </si>
  <si>
    <t>case:</t>
  </si>
  <si>
    <t>0/32</t>
  </si>
  <si>
    <t>RTVAL</t>
  </si>
  <si>
    <t>RSVAL</t>
  </si>
  <si>
    <t>sub</t>
  </si>
  <si>
    <t>0/34</t>
  </si>
  <si>
    <t>mult</t>
  </si>
  <si>
    <t>0/24</t>
  </si>
  <si>
    <t>div</t>
  </si>
  <si>
    <t>0/26</t>
  </si>
  <si>
    <t>and</t>
  </si>
  <si>
    <t>0/36</t>
  </si>
  <si>
    <t>or</t>
  </si>
  <si>
    <t>0/37</t>
  </si>
  <si>
    <t>xor</t>
  </si>
  <si>
    <t>0/38</t>
  </si>
  <si>
    <t>sll</t>
  </si>
  <si>
    <t>srl</t>
  </si>
  <si>
    <t>0/0</t>
  </si>
  <si>
    <t>0/2</t>
  </si>
  <si>
    <t>addi</t>
  </si>
  <si>
    <t>andi</t>
  </si>
  <si>
    <t>ori</t>
  </si>
  <si>
    <t>xori</t>
  </si>
  <si>
    <t>j</t>
  </si>
  <si>
    <t>JBITS</t>
  </si>
  <si>
    <t>beq</t>
  </si>
  <si>
    <t>bne</t>
  </si>
  <si>
    <t>lw</t>
  </si>
  <si>
    <t>LWBASE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</si>
</sst>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3"/>
      <color rgb="FF0C0D0E"/>
      <name val="Menlo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errill, Cooper" id="{91AC9A71-FD55-054C-B785-052ED73AB046}" userId="S::cat3500@utulsa.edu::df038d5c-6e5e-4af2-bfcf-f0778eac0e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9" dT="2024-05-17T19:11:31.29" personId="{91AC9A71-FD55-054C-B785-052ED73AB046}" id="{1B919823-7042-AA45-8BE7-2E148AF7736E}">
    <text>=SetCellValue(ADDRESS(19,10), "hello world")</text>
  </threadedComment>
  <threadedComment ref="G20" dT="2024-05-18T05:32:13.02" personId="{91AC9A71-FD55-054C-B785-052ED73AB046}" id="{CDCDC5D9-ED0E-2148-BF8A-9DA016F77D57}">
    <text>TODO: MAKE THIS INTERPRET AS A SIGNED NUMBER FOR BACKWARDS BRANCHING</text>
  </threadedComment>
  <threadedComment ref="G22" dT="2024-05-18T05:40:00.35" personId="{91AC9A71-FD55-054C-B785-052ED73AB046}" id="{76E4CB42-0AD5-5B4D-A6A1-B3EAB175ADCF}">
    <text>Should the offset be indexed like this?</text>
  </threadedComment>
  <threadedComment ref="C27" dT="2024-05-18T05:44:13.32" personId="{91AC9A71-FD55-054C-B785-052ED73AB046}" id="{0A142261-3ADA-D24A-85B9-D6D70B5D60C5}">
    <text>Same</text>
  </threadedComment>
  <threadedComment ref="C28" dT="2024-05-18T05:43:54.18" personId="{91AC9A71-FD55-054C-B785-052ED73AB046}" id="{669385F9-156F-9D40-9551-F4A1471536C0}">
    <text>Maybe can make calculation conditional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37B1-3AE4-EB42-9D14-4ACDB1D87C75}">
  <sheetPr codeName="Sheet1"/>
  <dimension ref="A2:DX201"/>
  <sheetViews>
    <sheetView tabSelected="1" topLeftCell="A6" zoomScale="132" workbookViewId="0">
      <selection activeCell="H22" sqref="H22"/>
    </sheetView>
  </sheetViews>
  <sheetFormatPr baseColWidth="10" defaultColWidth="5.83203125" defaultRowHeight="16" x14ac:dyDescent="0.2"/>
  <cols>
    <col min="1" max="1" width="9" customWidth="1"/>
    <col min="3" max="3" width="8.6640625" customWidth="1"/>
    <col min="4" max="4" width="7.83203125" bestFit="1" customWidth="1"/>
    <col min="6" max="6" width="7.83203125" bestFit="1" customWidth="1"/>
    <col min="8" max="8" width="7.83203125" bestFit="1" customWidth="1"/>
  </cols>
  <sheetData>
    <row r="2" spans="1:14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N2" t="s">
        <v>1</v>
      </c>
    </row>
    <row r="3" spans="1:14" x14ac:dyDescent="0.2">
      <c r="N3">
        <f ca="1">CLK</f>
        <v>1</v>
      </c>
    </row>
    <row r="4" spans="1:14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6" spans="1:14" x14ac:dyDescent="0.2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</row>
    <row r="7" spans="1:14" x14ac:dyDescent="0.2">
      <c r="G7">
        <v>8</v>
      </c>
    </row>
    <row r="8" spans="1:14" x14ac:dyDescent="0.2">
      <c r="A8" t="s">
        <v>17</v>
      </c>
      <c r="B8" t="s">
        <v>18</v>
      </c>
      <c r="C8" t="s">
        <v>28</v>
      </c>
      <c r="D8" t="s">
        <v>29</v>
      </c>
      <c r="E8" t="s">
        <v>30</v>
      </c>
      <c r="F8" t="s">
        <v>27</v>
      </c>
      <c r="G8" t="s">
        <v>37</v>
      </c>
    </row>
    <row r="12" spans="1:14" x14ac:dyDescent="0.2">
      <c r="C12" t="s">
        <v>62</v>
      </c>
      <c r="E12" t="s">
        <v>64</v>
      </c>
      <c r="J12" t="s">
        <v>61</v>
      </c>
    </row>
    <row r="13" spans="1:14" x14ac:dyDescent="0.2">
      <c r="C13" t="s">
        <v>63</v>
      </c>
      <c r="D13">
        <f ca="1">RTVAL+RSVAL</f>
        <v>0</v>
      </c>
      <c r="E13" t="s">
        <v>65</v>
      </c>
      <c r="G13" t="s">
        <v>80</v>
      </c>
      <c r="H13">
        <f ca="1">_xlfn.BITLSHIFT(RTVAL,SHMT)</f>
        <v>0</v>
      </c>
      <c r="I13" t="s">
        <v>82</v>
      </c>
    </row>
    <row r="14" spans="1:14" x14ac:dyDescent="0.2">
      <c r="C14" t="s">
        <v>68</v>
      </c>
      <c r="D14">
        <f ca="1">RSVAL-RTVAL</f>
        <v>0</v>
      </c>
      <c r="E14" t="s">
        <v>69</v>
      </c>
      <c r="G14" t="s">
        <v>81</v>
      </c>
      <c r="H14">
        <f ca="1">_xlfn.BITRSHIFT(RTVAL,SHMT)</f>
        <v>0</v>
      </c>
      <c r="I14" t="s">
        <v>83</v>
      </c>
    </row>
    <row r="15" spans="1:14" x14ac:dyDescent="0.2">
      <c r="C15" t="s">
        <v>70</v>
      </c>
      <c r="D15">
        <f ca="1">RSVAL*RTVAL</f>
        <v>0</v>
      </c>
      <c r="E15" t="s">
        <v>71</v>
      </c>
      <c r="G15" t="s">
        <v>84</v>
      </c>
      <c r="H15">
        <f ca="1">RSVAL+IMMD</f>
        <v>8</v>
      </c>
      <c r="I15">
        <v>8</v>
      </c>
    </row>
    <row r="16" spans="1:14" x14ac:dyDescent="0.2">
      <c r="C16" t="s">
        <v>72</v>
      </c>
      <c r="D16" t="e">
        <f ca="1">RSVAL/RTVAL</f>
        <v>#DIV/0!</v>
      </c>
      <c r="E16" t="s">
        <v>73</v>
      </c>
      <c r="G16" t="s">
        <v>85</v>
      </c>
      <c r="H16">
        <f ca="1">_xlfn.BITAND(RSVAL,IMMD)</f>
        <v>0</v>
      </c>
      <c r="I16">
        <v>12</v>
      </c>
    </row>
    <row r="17" spans="1:14" x14ac:dyDescent="0.2">
      <c r="C17" t="s">
        <v>74</v>
      </c>
      <c r="D17">
        <f ca="1">_xlfn.BITAND(RSVAL,RTVAL)</f>
        <v>0</v>
      </c>
      <c r="E17" t="s">
        <v>75</v>
      </c>
      <c r="G17" t="s">
        <v>86</v>
      </c>
      <c r="H17">
        <f ca="1">_xlfn.BITOR(RSVAL,IMMD)</f>
        <v>8</v>
      </c>
      <c r="I17">
        <v>13</v>
      </c>
    </row>
    <row r="18" spans="1:14" ht="17" x14ac:dyDescent="0.2">
      <c r="C18" t="s">
        <v>76</v>
      </c>
      <c r="D18">
        <f ca="1">_xlfn.BITOR(RSVAL,RTVAL)</f>
        <v>0</v>
      </c>
      <c r="E18" t="s">
        <v>77</v>
      </c>
      <c r="G18" t="s">
        <v>87</v>
      </c>
      <c r="H18">
        <f ca="1">_xlfn.BITXOR(RSVAL,IMMD)</f>
        <v>8</v>
      </c>
      <c r="I18" s="1">
        <v>14</v>
      </c>
    </row>
    <row r="19" spans="1:14" x14ac:dyDescent="0.2">
      <c r="A19" t="s">
        <v>0</v>
      </c>
      <c r="C19" t="s">
        <v>78</v>
      </c>
      <c r="D19">
        <f ca="1">_xlfn.BITXOR(RSVAL,RTVAL)</f>
        <v>0</v>
      </c>
      <c r="E19" t="s">
        <v>79</v>
      </c>
      <c r="G19" t="s">
        <v>88</v>
      </c>
      <c r="H19">
        <f ca="1">_xlfn.BITOR(_xlfn.BITAND(PC+4,4026531840),_xlfn.BITLSHIFT(JBITS,2))</f>
        <v>0</v>
      </c>
      <c r="I19">
        <v>2</v>
      </c>
      <c r="N19" t="s">
        <v>31</v>
      </c>
    </row>
    <row r="20" spans="1:14" x14ac:dyDescent="0.2">
      <c r="A20">
        <f ca="1">IF(CLR = 1, 0, $A$20 + 1)</f>
        <v>1429</v>
      </c>
      <c r="G20" t="s">
        <v>90</v>
      </c>
      <c r="H20">
        <f ca="1">IF(RSVAL=RTVAL,_xlfn.BITLSHIFT(IMMD,2)+PC+4,PC+4)</f>
        <v>44</v>
      </c>
    </row>
    <row r="21" spans="1:14" x14ac:dyDescent="0.2">
      <c r="G21" t="s">
        <v>91</v>
      </c>
      <c r="H21">
        <f ca="1">IF(RSVAL&lt;&gt;RTVAL,_xlfn.BITLSHIFT(IMMD,2)+PC+4,PC+4)</f>
        <v>12</v>
      </c>
    </row>
    <row r="22" spans="1:14" x14ac:dyDescent="0.2">
      <c r="C22" t="s">
        <v>66</v>
      </c>
      <c r="D22" cm="1">
        <f t="array" aca="1" ref="D22" ca="1">INDIRECT(RTADDR)</f>
        <v>0</v>
      </c>
      <c r="G22" t="s">
        <v>92</v>
      </c>
      <c r="H22">
        <f>LWBASE+_xlfn.BITLSHIFT(IMMD,4)</f>
        <v>139</v>
      </c>
    </row>
    <row r="23" spans="1:14" x14ac:dyDescent="0.2">
      <c r="C23" t="s">
        <v>67</v>
      </c>
      <c r="D23" cm="1">
        <f t="array" aca="1" ref="D23" ca="1">INDIRECT(RSADDR)</f>
        <v>0</v>
      </c>
    </row>
    <row r="26" spans="1:14" x14ac:dyDescent="0.2">
      <c r="C26" t="s">
        <v>60</v>
      </c>
      <c r="D26" t="str">
        <f ca="1">IF(RFMT,ADDRESS(_xlfn.BITRSHIFT(RD,3)*2 + 1, 1+_xlfn.BITAND(RD,7)),RDADDR)</f>
        <v>$D$3</v>
      </c>
      <c r="E26" t="s">
        <v>93</v>
      </c>
      <c r="F26">
        <f>IF(OP=35,_xlfn.BITAND(_xlfn.BITRSHIFT(INSTR,21),31),LWBASE)</f>
        <v>11</v>
      </c>
    </row>
    <row r="27" spans="1:14" x14ac:dyDescent="0.2">
      <c r="C27" t="s">
        <v>53</v>
      </c>
      <c r="D27" t="str">
        <f>ADDRESS(_xlfn.BITRSHIFT(RT,3)*2 + 1, 1+_xlfn.BITAND(RT,7))</f>
        <v>$B$3</v>
      </c>
    </row>
    <row r="28" spans="1:14" x14ac:dyDescent="0.2">
      <c r="C28" t="s">
        <v>52</v>
      </c>
      <c r="D28" t="str">
        <f>ADDRESS(_xlfn.BITRSHIFT(RS,3)*2 + 1, 1+_xlfn.BITAND(RS,7))</f>
        <v>$D$3</v>
      </c>
    </row>
    <row r="31" spans="1:14" x14ac:dyDescent="0.2">
      <c r="C31" t="s">
        <v>55</v>
      </c>
      <c r="D31">
        <f ca="1">IF(RFMT, _xlfn.BITAND(INSTR,127),$D$31)</f>
        <v>32</v>
      </c>
      <c r="E31" t="s">
        <v>54</v>
      </c>
      <c r="F31">
        <f>IF(IFMT,_xlfn.BITAND(INSTR,65535),IMMD)</f>
        <v>8</v>
      </c>
      <c r="G31" t="s">
        <v>89</v>
      </c>
      <c r="H31">
        <f ca="1">IF(JFMT,_xlfn.BITAND(INSTR,134217727),JBITS)</f>
        <v>0</v>
      </c>
    </row>
    <row r="32" spans="1:14" x14ac:dyDescent="0.2">
      <c r="C32" t="s">
        <v>56</v>
      </c>
      <c r="D32">
        <f ca="1">IF(RFMT,_xlfn.BITAND(_xlfn.BITRSHIFT(INSTR,6),31),$D$32)</f>
        <v>0</v>
      </c>
    </row>
    <row r="33" spans="1:15" x14ac:dyDescent="0.2">
      <c r="C33" t="s">
        <v>57</v>
      </c>
      <c r="D33">
        <f ca="1">IF(RFMT,_xlfn.BITAND(_xlfn.BITRSHIFT(INSTR,11),31),$D$33)</f>
        <v>11</v>
      </c>
    </row>
    <row r="34" spans="1:15" x14ac:dyDescent="0.2">
      <c r="C34" t="s">
        <v>58</v>
      </c>
      <c r="D34">
        <f>IF(OR(RFMT,IFMT),_xlfn.BITAND(_xlfn.BITRSHIFT(INSTR,16),31),$D$34)</f>
        <v>9</v>
      </c>
    </row>
    <row r="35" spans="1:15" x14ac:dyDescent="0.2">
      <c r="C35" t="s">
        <v>59</v>
      </c>
      <c r="D35">
        <f>IF(OR(RFMT,IFMT),_xlfn.BITAND(_xlfn.BITRSHIFT(INSTR,21),31),$D$35)</f>
        <v>11</v>
      </c>
    </row>
    <row r="36" spans="1:15" x14ac:dyDescent="0.2">
      <c r="A36">
        <v>2372468744</v>
      </c>
      <c r="B36">
        <f>_xlfn.BITRSHIFT($A$36,26)</f>
        <v>35</v>
      </c>
      <c r="C36" t="s">
        <v>34</v>
      </c>
      <c r="E36" t="s">
        <v>35</v>
      </c>
      <c r="G36" t="s">
        <v>36</v>
      </c>
    </row>
    <row r="37" spans="1:15" x14ac:dyDescent="0.2">
      <c r="A37" t="s">
        <v>32</v>
      </c>
      <c r="B37" t="s">
        <v>33</v>
      </c>
      <c r="C37" t="b">
        <f>(OP=0)</f>
        <v>0</v>
      </c>
      <c r="E37" t="b">
        <f>AND(NOT(RFMT),NOT(JFMT))</f>
        <v>1</v>
      </c>
      <c r="G37" t="b">
        <f>OR(OP=2,OP=3,OP=26)</f>
        <v>0</v>
      </c>
    </row>
    <row r="43" spans="1:15" x14ac:dyDescent="0.2">
      <c r="H43" t="s">
        <v>48</v>
      </c>
      <c r="M43" t="s">
        <v>49</v>
      </c>
    </row>
    <row r="44" spans="1:15" x14ac:dyDescent="0.2">
      <c r="A44" t="s">
        <v>45</v>
      </c>
    </row>
    <row r="45" spans="1:15" x14ac:dyDescent="0.2">
      <c r="A45" t="s">
        <v>38</v>
      </c>
      <c r="B45" t="s">
        <v>40</v>
      </c>
      <c r="G45" t="s">
        <v>44</v>
      </c>
      <c r="H45" t="s">
        <v>47</v>
      </c>
      <c r="I45" t="s">
        <v>46</v>
      </c>
      <c r="L45" t="s">
        <v>44</v>
      </c>
      <c r="M45" t="s">
        <v>47</v>
      </c>
      <c r="N45" t="s">
        <v>46</v>
      </c>
      <c r="O45" t="s">
        <v>50</v>
      </c>
    </row>
    <row r="46" spans="1:15" x14ac:dyDescent="0.2">
      <c r="G46">
        <v>4</v>
      </c>
      <c r="H46" t="str">
        <f>ADDRESS(_xlfn.BITRSHIFT($G$46,6)+50,1+_xlfn.BITAND($G$46,127))</f>
        <v>$E$50</v>
      </c>
      <c r="I46" t="str" cm="1">
        <f t="array" aca="1" ref="I46" ca="1">INDIRECT($H$46)</f>
        <v>pen</v>
      </c>
      <c r="L46">
        <v>12</v>
      </c>
      <c r="M46" t="str">
        <f>ADDRESS(_xlfn.BITRSHIFT($L$46,6)+50,1+_xlfn.BITAND($L$46,127))</f>
        <v>$M$50</v>
      </c>
      <c r="N46">
        <v>34</v>
      </c>
      <c r="O46" t="e" cm="1">
        <f t="array" aca="1" ref="O46" ca="1">SetCellValue(CELL("contents",$M$46),$N$46)</f>
        <v>#NAME?</v>
      </c>
    </row>
    <row r="48" spans="1:15" x14ac:dyDescent="0.2">
      <c r="A48" t="s">
        <v>41</v>
      </c>
      <c r="B48" t="s">
        <v>42</v>
      </c>
    </row>
    <row r="49" spans="1:128" x14ac:dyDescent="0.2">
      <c r="A49" t="str">
        <f>ADDRESS(_xlfn.BITRSHIFT(_xlfn.BITRSHIFT(PC,2),6)+50,1+_xlfn.BITAND(_xlfn.BITRSHIFT(PC,2),127))</f>
        <v>$C$50</v>
      </c>
      <c r="B49" cm="1">
        <f t="array" aca="1" ref="B49" ca="1">INDIRECT($A$49)</f>
        <v>0</v>
      </c>
    </row>
    <row r="50" spans="1:128" x14ac:dyDescent="0.2">
      <c r="A50" s="2"/>
      <c r="B50" s="2"/>
      <c r="C50" s="2"/>
      <c r="D50" s="2" t="s">
        <v>43</v>
      </c>
      <c r="E50" s="2" t="s">
        <v>51</v>
      </c>
      <c r="F50" s="2"/>
      <c r="G50" s="2"/>
      <c r="H50" s="2"/>
      <c r="I50" s="2"/>
      <c r="J50" s="2"/>
      <c r="K50" s="2"/>
      <c r="L50" s="2"/>
      <c r="M50" s="2">
        <v>34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</row>
    <row r="51" spans="1:128" x14ac:dyDescent="0.2">
      <c r="A51" s="2"/>
      <c r="B51" s="2" t="s">
        <v>39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</row>
    <row r="52" spans="1:1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</row>
    <row r="53" spans="1:1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</row>
    <row r="54" spans="1:1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</row>
    <row r="55" spans="1:1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</row>
    <row r="56" spans="1:1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</row>
    <row r="57" spans="1:1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</row>
    <row r="58" spans="1:1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</row>
    <row r="59" spans="1:1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</row>
    <row r="60" spans="1:1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</row>
    <row r="61" spans="1:1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</row>
    <row r="62" spans="1:1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</row>
    <row r="63" spans="1:1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</row>
    <row r="64" spans="1:1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</row>
    <row r="65" spans="1:1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</row>
    <row r="66" spans="1:1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</row>
    <row r="67" spans="1:1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</row>
    <row r="68" spans="1:1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</row>
    <row r="69" spans="1:1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</row>
    <row r="70" spans="1:1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</row>
    <row r="71" spans="1:1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</row>
    <row r="72" spans="1:1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</row>
    <row r="73" spans="1:1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</row>
    <row r="74" spans="1:1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</row>
    <row r="75" spans="1:1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</row>
    <row r="76" spans="1:1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</row>
    <row r="77" spans="1:1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</row>
    <row r="78" spans="1:1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</row>
    <row r="79" spans="1:1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</row>
    <row r="80" spans="1:1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</row>
    <row r="81" spans="1:1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</row>
    <row r="82" spans="1:1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</row>
    <row r="83" spans="1:1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</row>
    <row r="84" spans="1:1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</row>
    <row r="85" spans="1:1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</row>
    <row r="86" spans="1:1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</row>
    <row r="87" spans="1:1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</row>
    <row r="88" spans="1:1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</row>
    <row r="89" spans="1:1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</row>
    <row r="90" spans="1:1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</row>
    <row r="91" spans="1:1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</row>
    <row r="92" spans="1:1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</row>
    <row r="93" spans="1:1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</row>
    <row r="94" spans="1:1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</row>
    <row r="95" spans="1:1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</row>
    <row r="96" spans="1:1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</row>
    <row r="97" spans="1:1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</row>
    <row r="98" spans="1:1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</row>
    <row r="99" spans="1:1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</row>
    <row r="100" spans="1:1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</row>
    <row r="101" spans="1:1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</row>
    <row r="102" spans="1:1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</row>
    <row r="103" spans="1:1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</row>
    <row r="104" spans="1:1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</row>
    <row r="105" spans="1:1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</row>
    <row r="106" spans="1:1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</row>
    <row r="107" spans="1:1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</row>
    <row r="108" spans="1:1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</row>
    <row r="109" spans="1:1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</row>
    <row r="110" spans="1:1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</row>
    <row r="111" spans="1:1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</row>
    <row r="112" spans="1:1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</row>
    <row r="113" spans="1:1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</row>
    <row r="114" spans="1:1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</row>
    <row r="115" spans="1:1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</row>
    <row r="116" spans="1:1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</row>
    <row r="117" spans="1:1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</row>
    <row r="118" spans="1:1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</row>
    <row r="119" spans="1:1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</row>
    <row r="120" spans="1:1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</row>
    <row r="121" spans="1:1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</row>
    <row r="122" spans="1:1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</row>
    <row r="123" spans="1:1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</row>
    <row r="124" spans="1:1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</row>
    <row r="125" spans="1:1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</row>
    <row r="126" spans="1:1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</row>
    <row r="127" spans="1:1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</row>
    <row r="128" spans="1:1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</row>
    <row r="129" spans="1:1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</row>
    <row r="130" spans="1:1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</row>
    <row r="131" spans="1:1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</row>
    <row r="132" spans="1:1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</row>
    <row r="133" spans="1:1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</row>
    <row r="134" spans="1:1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</row>
    <row r="135" spans="1:1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</row>
    <row r="136" spans="1:1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</row>
    <row r="137" spans="1:1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</row>
    <row r="138" spans="1:1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</row>
    <row r="139" spans="1:1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</row>
    <row r="140" spans="1:1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</row>
    <row r="141" spans="1:1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</row>
    <row r="142" spans="1:1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</row>
    <row r="143" spans="1:1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</row>
    <row r="144" spans="1:1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</row>
    <row r="145" spans="1:1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</row>
    <row r="146" spans="1:1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</row>
    <row r="147" spans="1:1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</row>
    <row r="148" spans="1:1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</row>
    <row r="149" spans="1:1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</row>
    <row r="150" spans="1:1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</row>
    <row r="151" spans="1:1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</row>
    <row r="152" spans="1:1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</row>
    <row r="153" spans="1:1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</row>
    <row r="154" spans="1:1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</row>
    <row r="155" spans="1:1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</row>
    <row r="156" spans="1:1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</row>
    <row r="157" spans="1:1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</row>
    <row r="158" spans="1:1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</row>
    <row r="159" spans="1:1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</row>
    <row r="160" spans="1:1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</row>
    <row r="161" spans="1:1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</row>
    <row r="162" spans="1:1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</row>
    <row r="163" spans="1:1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</row>
    <row r="164" spans="1:1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</row>
    <row r="165" spans="1:1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</row>
    <row r="166" spans="1:1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</row>
    <row r="167" spans="1:1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</row>
    <row r="168" spans="1:1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</row>
    <row r="169" spans="1:1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</row>
    <row r="170" spans="1:1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</row>
    <row r="171" spans="1:1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</row>
    <row r="172" spans="1:1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</row>
    <row r="173" spans="1:1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</row>
    <row r="174" spans="1:1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</row>
    <row r="175" spans="1:1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</row>
    <row r="176" spans="1:1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</row>
    <row r="177" spans="1:1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</row>
    <row r="178" spans="1:1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</row>
    <row r="200" spans="1:2" x14ac:dyDescent="0.2">
      <c r="A200" s="2">
        <f ca="1">IF($A$200 = 1,0,1)</f>
        <v>0</v>
      </c>
      <c r="B200" s="2">
        <v>0</v>
      </c>
    </row>
    <row r="201" spans="1:2" x14ac:dyDescent="0.2">
      <c r="A201" s="2" t="s">
        <v>1</v>
      </c>
      <c r="B201" s="2" t="s">
        <v>2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Sheet1</vt:lpstr>
      <vt:lpstr>CLK</vt:lpstr>
      <vt:lpstr>CLR</vt:lpstr>
      <vt:lpstr>FNCT</vt:lpstr>
      <vt:lpstr>IFMT</vt:lpstr>
      <vt:lpstr>IMMD</vt:lpstr>
      <vt:lpstr>INSTR</vt:lpstr>
      <vt:lpstr>JBITS</vt:lpstr>
      <vt:lpstr>JFMT</vt:lpstr>
      <vt:lpstr>LWBASE</vt:lpstr>
      <vt:lpstr>OP</vt:lpstr>
      <vt:lpstr>PC</vt:lpstr>
      <vt:lpstr>RD</vt:lpstr>
      <vt:lpstr>RDADDR</vt:lpstr>
      <vt:lpstr>RFMT</vt:lpstr>
      <vt:lpstr>RS</vt:lpstr>
      <vt:lpstr>RSADDR</vt:lpstr>
      <vt:lpstr>RSVAL</vt:lpstr>
      <vt:lpstr>RT</vt:lpstr>
      <vt:lpstr>RTADDR</vt:lpstr>
      <vt:lpstr>RTVAL</vt:lpstr>
      <vt:lpstr>SHMT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Terrill, Cooper</dc:creator>
  <cp:lastModifiedBy>Terrill, Cooper</cp:lastModifiedBy>
  <dcterms:created xsi:type="dcterms:W3CDTF">2024-05-16T20:40:16Z</dcterms:created>
  <dcterms:modified xsi:type="dcterms:W3CDTF">2024-05-18T05:46:29Z</dcterms:modified>
</cp:coreProperties>
</file>