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 activeTab="1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F11" i="2"/>
  <c r="G28" i="3"/>
  <c r="G27"/>
  <c r="G26"/>
  <c r="G25"/>
  <c r="J16"/>
  <c r="J10"/>
  <c r="J8"/>
  <c r="J6"/>
  <c r="J4"/>
  <c r="G16"/>
  <c r="G15"/>
  <c r="G10"/>
  <c r="G8"/>
  <c r="G6"/>
  <c r="G4"/>
  <c r="J2" i="1"/>
  <c r="K2"/>
  <c r="G2"/>
  <c r="E2"/>
  <c r="D10"/>
  <c r="I28" i="3" l="1"/>
  <c r="H28"/>
  <c r="I27"/>
  <c r="H27"/>
  <c r="I26"/>
  <c r="H26"/>
  <c r="I25"/>
  <c r="I15"/>
  <c r="I16"/>
  <c r="I6"/>
  <c r="I4"/>
  <c r="I8"/>
  <c r="I10"/>
  <c r="F14" i="2"/>
  <c r="F15" s="1"/>
  <c r="F2"/>
  <c r="F3" s="1"/>
  <c r="F4" s="1"/>
  <c r="F5" s="1"/>
  <c r="F6" s="1"/>
  <c r="F7" s="1"/>
  <c r="F8" s="1"/>
  <c r="F9" s="1"/>
  <c r="F10" s="1"/>
  <c r="J10" i="1"/>
  <c r="C10"/>
  <c r="J6"/>
</calcChain>
</file>

<file path=xl/sharedStrings.xml><?xml version="1.0" encoding="utf-8"?>
<sst xmlns="http://schemas.openxmlformats.org/spreadsheetml/2006/main" count="105" uniqueCount="80">
  <si>
    <t>日期</t>
    <phoneticPr fontId="1" type="noConversion"/>
  </si>
  <si>
    <t>资本金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</si>
  <si>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</si>
  <si>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</si>
  <si>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</si>
  <si>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</si>
  <si>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</si>
  <si>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</si>
  <si>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</si>
  <si>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</si>
  <si>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</si>
  <si>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</si>
  <si>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</si>
  <si>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</si>
  <si>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</si>
  <si>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</si>
  <si>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</si>
  <si>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</si>
  <si>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</si>
  <si>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</si>
  <si>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</si>
  <si>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</si>
  <si>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</si>
  <si>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</si>
  <si>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</si>
  <si>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</si>
  <si>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</si>
  <si>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</si>
  <si>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</si>
  <si>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</si>
  <si>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</si>
  <si>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</si>
  <si>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</si>
  <si>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</si>
  <si>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</si>
  <si>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</si>
  <si>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</si>
  <si>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</si>
  <si>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</si>
  <si>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</si>
  <si>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</si>
  <si>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</si>
  <si>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</si>
  <si>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</si>
  <si>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</si>
  <si>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</si>
  <si>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</si>
  <si>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</si>
  <si>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</si>
  <si>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</si>
  <si>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</si>
  <si>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</si>
  <si>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</si>
  <si>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</si>
  <si>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</si>
  <si>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</si>
  <si>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资产收益率（ROE）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</si>
  <si>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</si>
  <si>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</si>
  <si>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</si>
  <si>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</si>
  <si>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</si>
  <si>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</si>
  <si>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</si>
  <si>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</si>
  <si>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</si>
  <si>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</si>
  <si>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</si>
  <si>
    <t>S</t>
    <phoneticPr fontId="1" type="noConversion"/>
  </si>
  <si>
    <t>恒生指数</t>
    <phoneticPr fontId="1" type="noConversion"/>
  </si>
  <si>
    <t>美元汇率</t>
    <phoneticPr fontId="1" type="noConversion"/>
  </si>
  <si>
    <t>日期</t>
    <phoneticPr fontId="1" type="noConversion"/>
  </si>
  <si>
    <t>投资收益率</t>
    <phoneticPr fontId="1" type="noConversion"/>
  </si>
  <si>
    <t>资产增值</t>
    <phoneticPr fontId="1" type="noConversion"/>
  </si>
  <si>
    <t>资产市值</t>
    <phoneticPr fontId="1" type="noConversion"/>
  </si>
  <si>
    <t>工作增值</t>
    <phoneticPr fontId="1" type="noConversion"/>
  </si>
  <si>
    <t>投资增值</t>
    <phoneticPr fontId="1" type="noConversion"/>
  </si>
  <si>
    <t>交易收益额</t>
    <phoneticPr fontId="1" type="noConversion"/>
  </si>
  <si>
    <t>单股收益额</t>
    <phoneticPr fontId="1" type="noConversion"/>
  </si>
  <si>
    <t>打新解冻一批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</si>
</sst>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G20" sqref="G20"/>
    </sheetView>
  </sheetViews>
  <sheetFormatPr defaultRowHeight="12"/>
  <cols>
    <col min="1" max="1" width="12.125" style="2" customWidth="1"/>
    <col min="2" max="2" width="13.5" style="2" customWidth="1"/>
    <col min="3" max="3" width="14.625" style="2" customWidth="1"/>
    <col min="4" max="4" width="16.375" style="2" customWidth="1"/>
    <col min="5" max="5" width="12.125" style="2" customWidth="1"/>
    <col min="6" max="6" width="10.375" style="2" customWidth="1"/>
    <col min="7" max="7" width="12.25" style="2" customWidth="1"/>
    <col min="8" max="8" width="10.75" style="2" customWidth="1"/>
    <col min="9" max="9" width="9.875" style="2" customWidth="1"/>
    <col min="10" max="10" width="15.375" style="2" customWidth="1"/>
    <col min="11" max="11" width="10.25" style="2" customWidth="1"/>
    <col min="12" max="12" width="9" style="2"/>
    <col min="13" max="13" width="14.75" style="2" customWidth="1"/>
    <col min="14" max="14" width="11.625" style="2" customWidth="1"/>
    <col min="15" max="16384" width="9" style="2"/>
  </cols>
  <sheetData>
    <row r="1" spans="1:14" s="1" customFormat="1" ht="18" customHeight="1">
      <c r="A1" s="10" t="s">
        <v>4</v>
      </c>
      <c r="B1" s="10" t="s">
        <v>0</v>
      </c>
      <c r="C1" s="10" t="s">
        <v>1</v>
      </c>
      <c r="D1" s="31" t="s">
        <v>74</v>
      </c>
      <c r="E1" s="31" t="s">
        <v>73</v>
      </c>
      <c r="F1" s="31" t="s">
        <v>75</v>
      </c>
      <c r="G1" s="31" t="s">
        <v>76</v>
      </c>
      <c r="H1" s="10" t="s">
        <v>2</v>
      </c>
      <c r="I1" s="10" t="s">
        <v>3</v>
      </c>
      <c r="J1" s="17" t="s">
        <v>56</v>
      </c>
      <c r="K1" s="31" t="s">
        <v>72</v>
      </c>
      <c r="M1" s="31" t="s">
        <v>71</v>
      </c>
      <c r="N1" s="31" t="s">
        <v>70</v>
      </c>
    </row>
    <row r="2" spans="1:14">
      <c r="A2" s="46" t="s">
        <v>5</v>
      </c>
      <c r="B2" s="37">
        <v>42005</v>
      </c>
      <c r="C2" s="26">
        <v>160000</v>
      </c>
      <c r="D2" s="3">
        <v>156424.13</v>
      </c>
      <c r="E2" s="3">
        <f>D2-C2</f>
        <v>-3575.8699999999953</v>
      </c>
      <c r="F2" s="3">
        <v>0</v>
      </c>
      <c r="G2" s="3">
        <f>E2-F2</f>
        <v>-3575.8699999999953</v>
      </c>
      <c r="H2" s="4"/>
      <c r="I2" s="4"/>
      <c r="J2" s="5">
        <f>E2/C2</f>
        <v>-2.2349187499999972E-2</v>
      </c>
      <c r="K2" s="5">
        <f>G2/C2</f>
        <v>-2.2349187499999972E-2</v>
      </c>
      <c r="M2" s="32">
        <v>42005</v>
      </c>
      <c r="N2" s="40">
        <v>6.2020999999999997</v>
      </c>
    </row>
    <row r="3" spans="1:14">
      <c r="A3" s="46"/>
      <c r="B3" s="4"/>
      <c r="C3" s="4"/>
      <c r="D3" s="4"/>
      <c r="E3" s="4"/>
      <c r="F3" s="4"/>
      <c r="G3" s="4"/>
      <c r="H3" s="4"/>
      <c r="I3" s="4"/>
      <c r="J3" s="5"/>
      <c r="K3" s="5"/>
    </row>
    <row r="4" spans="1:14">
      <c r="A4" s="46"/>
      <c r="B4" s="4"/>
      <c r="C4" s="4"/>
      <c r="D4" s="4"/>
      <c r="E4" s="4"/>
      <c r="F4" s="4"/>
      <c r="G4" s="4"/>
      <c r="H4" s="4"/>
      <c r="I4" s="4"/>
      <c r="J4" s="5"/>
      <c r="K4" s="5"/>
    </row>
    <row r="5" spans="1:14">
      <c r="A5" s="46"/>
      <c r="B5" s="4"/>
      <c r="C5" s="4"/>
      <c r="D5" s="4"/>
      <c r="E5" s="4"/>
      <c r="F5" s="4"/>
      <c r="G5" s="4"/>
      <c r="H5" s="4"/>
      <c r="I5" s="4"/>
      <c r="J5" s="5"/>
      <c r="K5" s="5"/>
    </row>
    <row r="6" spans="1:14">
      <c r="A6" s="46" t="s">
        <v>6</v>
      </c>
      <c r="B6" s="36">
        <v>42005</v>
      </c>
      <c r="C6" s="43">
        <v>31148.33</v>
      </c>
      <c r="D6" s="6">
        <v>31678.66</v>
      </c>
      <c r="E6" s="6"/>
      <c r="F6" s="6"/>
      <c r="G6" s="6"/>
      <c r="H6" s="4"/>
      <c r="I6" s="4"/>
      <c r="J6" s="7">
        <f t="shared" ref="J6:J10" si="0">(D6-C6)/C6</f>
        <v>1.7025952916255801E-2</v>
      </c>
      <c r="K6" s="7"/>
    </row>
    <row r="7" spans="1:14">
      <c r="A7" s="46"/>
      <c r="B7" s="4"/>
      <c r="C7" s="4"/>
      <c r="D7" s="4"/>
      <c r="E7" s="4"/>
      <c r="F7" s="4"/>
      <c r="G7" s="4"/>
      <c r="H7" s="4"/>
      <c r="I7" s="4"/>
      <c r="J7" s="7"/>
      <c r="K7" s="7"/>
    </row>
    <row r="8" spans="1:14">
      <c r="A8" s="46"/>
      <c r="B8" s="4"/>
      <c r="C8" s="4"/>
      <c r="D8" s="4"/>
      <c r="E8" s="4"/>
      <c r="F8" s="4"/>
      <c r="G8" s="4"/>
      <c r="H8" s="4"/>
      <c r="I8" s="4"/>
      <c r="J8" s="7"/>
      <c r="K8" s="7"/>
    </row>
    <row r="9" spans="1:14">
      <c r="A9" s="46"/>
      <c r="B9" s="4"/>
      <c r="C9" s="4"/>
      <c r="D9" s="4"/>
      <c r="E9" s="4"/>
      <c r="F9" s="4"/>
      <c r="G9" s="4"/>
      <c r="H9" s="4"/>
      <c r="I9" s="4"/>
      <c r="J9" s="7"/>
      <c r="K9" s="7"/>
    </row>
    <row r="10" spans="1:14">
      <c r="A10" s="46" t="s">
        <v>7</v>
      </c>
      <c r="B10" s="37">
        <v>42005</v>
      </c>
      <c r="C10" s="44">
        <f>C6*6.2743+C2</f>
        <v>355433.96691900003</v>
      </c>
      <c r="D10" s="8">
        <f>D6*N2+D2</f>
        <v>352898.34718599997</v>
      </c>
      <c r="E10" s="8"/>
      <c r="F10" s="8"/>
      <c r="G10" s="8"/>
      <c r="H10" s="4"/>
      <c r="I10" s="4"/>
      <c r="J10" s="5">
        <f t="shared" si="0"/>
        <v>-7.1338700546250862E-3</v>
      </c>
      <c r="K10" s="5"/>
    </row>
    <row r="11" spans="1:14">
      <c r="A11" s="46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4">
      <c r="A12" s="46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4">
      <c r="A13" s="47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s="1" customFormat="1">
      <c r="A14" s="45" t="s">
        <v>61</v>
      </c>
      <c r="B14" s="32">
        <v>42005</v>
      </c>
      <c r="C14" s="13"/>
      <c r="D14" s="13">
        <v>3234.68</v>
      </c>
      <c r="E14" s="13"/>
      <c r="F14" s="13"/>
      <c r="G14" s="13"/>
      <c r="H14" s="13"/>
      <c r="I14" s="13"/>
      <c r="J14" s="14"/>
      <c r="K14" s="14"/>
    </row>
    <row r="15" spans="1:14" s="1" customFormat="1">
      <c r="A15" s="45"/>
      <c r="B15" s="32"/>
      <c r="C15" s="13"/>
      <c r="D15" s="13"/>
      <c r="E15" s="13"/>
      <c r="F15" s="13"/>
      <c r="G15" s="13"/>
      <c r="H15" s="13"/>
      <c r="I15" s="13"/>
      <c r="J15" s="14"/>
      <c r="K15" s="14"/>
    </row>
    <row r="16" spans="1:14" s="1" customFormat="1">
      <c r="A16" s="45"/>
      <c r="B16" s="32"/>
      <c r="C16" s="13"/>
      <c r="D16" s="13"/>
      <c r="E16" s="13"/>
      <c r="F16" s="13"/>
      <c r="G16" s="13"/>
      <c r="H16" s="13"/>
      <c r="I16" s="13"/>
      <c r="J16" s="14"/>
      <c r="K16" s="14"/>
    </row>
    <row r="17" spans="1:11" s="1" customFormat="1">
      <c r="A17" s="45"/>
      <c r="B17" s="32"/>
      <c r="C17" s="13"/>
      <c r="D17" s="13"/>
      <c r="E17" s="13"/>
      <c r="F17" s="13"/>
      <c r="G17" s="13"/>
      <c r="H17" s="13"/>
      <c r="I17" s="13"/>
      <c r="J17" s="14"/>
      <c r="K17" s="14"/>
    </row>
    <row r="18" spans="1:11" s="1" customFormat="1">
      <c r="A18" s="45" t="s">
        <v>62</v>
      </c>
      <c r="B18" s="32">
        <v>42005</v>
      </c>
      <c r="C18" s="13"/>
      <c r="D18" s="13">
        <v>11014.62</v>
      </c>
      <c r="E18" s="13"/>
      <c r="F18" s="13"/>
      <c r="G18" s="13"/>
      <c r="H18" s="13"/>
      <c r="I18" s="13"/>
      <c r="J18" s="14"/>
      <c r="K18" s="14"/>
    </row>
    <row r="19" spans="1:11" s="1" customFormat="1">
      <c r="A19" s="45"/>
      <c r="B19" s="32"/>
      <c r="C19" s="13"/>
      <c r="D19" s="13"/>
      <c r="E19" s="13"/>
      <c r="F19" s="13"/>
      <c r="G19" s="13"/>
      <c r="H19" s="13"/>
      <c r="I19" s="13"/>
      <c r="J19" s="14"/>
      <c r="K19" s="14"/>
    </row>
    <row r="20" spans="1:11" s="1" customFormat="1">
      <c r="A20" s="45"/>
      <c r="B20" s="32"/>
      <c r="C20" s="13"/>
      <c r="D20" s="13"/>
      <c r="E20" s="13"/>
      <c r="F20" s="13"/>
      <c r="G20" s="13"/>
      <c r="H20" s="28"/>
      <c r="I20" s="13"/>
      <c r="J20" s="14"/>
      <c r="K20" s="14"/>
    </row>
    <row r="21" spans="1:11" s="1" customFormat="1">
      <c r="A21" s="45"/>
      <c r="B21" s="32"/>
      <c r="C21" s="13"/>
      <c r="D21" s="13"/>
      <c r="E21" s="13"/>
      <c r="F21" s="13"/>
      <c r="G21" s="13"/>
      <c r="H21" s="13"/>
      <c r="I21" s="13"/>
      <c r="J21" s="14"/>
      <c r="K21" s="14"/>
    </row>
    <row r="22" spans="1:11" s="1" customFormat="1">
      <c r="A22" s="45" t="s">
        <v>63</v>
      </c>
      <c r="B22" s="32">
        <v>42005</v>
      </c>
      <c r="C22" s="13"/>
      <c r="D22" s="13">
        <v>5461.19</v>
      </c>
      <c r="E22" s="13"/>
      <c r="F22" s="13"/>
      <c r="G22" s="13"/>
      <c r="H22" s="13"/>
      <c r="I22" s="13"/>
      <c r="J22" s="14"/>
      <c r="K22" s="14"/>
    </row>
    <row r="23" spans="1:11" s="1" customFormat="1">
      <c r="A23" s="45"/>
      <c r="B23" s="32"/>
      <c r="C23" s="13"/>
      <c r="D23" s="13"/>
      <c r="E23" s="13"/>
      <c r="F23" s="13"/>
      <c r="G23" s="13"/>
      <c r="H23" s="13"/>
      <c r="I23" s="13"/>
      <c r="J23" s="14"/>
      <c r="K23" s="14"/>
    </row>
    <row r="24" spans="1:11" s="1" customFormat="1">
      <c r="A24" s="45"/>
      <c r="B24" s="32"/>
      <c r="C24" s="14"/>
      <c r="D24" s="14"/>
      <c r="E24" s="14"/>
      <c r="F24" s="14"/>
      <c r="G24" s="14"/>
      <c r="H24" s="14"/>
      <c r="I24" s="14"/>
      <c r="J24" s="14"/>
      <c r="K24" s="14"/>
    </row>
    <row r="25" spans="1:11" s="1" customFormat="1">
      <c r="A25" s="45"/>
      <c r="B25" s="32"/>
      <c r="C25" s="14"/>
      <c r="D25" s="14"/>
      <c r="E25" s="14"/>
      <c r="F25" s="14"/>
      <c r="G25" s="14"/>
      <c r="H25" s="14"/>
      <c r="I25" s="14"/>
      <c r="J25" s="14"/>
      <c r="K25" s="14"/>
    </row>
    <row r="26" spans="1:11" s="1" customFormat="1">
      <c r="A26" s="45" t="s">
        <v>64</v>
      </c>
      <c r="B26" s="32">
        <v>42005</v>
      </c>
      <c r="C26" s="14"/>
      <c r="D26" s="13">
        <v>1471.76</v>
      </c>
      <c r="E26" s="13"/>
      <c r="F26" s="13"/>
      <c r="G26" s="13"/>
      <c r="H26" s="14"/>
      <c r="I26" s="14"/>
      <c r="J26" s="14"/>
      <c r="K26" s="14"/>
    </row>
    <row r="27" spans="1:11" s="1" customFormat="1">
      <c r="A27" s="45"/>
      <c r="B27" s="32"/>
      <c r="C27" s="14"/>
      <c r="D27" s="14"/>
      <c r="E27" s="14"/>
      <c r="F27" s="14"/>
      <c r="G27" s="14"/>
      <c r="H27" s="14"/>
      <c r="I27" s="14"/>
      <c r="J27" s="14"/>
      <c r="K27" s="14"/>
    </row>
    <row r="28" spans="1:11" s="1" customFormat="1">
      <c r="A28" s="45"/>
      <c r="B28" s="32"/>
      <c r="C28" s="14"/>
      <c r="D28" s="14"/>
      <c r="E28" s="14"/>
      <c r="F28" s="14"/>
      <c r="G28" s="14"/>
      <c r="H28" s="14"/>
      <c r="I28" s="14"/>
      <c r="J28" s="14"/>
      <c r="K28" s="14"/>
    </row>
    <row r="29" spans="1:11" s="1" customFormat="1">
      <c r="A29" s="45"/>
      <c r="B29" s="32"/>
      <c r="C29" s="14"/>
      <c r="D29" s="14"/>
      <c r="E29" s="14"/>
      <c r="F29" s="14"/>
      <c r="G29" s="14"/>
      <c r="H29" s="14"/>
      <c r="I29" s="14"/>
      <c r="J29" s="14"/>
      <c r="K29" s="14"/>
    </row>
    <row r="30" spans="1:11" s="1" customFormat="1">
      <c r="A30" s="45" t="s">
        <v>65</v>
      </c>
      <c r="B30" s="32">
        <v>42005</v>
      </c>
      <c r="C30" s="14"/>
      <c r="D30" s="13">
        <v>17823.07</v>
      </c>
      <c r="E30" s="13"/>
      <c r="F30" s="13"/>
      <c r="G30" s="13"/>
      <c r="H30" s="14"/>
      <c r="I30" s="14"/>
      <c r="J30" s="14"/>
      <c r="K30" s="14"/>
    </row>
    <row r="31" spans="1:11" s="1" customFormat="1">
      <c r="A31" s="45"/>
      <c r="B31" s="32"/>
      <c r="C31" s="14"/>
      <c r="D31" s="14"/>
      <c r="E31" s="14"/>
      <c r="F31" s="14"/>
      <c r="G31" s="14"/>
      <c r="H31" s="14"/>
      <c r="I31" s="14"/>
      <c r="J31" s="14"/>
      <c r="K31" s="14"/>
    </row>
    <row r="32" spans="1:11" s="1" customFormat="1">
      <c r="A32" s="45"/>
      <c r="B32" s="32"/>
      <c r="C32" s="14"/>
      <c r="D32" s="14"/>
      <c r="E32" s="14"/>
      <c r="F32" s="14"/>
      <c r="G32" s="14"/>
      <c r="H32" s="14"/>
      <c r="I32" s="14"/>
      <c r="J32" s="14"/>
      <c r="K32" s="14"/>
    </row>
    <row r="33" spans="1:11" s="1" customFormat="1">
      <c r="A33" s="45"/>
      <c r="B33" s="32"/>
      <c r="C33" s="14"/>
      <c r="D33" s="14"/>
      <c r="E33" s="14"/>
      <c r="F33" s="14"/>
      <c r="G33" s="14"/>
      <c r="H33" s="14"/>
      <c r="I33" s="14"/>
      <c r="J33" s="14"/>
      <c r="K33" s="14"/>
    </row>
    <row r="34" spans="1:11" s="1" customFormat="1">
      <c r="A34" s="45" t="s">
        <v>66</v>
      </c>
      <c r="B34" s="41">
        <v>42005</v>
      </c>
      <c r="C34" s="14"/>
      <c r="D34" s="13">
        <v>4736.05</v>
      </c>
      <c r="E34" s="13"/>
      <c r="F34" s="13"/>
      <c r="G34" s="13"/>
      <c r="H34" s="14"/>
      <c r="I34" s="14"/>
      <c r="J34" s="14"/>
      <c r="K34" s="14"/>
    </row>
    <row r="35" spans="1:11">
      <c r="A35" s="45"/>
      <c r="B35" s="42"/>
      <c r="C35" s="40"/>
      <c r="D35" s="40"/>
      <c r="E35" s="40"/>
      <c r="F35" s="40"/>
      <c r="G35" s="40"/>
      <c r="H35" s="40"/>
      <c r="I35" s="40"/>
      <c r="J35" s="40"/>
      <c r="K35" s="40"/>
    </row>
    <row r="36" spans="1:11">
      <c r="A36" s="45"/>
      <c r="B36" s="42"/>
      <c r="C36" s="40"/>
      <c r="D36" s="40"/>
      <c r="E36" s="40"/>
      <c r="F36" s="40"/>
      <c r="G36" s="40"/>
      <c r="H36" s="40"/>
      <c r="I36" s="40"/>
      <c r="J36" s="40"/>
      <c r="K36" s="40"/>
    </row>
    <row r="37" spans="1:11">
      <c r="A37" s="45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>
      <c r="A38" s="46" t="s">
        <v>69</v>
      </c>
      <c r="B38" s="32">
        <v>42005</v>
      </c>
      <c r="C38" s="40"/>
      <c r="D38" s="4">
        <v>23605.040000000001</v>
      </c>
      <c r="E38" s="4"/>
      <c r="F38" s="4"/>
      <c r="G38" s="4"/>
      <c r="H38" s="40"/>
      <c r="I38" s="40"/>
      <c r="J38" s="40"/>
      <c r="K38" s="40"/>
    </row>
    <row r="39" spans="1:11">
      <c r="A39" s="46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>
      <c r="A40" s="46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>
      <c r="A41" s="46"/>
      <c r="B41" s="40"/>
      <c r="C41" s="40"/>
      <c r="D41" s="40"/>
      <c r="E41" s="40"/>
      <c r="F41" s="40"/>
      <c r="G41" s="40"/>
      <c r="H41" s="40"/>
      <c r="I41" s="40"/>
      <c r="J41" s="40"/>
      <c r="K41" s="40"/>
    </row>
  </sheetData>
  <mergeCells count="10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G11" sqref="G11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16" t="s">
        <v>10</v>
      </c>
      <c r="B1" s="31" t="s">
        <v>0</v>
      </c>
      <c r="C1" s="16" t="s">
        <v>8</v>
      </c>
      <c r="D1" s="16" t="s">
        <v>9</v>
      </c>
      <c r="E1" s="16" t="s">
        <v>12</v>
      </c>
      <c r="F1" s="16" t="s">
        <v>1</v>
      </c>
      <c r="G1" s="16" t="s">
        <v>37</v>
      </c>
    </row>
    <row r="2" spans="1:7">
      <c r="A2" s="45" t="s">
        <v>11</v>
      </c>
      <c r="B2" s="32">
        <v>42005</v>
      </c>
      <c r="C2" s="12">
        <v>160000</v>
      </c>
      <c r="D2" s="12">
        <v>0</v>
      </c>
      <c r="E2" s="12">
        <v>0</v>
      </c>
      <c r="F2" s="12">
        <f>C2-D2+E2</f>
        <v>160000</v>
      </c>
      <c r="G2" s="14"/>
    </row>
    <row r="3" spans="1:7">
      <c r="A3" s="45"/>
      <c r="B3" s="32">
        <v>42045</v>
      </c>
      <c r="C3" s="12">
        <v>0</v>
      </c>
      <c r="D3" s="12">
        <v>0</v>
      </c>
      <c r="E3" s="12">
        <v>403.09</v>
      </c>
      <c r="F3" s="12">
        <f t="shared" ref="F3:F11" si="0">F2+C3-D3+E3</f>
        <v>160403.09</v>
      </c>
      <c r="G3" s="14"/>
    </row>
    <row r="4" spans="1:7">
      <c r="A4" s="45"/>
      <c r="B4" s="32">
        <v>42051</v>
      </c>
      <c r="C4" s="12">
        <v>31000</v>
      </c>
      <c r="D4" s="12">
        <v>0</v>
      </c>
      <c r="E4" s="12">
        <v>0</v>
      </c>
      <c r="F4" s="12">
        <f t="shared" si="0"/>
        <v>191403.09</v>
      </c>
      <c r="G4" s="28" t="s">
        <v>39</v>
      </c>
    </row>
    <row r="5" spans="1:7">
      <c r="A5" s="45"/>
      <c r="B5" s="32">
        <v>42063</v>
      </c>
      <c r="C5" s="12">
        <v>0</v>
      </c>
      <c r="D5" s="12">
        <v>0</v>
      </c>
      <c r="E5" s="12">
        <v>59.61</v>
      </c>
      <c r="F5" s="12">
        <f t="shared" si="0"/>
        <v>191462.69999999998</v>
      </c>
      <c r="G5" s="28" t="s">
        <v>59</v>
      </c>
    </row>
    <row r="6" spans="1:7">
      <c r="A6" s="45"/>
      <c r="B6" s="32">
        <v>42068</v>
      </c>
      <c r="C6" s="12">
        <v>7000</v>
      </c>
      <c r="D6" s="12">
        <v>0</v>
      </c>
      <c r="E6" s="12">
        <v>0</v>
      </c>
      <c r="F6" s="12">
        <f t="shared" si="0"/>
        <v>198462.69999999998</v>
      </c>
      <c r="G6" s="28" t="s">
        <v>38</v>
      </c>
    </row>
    <row r="7" spans="1:7">
      <c r="A7" s="45"/>
      <c r="B7" s="32">
        <v>42074</v>
      </c>
      <c r="C7" s="12">
        <v>350000</v>
      </c>
      <c r="D7" s="12">
        <v>0</v>
      </c>
      <c r="E7" s="12">
        <v>0</v>
      </c>
      <c r="F7" s="12">
        <f t="shared" si="0"/>
        <v>548462.69999999995</v>
      </c>
      <c r="G7" s="28" t="s">
        <v>57</v>
      </c>
    </row>
    <row r="8" spans="1:7">
      <c r="A8" s="45"/>
      <c r="B8" s="32">
        <v>42074</v>
      </c>
      <c r="C8" s="12">
        <v>14000</v>
      </c>
      <c r="D8" s="12">
        <v>0</v>
      </c>
      <c r="E8" s="12">
        <v>0</v>
      </c>
      <c r="F8" s="12">
        <f t="shared" si="0"/>
        <v>562462.69999999995</v>
      </c>
      <c r="G8" s="28" t="s">
        <v>58</v>
      </c>
    </row>
    <row r="9" spans="1:7">
      <c r="A9" s="45"/>
      <c r="B9" s="32">
        <v>42075</v>
      </c>
      <c r="C9" s="12">
        <v>490000</v>
      </c>
      <c r="D9" s="12">
        <v>0</v>
      </c>
      <c r="E9" s="12">
        <v>0</v>
      </c>
      <c r="F9" s="12">
        <f t="shared" si="0"/>
        <v>1052462.7</v>
      </c>
      <c r="G9" s="28" t="s">
        <v>57</v>
      </c>
    </row>
    <row r="10" spans="1:7">
      <c r="A10" s="45"/>
      <c r="B10" s="32">
        <v>42076</v>
      </c>
      <c r="C10" s="12">
        <v>1000</v>
      </c>
      <c r="D10" s="12">
        <v>0</v>
      </c>
      <c r="E10" s="12">
        <v>0</v>
      </c>
      <c r="F10" s="12">
        <f t="shared" si="0"/>
        <v>1053462.7</v>
      </c>
      <c r="G10" s="28" t="s">
        <v>60</v>
      </c>
    </row>
    <row r="11" spans="1:7">
      <c r="A11" s="45"/>
      <c r="B11" s="32">
        <v>42079</v>
      </c>
      <c r="C11" s="12">
        <v>0</v>
      </c>
      <c r="D11" s="12">
        <v>110000</v>
      </c>
      <c r="E11" s="12">
        <v>0</v>
      </c>
      <c r="F11" s="12">
        <f t="shared" si="0"/>
        <v>943462.7</v>
      </c>
      <c r="G11" s="28" t="s">
        <v>79</v>
      </c>
    </row>
    <row r="12" spans="1:7">
      <c r="A12" s="45"/>
      <c r="B12" s="32"/>
      <c r="C12" s="12">
        <v>0</v>
      </c>
      <c r="D12" s="12">
        <v>0</v>
      </c>
      <c r="E12" s="12">
        <v>0</v>
      </c>
      <c r="F12" s="14"/>
      <c r="G12" s="14"/>
    </row>
    <row r="13" spans="1:7">
      <c r="A13" s="45" t="s">
        <v>13</v>
      </c>
      <c r="B13" s="32">
        <v>41639</v>
      </c>
      <c r="C13" s="15">
        <v>13684</v>
      </c>
      <c r="D13" s="15">
        <v>0</v>
      </c>
      <c r="E13" s="15">
        <v>0</v>
      </c>
      <c r="F13" s="15">
        <v>13684</v>
      </c>
      <c r="G13" s="14"/>
    </row>
    <row r="14" spans="1:7">
      <c r="A14" s="45"/>
      <c r="B14" s="32">
        <v>41992</v>
      </c>
      <c r="C14" s="15">
        <v>3071.25</v>
      </c>
      <c r="D14" s="15">
        <v>0</v>
      </c>
      <c r="E14" s="15">
        <v>0</v>
      </c>
      <c r="F14" s="15">
        <f>F13+C14-D14+E14</f>
        <v>16755.25</v>
      </c>
      <c r="G14" s="14"/>
    </row>
    <row r="15" spans="1:7">
      <c r="A15" s="45"/>
      <c r="B15" s="32">
        <v>42004</v>
      </c>
      <c r="C15" s="15">
        <v>14393.08</v>
      </c>
      <c r="D15" s="15">
        <v>0</v>
      </c>
      <c r="E15" s="15">
        <v>0</v>
      </c>
      <c r="F15" s="15">
        <f>F14+C15-D15+E15</f>
        <v>31148.33</v>
      </c>
      <c r="G15" s="14"/>
    </row>
  </sheetData>
  <mergeCells count="2">
    <mergeCell ref="A2:A12"/>
    <mergeCell ref="A13:A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topLeftCell="A8" workbookViewId="0">
      <selection activeCell="D36" sqref="D36"/>
    </sheetView>
  </sheetViews>
  <sheetFormatPr defaultRowHeight="12"/>
  <cols>
    <col min="1" max="1" width="11.625" style="9" customWidth="1"/>
    <col min="2" max="2" width="9" style="9"/>
    <col min="3" max="3" width="10.25" style="1" bestFit="1" customWidth="1"/>
    <col min="4" max="6" width="9" style="9"/>
    <col min="7" max="7" width="12.125" style="9" customWidth="1"/>
    <col min="8" max="8" width="12.375" style="9" customWidth="1"/>
    <col min="9" max="9" width="9.625" style="9" customWidth="1"/>
    <col min="10" max="10" width="10.5" style="9" customWidth="1"/>
    <col min="11" max="11" width="12.375" style="9" customWidth="1"/>
    <col min="12" max="12" width="36" style="27" customWidth="1"/>
    <col min="13" max="16384" width="9" style="9"/>
  </cols>
  <sheetData>
    <row r="1" spans="1:12" s="1" customFormat="1" ht="15" customHeight="1">
      <c r="A1" s="16" t="s">
        <v>14</v>
      </c>
      <c r="B1" s="16" t="s">
        <v>15</v>
      </c>
      <c r="C1" s="31" t="s">
        <v>16</v>
      </c>
      <c r="D1" s="16" t="s">
        <v>21</v>
      </c>
      <c r="E1" s="16" t="s">
        <v>17</v>
      </c>
      <c r="F1" s="16" t="s">
        <v>18</v>
      </c>
      <c r="G1" s="31" t="s">
        <v>77</v>
      </c>
      <c r="H1" s="16" t="s">
        <v>46</v>
      </c>
      <c r="I1" s="16" t="s">
        <v>45</v>
      </c>
      <c r="J1" s="31" t="s">
        <v>78</v>
      </c>
      <c r="K1" s="16" t="s">
        <v>47</v>
      </c>
      <c r="L1" s="16" t="s">
        <v>48</v>
      </c>
    </row>
    <row r="2" spans="1:12" s="1" customFormat="1" ht="15" customHeight="1">
      <c r="A2" s="52" t="s">
        <v>36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>
      <c r="A3" s="13" t="s">
        <v>29</v>
      </c>
      <c r="B3" s="13" t="s">
        <v>30</v>
      </c>
      <c r="C3" s="32">
        <v>41981</v>
      </c>
      <c r="D3" s="13" t="s">
        <v>22</v>
      </c>
      <c r="E3" s="12">
        <v>9.9</v>
      </c>
      <c r="F3" s="13">
        <v>1000</v>
      </c>
      <c r="G3" s="12"/>
      <c r="H3" s="13"/>
      <c r="I3" s="18"/>
      <c r="J3" s="18"/>
      <c r="K3" s="13"/>
      <c r="L3" s="28"/>
    </row>
    <row r="4" spans="1:12">
      <c r="A4" s="13"/>
      <c r="B4" s="13"/>
      <c r="C4" s="36">
        <v>41985</v>
      </c>
      <c r="D4" s="19" t="s">
        <v>31</v>
      </c>
      <c r="E4" s="24">
        <v>10.37</v>
      </c>
      <c r="F4" s="21">
        <v>1000</v>
      </c>
      <c r="G4" s="24">
        <f>E3*H4*F4</f>
        <v>449.46000000000004</v>
      </c>
      <c r="H4" s="7">
        <v>4.5400000000000003E-2</v>
      </c>
      <c r="I4" s="7">
        <f>H4/5</f>
        <v>9.0800000000000013E-3</v>
      </c>
      <c r="J4" s="24">
        <f>G4</f>
        <v>449.46000000000004</v>
      </c>
      <c r="K4" s="7">
        <v>4.5400000000000003E-2</v>
      </c>
      <c r="L4" s="28"/>
    </row>
    <row r="5" spans="1:12">
      <c r="A5" s="13" t="s">
        <v>33</v>
      </c>
      <c r="B5" s="13" t="s">
        <v>32</v>
      </c>
      <c r="C5" s="32">
        <v>42003</v>
      </c>
      <c r="D5" s="13" t="s">
        <v>22</v>
      </c>
      <c r="E5" s="12">
        <v>7.11</v>
      </c>
      <c r="F5" s="13">
        <v>1600</v>
      </c>
      <c r="G5" s="12"/>
      <c r="H5" s="13"/>
      <c r="I5" s="18"/>
      <c r="J5" s="18"/>
      <c r="K5" s="13"/>
      <c r="L5" s="28"/>
    </row>
    <row r="6" spans="1:12">
      <c r="A6" s="13"/>
      <c r="B6" s="13"/>
      <c r="C6" s="36">
        <v>42011</v>
      </c>
      <c r="D6" s="19" t="s">
        <v>25</v>
      </c>
      <c r="E6" s="24">
        <v>7.14</v>
      </c>
      <c r="F6" s="21">
        <v>1600</v>
      </c>
      <c r="G6" s="24">
        <f>E5*F6*H6</f>
        <v>25.027200000000001</v>
      </c>
      <c r="H6" s="7">
        <v>2.2000000000000001E-3</v>
      </c>
      <c r="I6" s="7">
        <f>H6/9</f>
        <v>2.4444444444444448E-4</v>
      </c>
      <c r="J6" s="24">
        <f>G6</f>
        <v>25.027200000000001</v>
      </c>
      <c r="K6" s="7">
        <v>2.2000000000000001E-3</v>
      </c>
      <c r="L6" s="28"/>
    </row>
    <row r="7" spans="1:12">
      <c r="A7" s="13" t="s">
        <v>23</v>
      </c>
      <c r="B7" s="13" t="s">
        <v>24</v>
      </c>
      <c r="C7" s="32">
        <v>41992</v>
      </c>
      <c r="D7" s="13" t="s">
        <v>22</v>
      </c>
      <c r="E7" s="12">
        <v>12.52</v>
      </c>
      <c r="F7" s="13">
        <v>800</v>
      </c>
      <c r="G7" s="12"/>
      <c r="H7" s="13"/>
      <c r="I7" s="18"/>
      <c r="J7" s="18"/>
      <c r="K7" s="22"/>
      <c r="L7" s="28"/>
    </row>
    <row r="8" spans="1:12">
      <c r="A8" s="13"/>
      <c r="B8" s="13"/>
      <c r="C8" s="36">
        <v>42003</v>
      </c>
      <c r="D8" s="19" t="s">
        <v>25</v>
      </c>
      <c r="E8" s="25">
        <v>13.9</v>
      </c>
      <c r="F8" s="19">
        <v>800</v>
      </c>
      <c r="G8" s="25">
        <f>E7*F8*H8</f>
        <v>1081.7280000000001</v>
      </c>
      <c r="H8" s="7">
        <v>0.108</v>
      </c>
      <c r="I8" s="7">
        <f>H8/12</f>
        <v>8.9999999999999993E-3</v>
      </c>
      <c r="J8" s="24">
        <f>G8</f>
        <v>1081.7280000000001</v>
      </c>
      <c r="K8" s="7">
        <v>0.108</v>
      </c>
      <c r="L8" s="28"/>
    </row>
    <row r="9" spans="1:12">
      <c r="A9" s="13" t="s">
        <v>26</v>
      </c>
      <c r="B9" s="13" t="s">
        <v>27</v>
      </c>
      <c r="C9" s="32">
        <v>41985</v>
      </c>
      <c r="D9" s="13" t="s">
        <v>22</v>
      </c>
      <c r="E9" s="12">
        <v>3.47</v>
      </c>
      <c r="F9" s="13">
        <v>3000</v>
      </c>
      <c r="G9" s="12"/>
      <c r="H9" s="13"/>
      <c r="I9" s="18"/>
      <c r="J9" s="18"/>
      <c r="K9" s="13"/>
      <c r="L9" s="28"/>
    </row>
    <row r="10" spans="1:12">
      <c r="A10" s="13"/>
      <c r="B10" s="13"/>
      <c r="C10" s="37">
        <v>41992</v>
      </c>
      <c r="D10" s="20" t="s">
        <v>28</v>
      </c>
      <c r="E10" s="26">
        <v>3.47</v>
      </c>
      <c r="F10" s="20">
        <v>3000</v>
      </c>
      <c r="G10" s="26">
        <f>E9*F10*H10</f>
        <v>-20.82</v>
      </c>
      <c r="H10" s="5">
        <v>-2E-3</v>
      </c>
      <c r="I10" s="5">
        <f>H10/8</f>
        <v>-2.5000000000000001E-4</v>
      </c>
      <c r="J10" s="3">
        <f>G10</f>
        <v>-20.82</v>
      </c>
      <c r="K10" s="5">
        <v>-2E-3</v>
      </c>
      <c r="L10" s="28"/>
    </row>
    <row r="11" spans="1:12">
      <c r="A11" s="13" t="s">
        <v>19</v>
      </c>
      <c r="B11" s="13" t="s">
        <v>20</v>
      </c>
      <c r="C11" s="32">
        <v>42011</v>
      </c>
      <c r="D11" s="11" t="s">
        <v>22</v>
      </c>
      <c r="E11" s="12">
        <v>10.11</v>
      </c>
      <c r="F11" s="13">
        <v>1100</v>
      </c>
      <c r="G11" s="12"/>
      <c r="H11" s="13"/>
      <c r="I11" s="18"/>
      <c r="J11" s="18"/>
      <c r="K11" s="13"/>
      <c r="L11" s="28"/>
    </row>
    <row r="12" spans="1:12">
      <c r="A12" s="13"/>
      <c r="B12" s="13"/>
      <c r="C12" s="38"/>
      <c r="D12" s="11"/>
      <c r="E12" s="13"/>
      <c r="F12" s="13"/>
      <c r="G12" s="13"/>
      <c r="H12" s="13"/>
      <c r="I12" s="18"/>
      <c r="J12" s="18"/>
      <c r="K12" s="13"/>
      <c r="L12" s="28"/>
    </row>
    <row r="13" spans="1:12" ht="15.75" customHeight="1">
      <c r="A13" s="53" t="s">
        <v>44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2">
      <c r="A14" s="13" t="s">
        <v>34</v>
      </c>
      <c r="B14" s="13" t="s">
        <v>35</v>
      </c>
      <c r="C14" s="32">
        <v>40695</v>
      </c>
      <c r="D14" s="11" t="s">
        <v>22</v>
      </c>
      <c r="E14" s="12">
        <v>16.34</v>
      </c>
      <c r="F14" s="13">
        <v>1080</v>
      </c>
      <c r="G14" s="13"/>
      <c r="H14" s="5"/>
      <c r="I14" s="18"/>
      <c r="J14" s="18"/>
      <c r="K14" s="13"/>
      <c r="L14" s="28"/>
    </row>
    <row r="15" spans="1:12">
      <c r="A15" s="13"/>
      <c r="B15" s="13"/>
      <c r="C15" s="36">
        <v>41954</v>
      </c>
      <c r="D15" s="19" t="s">
        <v>67</v>
      </c>
      <c r="E15" s="24">
        <v>27.55</v>
      </c>
      <c r="F15" s="21">
        <v>780</v>
      </c>
      <c r="G15" s="24">
        <f>E14*F15*H15</f>
        <v>8743.2072000000007</v>
      </c>
      <c r="H15" s="7">
        <v>0.68600000000000005</v>
      </c>
      <c r="I15" s="23">
        <f>H15/1258</f>
        <v>5.4531001589825127E-4</v>
      </c>
      <c r="J15" s="23"/>
      <c r="K15" s="13"/>
      <c r="L15" s="28" t="s">
        <v>49</v>
      </c>
    </row>
    <row r="16" spans="1:12">
      <c r="A16" s="13"/>
      <c r="B16" s="13"/>
      <c r="C16" s="39">
        <v>41970</v>
      </c>
      <c r="D16" s="21" t="s">
        <v>25</v>
      </c>
      <c r="E16" s="24">
        <v>30.2</v>
      </c>
      <c r="F16" s="21">
        <v>300</v>
      </c>
      <c r="G16" s="24">
        <f>E14*F16*H16</f>
        <v>4156.8959999999997</v>
      </c>
      <c r="H16" s="7">
        <v>0.84799999999999998</v>
      </c>
      <c r="I16" s="23">
        <f>H16/1273</f>
        <v>6.6614296936370779E-4</v>
      </c>
      <c r="J16" s="25">
        <f>G15+G16</f>
        <v>12900.103200000001</v>
      </c>
      <c r="K16" s="7">
        <v>0.72070000000000001</v>
      </c>
      <c r="L16" s="28" t="s">
        <v>50</v>
      </c>
    </row>
    <row r="17" spans="1:12">
      <c r="A17" s="13"/>
      <c r="B17" s="13"/>
      <c r="C17" s="14"/>
      <c r="D17" s="13"/>
      <c r="E17" s="12"/>
      <c r="F17" s="13"/>
      <c r="G17" s="13"/>
      <c r="H17" s="13"/>
      <c r="I17" s="18"/>
      <c r="J17" s="18"/>
      <c r="K17" s="13"/>
      <c r="L17" s="28"/>
    </row>
    <row r="18" spans="1:12">
      <c r="A18" s="13" t="s">
        <v>40</v>
      </c>
      <c r="B18" s="13" t="s">
        <v>41</v>
      </c>
      <c r="C18" s="32">
        <v>40524</v>
      </c>
      <c r="D18" s="13" t="s">
        <v>22</v>
      </c>
      <c r="E18" s="12">
        <v>19.68</v>
      </c>
      <c r="F18" s="13">
        <v>1820</v>
      </c>
      <c r="G18" s="13"/>
      <c r="H18" s="13"/>
      <c r="I18" s="18"/>
      <c r="J18" s="18"/>
      <c r="K18" s="13"/>
      <c r="L18" s="28"/>
    </row>
    <row r="19" spans="1:12">
      <c r="A19" s="13"/>
      <c r="B19" s="13"/>
      <c r="C19" s="32">
        <v>41858</v>
      </c>
      <c r="D19" s="13" t="s">
        <v>22</v>
      </c>
      <c r="E19" s="12">
        <v>9.08</v>
      </c>
      <c r="F19" s="13">
        <v>300</v>
      </c>
      <c r="G19" s="13"/>
      <c r="H19" s="13"/>
      <c r="I19" s="18"/>
      <c r="J19" s="18"/>
      <c r="K19" s="13"/>
      <c r="L19" s="28"/>
    </row>
    <row r="20" spans="1:12">
      <c r="A20" s="13"/>
      <c r="B20" s="13"/>
      <c r="C20" s="32">
        <v>41862</v>
      </c>
      <c r="D20" s="13" t="s">
        <v>22</v>
      </c>
      <c r="E20" s="12">
        <v>9.18</v>
      </c>
      <c r="F20" s="13">
        <v>200</v>
      </c>
      <c r="G20" s="13"/>
      <c r="H20" s="13"/>
      <c r="I20" s="18"/>
      <c r="J20" s="18"/>
      <c r="K20" s="13"/>
      <c r="L20" s="28"/>
    </row>
    <row r="21" spans="1:12">
      <c r="A21" s="13"/>
      <c r="B21" s="13"/>
      <c r="C21" s="32">
        <v>41893</v>
      </c>
      <c r="D21" s="13" t="s">
        <v>22</v>
      </c>
      <c r="E21" s="12">
        <v>8.6</v>
      </c>
      <c r="F21" s="13">
        <v>300</v>
      </c>
      <c r="G21" s="13"/>
      <c r="H21" s="13"/>
      <c r="I21" s="18"/>
      <c r="J21" s="18"/>
      <c r="K21" s="13"/>
      <c r="L21" s="28"/>
    </row>
    <row r="22" spans="1:12">
      <c r="A22" s="13"/>
      <c r="B22" s="13"/>
      <c r="C22" s="32">
        <v>41976</v>
      </c>
      <c r="D22" s="13" t="s">
        <v>22</v>
      </c>
      <c r="E22" s="12">
        <v>10.63</v>
      </c>
      <c r="F22" s="13">
        <v>2200</v>
      </c>
      <c r="G22" s="13"/>
      <c r="H22" s="13"/>
      <c r="I22" s="18"/>
      <c r="J22" s="18"/>
      <c r="K22" s="13"/>
      <c r="L22" s="28"/>
    </row>
    <row r="23" spans="1:12">
      <c r="A23" s="13"/>
      <c r="B23" s="13"/>
      <c r="C23" s="32">
        <v>41988</v>
      </c>
      <c r="D23" s="13" t="s">
        <v>22</v>
      </c>
      <c r="E23" s="12">
        <v>9.98</v>
      </c>
      <c r="F23" s="13">
        <v>200</v>
      </c>
      <c r="G23" s="13"/>
      <c r="H23" s="13"/>
      <c r="I23" s="18"/>
      <c r="J23" s="18"/>
      <c r="K23" s="13"/>
      <c r="L23" s="28"/>
    </row>
    <row r="24" spans="1:12">
      <c r="A24" s="13"/>
      <c r="B24" s="13"/>
      <c r="C24" s="32">
        <v>41988</v>
      </c>
      <c r="D24" s="13" t="s">
        <v>22</v>
      </c>
      <c r="E24" s="12">
        <v>9.9700000000000006</v>
      </c>
      <c r="F24" s="13">
        <v>600</v>
      </c>
      <c r="G24" s="13"/>
      <c r="H24" s="13"/>
      <c r="I24" s="18"/>
      <c r="J24" s="18"/>
      <c r="K24" s="13"/>
      <c r="L24" s="28"/>
    </row>
    <row r="25" spans="1:12" s="35" customFormat="1">
      <c r="A25" s="20"/>
      <c r="B25" s="20"/>
      <c r="C25" s="37">
        <v>41995</v>
      </c>
      <c r="D25" s="20" t="s">
        <v>68</v>
      </c>
      <c r="E25" s="3">
        <v>10.4</v>
      </c>
      <c r="F25" s="33">
        <v>1820</v>
      </c>
      <c r="G25" s="3">
        <f>E18*F25*H25</f>
        <v>-16887.998399999997</v>
      </c>
      <c r="H25" s="34">
        <v>-0.47149999999999997</v>
      </c>
      <c r="I25" s="5">
        <f>H25/1463</f>
        <v>-3.22282980177717E-4</v>
      </c>
      <c r="J25" s="5"/>
      <c r="K25" s="33"/>
      <c r="L25" s="48" t="s">
        <v>51</v>
      </c>
    </row>
    <row r="26" spans="1:12">
      <c r="A26" s="13"/>
      <c r="B26" s="13"/>
      <c r="C26" s="36">
        <v>41995</v>
      </c>
      <c r="D26" s="19" t="s">
        <v>67</v>
      </c>
      <c r="E26" s="24">
        <v>10.4</v>
      </c>
      <c r="F26" s="21">
        <v>300</v>
      </c>
      <c r="G26" s="25">
        <f>E19*F26*H26</f>
        <v>396.00000000000006</v>
      </c>
      <c r="H26" s="30">
        <f>(E26-E19)/E19</f>
        <v>0.14537444933920707</v>
      </c>
      <c r="I26" s="23">
        <f>H26/138</f>
        <v>1.0534380386899064E-3</v>
      </c>
      <c r="J26" s="23"/>
      <c r="K26" s="13"/>
      <c r="L26" s="49"/>
    </row>
    <row r="27" spans="1:12">
      <c r="A27" s="13"/>
      <c r="B27" s="13"/>
      <c r="C27" s="39">
        <v>41995</v>
      </c>
      <c r="D27" s="21" t="s">
        <v>67</v>
      </c>
      <c r="E27" s="24">
        <v>10.4</v>
      </c>
      <c r="F27" s="21">
        <v>200</v>
      </c>
      <c r="G27" s="25">
        <f>E20*F27*H27</f>
        <v>244.00000000000011</v>
      </c>
      <c r="H27" s="30">
        <f>(E27-E20)/E20</f>
        <v>0.13289760348583884</v>
      </c>
      <c r="I27" s="23">
        <f>H27/134</f>
        <v>9.9177316034208102E-4</v>
      </c>
      <c r="J27" s="23"/>
      <c r="K27" s="13"/>
      <c r="L27" s="49"/>
    </row>
    <row r="28" spans="1:12">
      <c r="A28" s="13"/>
      <c r="B28" s="13"/>
      <c r="C28" s="39">
        <v>41995</v>
      </c>
      <c r="D28" s="21" t="s">
        <v>67</v>
      </c>
      <c r="E28" s="24">
        <v>10.4</v>
      </c>
      <c r="F28" s="21">
        <v>300</v>
      </c>
      <c r="G28" s="25">
        <f>E21*F28*H28</f>
        <v>540.00000000000023</v>
      </c>
      <c r="H28" s="30">
        <f>(E28-E21)/E21</f>
        <v>0.20930232558139544</v>
      </c>
      <c r="I28" s="23">
        <f>H28/103</f>
        <v>2.0320614134116061E-3</v>
      </c>
      <c r="J28" s="23"/>
      <c r="K28" s="13"/>
      <c r="L28" s="50"/>
    </row>
    <row r="29" spans="1:12">
      <c r="A29" s="13"/>
      <c r="B29" s="13"/>
      <c r="C29" s="32">
        <v>42039</v>
      </c>
      <c r="D29" s="13" t="s">
        <v>22</v>
      </c>
      <c r="E29" s="12">
        <v>10.75</v>
      </c>
      <c r="F29" s="13">
        <v>2000</v>
      </c>
      <c r="G29" s="13"/>
      <c r="H29" s="29"/>
      <c r="I29" s="18"/>
      <c r="J29" s="18"/>
      <c r="K29" s="13"/>
      <c r="L29" s="28" t="s">
        <v>52</v>
      </c>
    </row>
    <row r="30" spans="1:12">
      <c r="A30" s="13"/>
      <c r="B30" s="13"/>
      <c r="C30" s="32">
        <v>42051</v>
      </c>
      <c r="D30" s="13" t="s">
        <v>22</v>
      </c>
      <c r="E30" s="12">
        <v>10.51</v>
      </c>
      <c r="F30" s="13">
        <v>2000</v>
      </c>
      <c r="G30" s="13"/>
      <c r="H30" s="29"/>
      <c r="I30" s="18"/>
      <c r="J30" s="18"/>
      <c r="K30" s="13"/>
      <c r="L30" s="28" t="s">
        <v>53</v>
      </c>
    </row>
    <row r="31" spans="1:12">
      <c r="A31" s="13"/>
      <c r="B31" s="13"/>
      <c r="C31" s="14"/>
      <c r="D31" s="13"/>
      <c r="E31" s="12"/>
      <c r="F31" s="13"/>
      <c r="G31" s="13"/>
      <c r="H31" s="13"/>
      <c r="I31" s="18"/>
      <c r="J31" s="18"/>
      <c r="K31" s="13"/>
      <c r="L31" s="28"/>
    </row>
    <row r="32" spans="1:12">
      <c r="A32" s="13" t="s">
        <v>42</v>
      </c>
      <c r="B32" s="13" t="s">
        <v>43</v>
      </c>
      <c r="C32" s="32">
        <v>41971</v>
      </c>
      <c r="D32" s="13" t="s">
        <v>22</v>
      </c>
      <c r="E32" s="12">
        <v>12.47</v>
      </c>
      <c r="F32" s="13">
        <v>2000</v>
      </c>
      <c r="G32" s="13"/>
      <c r="H32" s="13"/>
      <c r="I32" s="18"/>
      <c r="J32" s="18"/>
      <c r="K32" s="13"/>
      <c r="L32" s="28" t="s">
        <v>54</v>
      </c>
    </row>
    <row r="33" spans="1:12">
      <c r="A33" s="13"/>
      <c r="B33" s="13"/>
      <c r="C33" s="32">
        <v>41995</v>
      </c>
      <c r="D33" s="13" t="s">
        <v>22</v>
      </c>
      <c r="E33" s="12">
        <v>12.99</v>
      </c>
      <c r="F33" s="13">
        <v>1200</v>
      </c>
      <c r="G33" s="13"/>
      <c r="H33" s="13"/>
      <c r="I33" s="18"/>
      <c r="J33" s="18"/>
      <c r="K33" s="13"/>
      <c r="L33" s="51" t="s">
        <v>55</v>
      </c>
    </row>
    <row r="34" spans="1:12">
      <c r="A34" s="13"/>
      <c r="B34" s="13"/>
      <c r="C34" s="32">
        <v>41997</v>
      </c>
      <c r="D34" s="13" t="s">
        <v>22</v>
      </c>
      <c r="E34" s="12">
        <v>12.02</v>
      </c>
      <c r="F34" s="13">
        <v>1800</v>
      </c>
      <c r="G34" s="13"/>
      <c r="H34" s="13"/>
      <c r="I34" s="18"/>
      <c r="J34" s="18"/>
      <c r="K34" s="13"/>
      <c r="L34" s="50"/>
    </row>
    <row r="35" spans="1:12">
      <c r="A35" s="13"/>
      <c r="B35" s="13"/>
      <c r="C35" s="14"/>
      <c r="D35" s="13"/>
      <c r="E35" s="13"/>
      <c r="F35" s="13"/>
      <c r="G35" s="13"/>
      <c r="H35" s="13"/>
      <c r="I35" s="18"/>
      <c r="J35" s="18"/>
      <c r="K35" s="13"/>
      <c r="L35" s="28"/>
    </row>
    <row r="36" spans="1:12">
      <c r="A36" s="13"/>
      <c r="B36" s="13"/>
      <c r="C36" s="14"/>
      <c r="D36" s="13"/>
      <c r="E36" s="13"/>
      <c r="F36" s="13"/>
      <c r="G36" s="13"/>
      <c r="H36" s="13"/>
      <c r="I36" s="18"/>
      <c r="J36" s="18"/>
      <c r="K36" s="13"/>
      <c r="L36" s="28"/>
    </row>
    <row r="37" spans="1:12">
      <c r="A37" s="13"/>
      <c r="B37" s="13"/>
      <c r="C37" s="14"/>
      <c r="D37" s="13"/>
      <c r="E37" s="13"/>
      <c r="F37" s="13"/>
      <c r="G37" s="13"/>
      <c r="H37" s="13"/>
      <c r="I37" s="18"/>
      <c r="J37" s="18"/>
      <c r="K37" s="13"/>
      <c r="L37" s="28"/>
    </row>
    <row r="38" spans="1:12">
      <c r="A38" s="13"/>
      <c r="B38" s="13"/>
      <c r="C38" s="14"/>
      <c r="D38" s="13"/>
      <c r="E38" s="13"/>
      <c r="F38" s="13"/>
      <c r="G38" s="13"/>
      <c r="H38" s="13"/>
      <c r="I38" s="18"/>
      <c r="J38" s="18"/>
      <c r="K38" s="13"/>
      <c r="L38" s="28"/>
    </row>
    <row r="39" spans="1:12">
      <c r="A39" s="13"/>
      <c r="B39" s="13"/>
      <c r="C39" s="14"/>
      <c r="D39" s="13"/>
      <c r="E39" s="13"/>
      <c r="F39" s="13"/>
      <c r="G39" s="13"/>
      <c r="H39" s="13"/>
      <c r="I39" s="18"/>
      <c r="J39" s="18"/>
      <c r="K39" s="13"/>
      <c r="L39" s="28"/>
    </row>
    <row r="40" spans="1:12">
      <c r="A40" s="13"/>
      <c r="B40" s="13"/>
      <c r="C40" s="14"/>
      <c r="D40" s="13"/>
      <c r="E40" s="13"/>
      <c r="F40" s="13"/>
      <c r="G40" s="13"/>
      <c r="H40" s="13"/>
      <c r="I40" s="18"/>
      <c r="J40" s="18"/>
      <c r="K40" s="13"/>
      <c r="L40" s="28"/>
    </row>
    <row r="41" spans="1:12">
      <c r="A41" s="13"/>
      <c r="B41" s="13"/>
      <c r="C41" s="14"/>
      <c r="D41" s="13"/>
      <c r="E41" s="13"/>
      <c r="F41" s="13"/>
      <c r="G41" s="13"/>
      <c r="H41" s="13"/>
      <c r="I41" s="18"/>
      <c r="J41" s="18"/>
      <c r="K41" s="13"/>
      <c r="L41" s="28"/>
    </row>
    <row r="42" spans="1:12">
      <c r="A42" s="13"/>
      <c r="B42" s="13"/>
      <c r="C42" s="14"/>
      <c r="D42" s="13"/>
      <c r="E42" s="13"/>
      <c r="F42" s="13"/>
      <c r="G42" s="13"/>
      <c r="H42" s="13"/>
      <c r="I42" s="13"/>
      <c r="J42" s="13"/>
      <c r="K42" s="13"/>
      <c r="L42" s="28"/>
    </row>
    <row r="43" spans="1:12">
      <c r="A43" s="13"/>
      <c r="B43" s="13"/>
      <c r="C43" s="14"/>
      <c r="D43" s="13"/>
      <c r="E43" s="13"/>
      <c r="F43" s="13"/>
      <c r="G43" s="13"/>
      <c r="H43" s="13"/>
      <c r="I43" s="13"/>
      <c r="J43" s="13"/>
      <c r="K43" s="13"/>
      <c r="L43" s="28"/>
    </row>
    <row r="44" spans="1:12">
      <c r="A44" s="13"/>
      <c r="B44" s="13"/>
      <c r="C44" s="14"/>
      <c r="D44" s="13"/>
      <c r="E44" s="13"/>
      <c r="F44" s="13"/>
      <c r="G44" s="13"/>
      <c r="H44" s="13"/>
      <c r="I44" s="13"/>
      <c r="J44" s="13"/>
      <c r="K44" s="13"/>
      <c r="L44" s="28"/>
    </row>
    <row r="45" spans="1:12">
      <c r="A45" s="13"/>
      <c r="B45" s="13"/>
      <c r="C45" s="14"/>
      <c r="D45" s="13"/>
      <c r="E45" s="13"/>
      <c r="F45" s="13"/>
      <c r="G45" s="13"/>
      <c r="H45" s="13"/>
      <c r="I45" s="13"/>
      <c r="J45" s="13"/>
      <c r="K45" s="13"/>
      <c r="L45" s="28"/>
    </row>
    <row r="46" spans="1:12">
      <c r="A46" s="13"/>
      <c r="B46" s="13"/>
      <c r="C46" s="14"/>
      <c r="D46" s="13"/>
      <c r="E46" s="13"/>
      <c r="F46" s="13"/>
      <c r="G46" s="13"/>
      <c r="H46" s="13"/>
      <c r="I46" s="13"/>
      <c r="J46" s="13"/>
      <c r="K46" s="13"/>
      <c r="L46" s="28"/>
    </row>
    <row r="47" spans="1:12">
      <c r="A47" s="13"/>
      <c r="B47" s="13"/>
      <c r="C47" s="14"/>
      <c r="D47" s="13"/>
      <c r="E47" s="13"/>
      <c r="F47" s="13"/>
      <c r="G47" s="13"/>
      <c r="H47" s="13"/>
      <c r="I47" s="13"/>
      <c r="J47" s="13"/>
      <c r="K47" s="13"/>
      <c r="L47" s="28"/>
    </row>
    <row r="48" spans="1:12">
      <c r="A48" s="13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28"/>
    </row>
  </sheetData>
  <mergeCells count="4">
    <mergeCell ref="L25:L28"/>
    <mergeCell ref="L33:L34"/>
    <mergeCell ref="A2:L2"/>
    <mergeCell ref="A13:L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2015-03-16T06:50:25Z</dcterms:modified>
</cp:coreProperties>
</file>