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2"/>
  </bookViews>
  <sheets>
    <sheet name="P&amp;L (Niko)" sheetId="3" r:id="rId1"/>
    <sheet name="P&amp;L (GK)" sheetId="1" r:id="rId2"/>
    <sheet name="P&amp;L (MG)" sheetId="2" r:id="rId3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60" i="1"/>
  <c r="R58" i="1"/>
  <c r="R37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69" i="3"/>
  <c r="AB60" i="3"/>
  <c r="AB58" i="3"/>
  <c r="AB36" i="3"/>
  <c r="AB34" i="3"/>
  <c r="AC34" i="3" s="1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S58" i="1" l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60" i="3"/>
  <c r="AC44" i="3"/>
  <c r="AC45" i="3"/>
  <c r="AC36" i="3"/>
  <c r="AC39" i="3"/>
  <c r="AC48" i="3"/>
  <c r="AC42" i="3"/>
  <c r="AC50" i="3"/>
  <c r="Z69" i="3"/>
  <c r="X69" i="3"/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N20" i="3" l="1"/>
  <c r="O20" i="3"/>
  <c r="N29" i="3"/>
  <c r="O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<sst xmlns="http://schemas.openxmlformats.org/spreadsheetml/2006/main" count="291" uniqueCount="124">
  <si>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</si>
  <si>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</si>
  <si>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</si>
  <si>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</si>
  <si>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</si>
  <si>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</si>
  <si>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</si>
  <si>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</si>
  <si>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</si>
  <si>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</si>
  <si>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</si>
  <si>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</si>
  <si>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</si>
  <si>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</si>
  <si>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</si>
  <si>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</si>
  <si>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</si>
  <si>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</si>
  <si>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</si>
  <si>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</si>
  <si>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</si>
  <si>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</si>
  <si>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</si>
  <si>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</si>
  <si>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</si>
  <si>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</si>
  <si>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</si>
  <si>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</si>
  <si>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</si>
  <si>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</si>
  <si>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</si>
  <si>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</si>
  <si>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</si>
  <si>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</si>
  <si>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</si>
  <si>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</si>
  <si>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</si>
  <si>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</si>
  <si>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</si>
  <si>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</si>
  <si>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</si>
  <si>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</si>
  <si>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</si>
  <si>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</si>
  <si>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</si>
  <si>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</si>
  <si>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</si>
  <si>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</si>
  <si>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</si>
  <si>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</si>
  <si>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</si>
  <si>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</si>
  <si>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</si>
  <si>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</si>
  <si>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</si>
  <si>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</si>
  <si>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</si>
  <si>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</si>
  <si>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</si>
  <si>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</si>
  <si>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</si>
  <si>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</si>
  <si>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</si>
  <si>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</si>
  <si>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</si>
  <si>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</si>
  <si>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</si>
  <si>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</si>
  <si>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</si>
  <si>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</si>
  <si>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</si>
  <si>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</si>
  <si>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</si>
  <si>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</si>
  <si>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</si>
  <si>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</si>
  <si>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</si>
  <si>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</si>
  <si>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</si>
  <si>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</si>
  <si>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</si>
  <si>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</si>
  <si>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</si>
  <si>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</si>
  <si>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</si>
  <si>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</si>
  <si>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</si>
  <si>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</si>
  <si>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</si>
  <si>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</si>
  <si>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</si>
  <si>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</si>
  <si>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</si>
  <si>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</si>
  <si>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</si>
  <si>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</si>
  <si>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</si>
  <si>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</si>
  <si>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</si>
  <si>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</si>
  <si>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</si>
  <si>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</si>
  <si>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</si>
  <si>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</si>
  <si>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</si>
  <si>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</si>
  <si>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</si>
  <si>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</si>
  <si>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</si>
  <si>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</si>
  <si>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</si>
  <si>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</si>
  <si>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</si>
  <si>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</si>
  <si>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</si>
  <si>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</si>
  <si>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</si>
  <si>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</si>
  <si>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</si>
  <si>
    <t>Maintenance - B</t>
  </si>
  <si>
    <t>LIQUOR PERMIT FEE</t>
  </si>
  <si>
    <t>DISBURSEMENT</t>
  </si>
  <si>
    <t>Gas Pre-Operating</t>
  </si>
  <si>
    <t>Liquor Permit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</si>
</sst>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1" fillId="6" borderId="2" xfId="1" applyNumberFormat="1" applyFont="1" applyFill="1" applyBorder="1"/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AB7" sqref="AB7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hidden="1" customWidth="1"/>
    <col min="23" max="23" width="9.570312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2719406</v>
      </c>
      <c r="Y26" s="11">
        <f>X26/X$3</f>
        <v>0.53420941336042738</v>
      </c>
      <c r="Z26" s="15">
        <v>550263.6</v>
      </c>
      <c r="AA26" s="11">
        <f>Z26/Z$3</f>
        <v>0.11306505342456286</v>
      </c>
      <c r="AB26" s="15">
        <v>817194.16</v>
      </c>
      <c r="AC26" s="11">
        <f>AB26/AB$3</f>
        <v>0.15771452039640435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2875660.108</v>
      </c>
      <c r="Y29" s="62">
        <f t="shared" ref="Y29" si="12">+X29/(X$2)</f>
        <v>0.36326433299602351</v>
      </c>
      <c r="Z29" s="61">
        <f>Z26+Z27+Z28</f>
        <v>298377.212</v>
      </c>
      <c r="AA29" s="62">
        <f t="shared" ref="AA29:AC29" si="13">+Z29/(Z$2)</f>
        <v>3.6142505520783574E-2</v>
      </c>
      <c r="AB29" s="61">
        <f>AB26+AB27+AB28</f>
        <v>1041990.3470000001</v>
      </c>
      <c r="AC29" s="62">
        <f t="shared" si="13"/>
        <v>0.12319960459891123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1443884.917710145</v>
      </c>
      <c r="Y34" s="62">
        <f>X34/X$3</f>
        <v>0.2836416904463348</v>
      </c>
      <c r="Z34" s="61">
        <f>Z29+Z30+Z31-Z32-Z33</f>
        <v>1118127.2782516466</v>
      </c>
      <c r="AA34" s="62">
        <f>Z34/Z$3</f>
        <v>0.22974647142021293</v>
      </c>
      <c r="AB34" s="61">
        <f>AB29+AB30+AB31-AB32-AB33</f>
        <v>1391934.1021581027</v>
      </c>
      <c r="AC34" s="62">
        <f>AB34/AB$3</f>
        <v>0.26863654941594889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9471593.8412898555</v>
      </c>
      <c r="Y36" s="27">
        <f>X36/X$11</f>
        <v>0.6967678392179002</v>
      </c>
      <c r="Z36" s="13">
        <f>+Z11-Z23-Z34</f>
        <v>10035205.742748352</v>
      </c>
      <c r="AA36" s="27">
        <f>Z36/Z$11</f>
        <v>0.74206557349200497</v>
      </c>
      <c r="AB36" s="13">
        <f>+AB11-AB23-AB34</f>
        <v>10624732.511841897</v>
      </c>
      <c r="AC36" s="27">
        <f>AB36/AB$11</f>
        <v>0.73410766088066581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88">
        <v>628007.90500000014</v>
      </c>
      <c r="AC45" s="11">
        <f t="shared" si="18"/>
        <v>4.3391719616496439E-2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150139.625</v>
      </c>
      <c r="AA54" s="11">
        <f t="shared" si="18"/>
        <v>1.110225836774789E-2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4110141.3547333339</v>
      </c>
      <c r="AA58" s="62">
        <f>Z58/Z$11</f>
        <v>0.30392943400661088</v>
      </c>
      <c r="AB58" s="61">
        <f>SUM(AB39:AB57)</f>
        <v>4442615.0658666668</v>
      </c>
      <c r="AC58" s="62">
        <f>AB58/AB$11</f>
        <v>0.30695904584530542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5387133.4470898565</v>
      </c>
      <c r="Y60" s="27">
        <f>X60/X$11</f>
        <v>0.39629880613589624</v>
      </c>
      <c r="Z60" s="13">
        <f>+Z36-Z58</f>
        <v>5925064.3880150178</v>
      </c>
      <c r="AA60" s="27">
        <f>Z60/Z$11</f>
        <v>0.43813613948539409</v>
      </c>
      <c r="AB60" s="13">
        <f>+AB36-AB58</f>
        <v>6182117.4459752301</v>
      </c>
      <c r="AC60" s="27">
        <f>AB60/AB$11</f>
        <v>0.42714861503536039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t="s">
        <v>85</v>
      </c>
      <c r="W62" s="53">
        <v>76511.967799999999</v>
      </c>
      <c r="X62" t="s">
        <v>85</v>
      </c>
      <c r="Y62" s="33">
        <v>170061.6</v>
      </c>
      <c r="Z62" t="s">
        <v>111</v>
      </c>
      <c r="AA62" s="53">
        <v>4967</v>
      </c>
      <c r="AB62" s="34" t="s">
        <v>115</v>
      </c>
      <c r="AC62" s="33">
        <v>17310.72</v>
      </c>
    </row>
    <row r="63" spans="1:29" ht="30" x14ac:dyDescent="0.25">
      <c r="V63" t="s">
        <v>112</v>
      </c>
      <c r="W63" s="53">
        <v>35000</v>
      </c>
      <c r="X63" t="s">
        <v>113</v>
      </c>
      <c r="Y63" s="33">
        <v>14328.008400000002</v>
      </c>
      <c r="Z63" t="s">
        <v>85</v>
      </c>
      <c r="AA63" s="53">
        <f>76434.441+30000</f>
        <v>106434.44100000001</v>
      </c>
      <c r="AB63" s="34" t="s">
        <v>120</v>
      </c>
      <c r="AC63" s="84">
        <v>20215</v>
      </c>
    </row>
    <row r="64" spans="1:29" ht="30" x14ac:dyDescent="0.25">
      <c r="V64" s="45" t="s">
        <v>114</v>
      </c>
      <c r="W64" s="33">
        <f>34575+18913</f>
        <v>53488</v>
      </c>
      <c r="X64" s="45" t="s">
        <v>115</v>
      </c>
      <c r="Y64" s="33">
        <v>49560</v>
      </c>
      <c r="Z64" s="45" t="s">
        <v>115</v>
      </c>
      <c r="AA64" s="53">
        <v>147795</v>
      </c>
      <c r="AB64" s="89"/>
      <c r="AC64" s="89"/>
    </row>
    <row r="65" spans="1:29" ht="30" x14ac:dyDescent="0.25">
      <c r="X65" s="34" t="s">
        <v>120</v>
      </c>
      <c r="Y65" s="84">
        <v>20215</v>
      </c>
      <c r="Z65" s="45" t="s">
        <v>116</v>
      </c>
      <c r="AA65" s="53">
        <f>299720-100000</f>
        <v>199720</v>
      </c>
      <c r="AB65" s="34"/>
      <c r="AC65" s="33"/>
    </row>
    <row r="66" spans="1:29" x14ac:dyDescent="0.25">
      <c r="Z66" t="s">
        <v>117</v>
      </c>
      <c r="AA66" s="53">
        <f>25268.35*2</f>
        <v>50536.7</v>
      </c>
      <c r="AB66" s="89"/>
      <c r="AC66" s="33"/>
    </row>
    <row r="67" spans="1:29" x14ac:dyDescent="0.25">
      <c r="Z67" t="s">
        <v>118</v>
      </c>
      <c r="AA67" s="53">
        <v>15160</v>
      </c>
      <c r="AB67" s="89"/>
      <c r="AC67" s="33"/>
    </row>
    <row r="69" spans="1:29" x14ac:dyDescent="0.25">
      <c r="A69" s="90" t="s">
        <v>121</v>
      </c>
      <c r="B69" s="90" t="s">
        <v>121</v>
      </c>
      <c r="C69" s="90" t="s">
        <v>121</v>
      </c>
      <c r="D69" s="90" t="s">
        <v>121</v>
      </c>
      <c r="E69" s="90" t="s">
        <v>121</v>
      </c>
      <c r="F69" s="90" t="s">
        <v>121</v>
      </c>
      <c r="G69" s="90" t="s">
        <v>121</v>
      </c>
      <c r="H69" s="90" t="s">
        <v>121</v>
      </c>
      <c r="I69" s="90" t="s">
        <v>121</v>
      </c>
      <c r="J69" s="90" t="s">
        <v>121</v>
      </c>
      <c r="K69" s="90" t="s">
        <v>121</v>
      </c>
      <c r="L69" s="90" t="s">
        <v>121</v>
      </c>
      <c r="M69" s="90" t="s">
        <v>121</v>
      </c>
      <c r="N69" s="90" t="s">
        <v>121</v>
      </c>
      <c r="O69" s="90" t="s">
        <v>121</v>
      </c>
      <c r="P69" s="90" t="s">
        <v>121</v>
      </c>
      <c r="Q69" s="90" t="s">
        <v>121</v>
      </c>
      <c r="R69" s="90" t="s">
        <v>121</v>
      </c>
      <c r="S69" s="90" t="s">
        <v>121</v>
      </c>
      <c r="T69" s="90" t="s">
        <v>121</v>
      </c>
      <c r="U69" s="90" t="s">
        <v>121</v>
      </c>
      <c r="V69" s="90" t="s">
        <v>121</v>
      </c>
      <c r="W69" s="90" t="s">
        <v>121</v>
      </c>
      <c r="X69" s="91">
        <f>(X60*2/3)-SUM(Y62:Y68)</f>
        <v>3337257.6896599047</v>
      </c>
      <c r="Y69" s="91"/>
      <c r="Z69" s="91">
        <f t="shared" ref="Z69:AB69" si="22">(Z60*2/3)-SUM(AA62:AA68)</f>
        <v>3425429.7843433451</v>
      </c>
      <c r="AA69" s="91"/>
      <c r="AB69" s="91">
        <f t="shared" si="22"/>
        <v>4083885.9106501532</v>
      </c>
      <c r="AC69" s="9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63" activePane="bottomRight" state="frozen"/>
      <selection activeCell="J63" sqref="J63"/>
      <selection pane="topRight" activeCell="J63" sqref="J63"/>
      <selection pane="bottomLeft" activeCell="J63" sqref="J63"/>
      <selection pane="bottomRight" activeCell="R68" sqref="R68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1909526.7833333334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700422.15666666639</v>
      </c>
      <c r="S35" s="23">
        <f>+R35/(R$5)</f>
        <v>0.28805227739439637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7159236.4583333349</v>
      </c>
      <c r="S37" s="27">
        <f>R37/R13</f>
        <v>0.71236971879065314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3014347.2502777795</v>
      </c>
      <c r="S60" s="27">
        <f>R60/R13</f>
        <v>0.29993836849993599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 t="s">
        <v>85</v>
      </c>
      <c r="S62" s="33">
        <v>48788.52</v>
      </c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 t="s">
        <v>71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 t="s">
        <v>122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 t="s">
        <v>123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tabSelected="1" zoomScaleNormal="100" zoomScaleSheetLayoutView="100" workbookViewId="0">
      <pane xSplit="1" ySplit="6" topLeftCell="J45" activePane="bottomRight" state="frozen"/>
      <selection activeCell="J63" sqref="J63"/>
      <selection pane="topRight" activeCell="J63" sqref="J63"/>
      <selection pane="bottomLeft" activeCell="J63" sqref="J63"/>
      <selection pane="bottomRight" activeCell="Q59" sqref="Q5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1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48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50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51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52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54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119</v>
      </c>
      <c r="Q50" s="87">
        <v>118000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85</v>
      </c>
      <c r="Q51" s="87">
        <v>63840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91722.99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P&amp;L (Niko)</vt:lpstr>
      <vt:lpstr>P&amp;L (GK)</vt:lpstr>
      <vt:lpstr>P&amp;L (MG)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2025-08-12T12:06:45Z</dcterms:modified>
</cp:coreProperties>
</file>