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" i="3" l="1"/>
  <c r="AD60" i="3"/>
  <c r="AD58" i="3"/>
  <c r="AD36" i="3"/>
  <c r="AD34" i="3"/>
  <c r="AE34" i="3" s="1"/>
  <c r="AD29" i="3"/>
  <c r="AD23" i="3"/>
  <c r="AE23" i="3" s="1"/>
  <c r="AD20" i="3"/>
  <c r="AE20" i="3" s="1"/>
  <c r="AD11" i="3"/>
  <c r="AE51" i="3" s="1"/>
  <c r="AD5" i="3"/>
  <c r="AE58" i="3"/>
  <c r="AE28" i="3"/>
  <c r="AE26" i="3"/>
  <c r="AE19" i="3"/>
  <c r="AE18" i="3"/>
  <c r="AE17" i="3"/>
  <c r="AE16" i="3"/>
  <c r="AE15" i="3"/>
  <c r="AE14" i="3"/>
  <c r="AE9" i="3"/>
  <c r="AE7" i="3"/>
  <c r="AE4" i="3"/>
  <c r="AE44" i="3" l="1"/>
  <c r="AE56" i="3"/>
  <c r="AE52" i="3"/>
  <c r="AE45" i="3"/>
  <c r="AE46" i="3"/>
  <c r="AE39" i="3"/>
  <c r="AE47" i="3"/>
  <c r="AE40" i="3"/>
  <c r="AE48" i="3"/>
  <c r="AE41" i="3"/>
  <c r="AE57" i="3"/>
  <c r="AE29" i="3"/>
  <c r="AE42" i="3"/>
  <c r="AE50" i="3"/>
  <c r="AE53" i="3"/>
  <c r="AE54" i="3"/>
  <c r="AE55" i="3"/>
  <c r="AE49" i="3"/>
  <c r="AE43" i="3"/>
  <c r="AE36" i="3" l="1"/>
  <c r="AE60" i="3" l="1"/>
  <c r="L40" i="2" l="1"/>
  <c r="P40" i="2"/>
  <c r="Z69" i="3" l="1"/>
  <c r="X69" i="3"/>
  <c r="V69" i="3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Q47" i="2" l="1"/>
  <c r="AB34" i="3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S37" i="1" l="1"/>
  <c r="AC34" i="3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B69" i="3" s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O20" i="3"/>
  <c r="N20" i="3"/>
  <c r="N29" i="3"/>
  <c r="O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<sst xmlns="http://schemas.openxmlformats.org/spreadsheetml/2006/main" count="348" uniqueCount="128">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</sst>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"/>
  <sheetViews>
    <sheetView tabSelected="1"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Z1" sqref="Z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hidden="1" customWidth="1"/>
    <col min="24" max="24" width="12.85546875" hidden="1" customWidth="1"/>
    <col min="25" max="25" width="10.28515625" hidden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  <col min="30" max="30" width="12.42578125" bestFit="1" customWidth="1"/>
    <col min="31" max="31" width="12.28515625" bestFit="1" customWidth="1"/>
  </cols>
  <sheetData>
    <row r="1" spans="1:31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</row>
    <row r="2" spans="1:31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</row>
    <row r="3" spans="1:31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15">
        <v>5388670</v>
      </c>
      <c r="AE3" s="10"/>
    </row>
    <row r="4" spans="1:31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  <c r="AD4" s="9">
        <v>1210140.5900000001</v>
      </c>
      <c r="AE4" s="11">
        <f>AD4/(AD$3+AD$2)</f>
        <v>8.8958714510373002E-2</v>
      </c>
    </row>
    <row r="5" spans="1:31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  <c r="AD5" s="13">
        <f>SUM(AD2:AD4)</f>
        <v>14813536.24</v>
      </c>
      <c r="AE5" s="14"/>
    </row>
    <row r="6" spans="1:31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</row>
    <row r="7" spans="1:31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  <c r="AD7" s="9">
        <v>453832.9</v>
      </c>
      <c r="AE7" s="11">
        <f>AD7/(AD$3+AD$2)</f>
        <v>3.3361736413216797E-2</v>
      </c>
    </row>
    <row r="8" spans="1:31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  <c r="AD8" s="16">
        <v>0</v>
      </c>
      <c r="AE8" s="11"/>
    </row>
    <row r="9" spans="1:31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  <c r="AD9" s="9">
        <v>453832.9</v>
      </c>
      <c r="AE9" s="11">
        <f>AD9/(AD$3+AD$2)</f>
        <v>3.3361736413216797E-2</v>
      </c>
    </row>
    <row r="10" spans="1:31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  <c r="AD10" s="9"/>
      <c r="AE10" s="11"/>
    </row>
    <row r="11" spans="1:31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  <c r="AD11" s="13">
        <f>+AD5-AD9</f>
        <v>14359703.34</v>
      </c>
      <c r="AE11" s="14"/>
    </row>
    <row r="12" spans="1:31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  <c r="AD12" s="18"/>
      <c r="AE12" s="11"/>
    </row>
    <row r="13" spans="1:31" x14ac:dyDescent="0.25">
      <c r="A13" s="19" t="s">
        <v>92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  <c r="AD13" s="18"/>
      <c r="AE13" s="11"/>
    </row>
    <row r="14" spans="1:31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  <c r="AD14" s="15">
        <v>157130.5</v>
      </c>
      <c r="AE14" s="11">
        <f>AD14/AD$2</f>
        <v>1.9127905994036451E-2</v>
      </c>
    </row>
    <row r="15" spans="1:31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  <c r="AD15" s="15">
        <v>656938.09</v>
      </c>
      <c r="AE15" s="11">
        <f t="shared" ref="AE15:AE19" si="7">AD15/AD$2</f>
        <v>7.9970788799258313E-2</v>
      </c>
    </row>
    <row r="16" spans="1:31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  <c r="AD16" s="15">
        <v>134776.65</v>
      </c>
      <c r="AE16" s="11">
        <f t="shared" si="7"/>
        <v>1.6406713473139541E-2</v>
      </c>
    </row>
    <row r="17" spans="1:31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  <c r="AD17" s="15">
        <v>939220.73</v>
      </c>
      <c r="AE17" s="11">
        <f t="shared" si="7"/>
        <v>0.11433379153690908</v>
      </c>
    </row>
    <row r="18" spans="1:31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  <c r="AD18" s="15">
        <v>432329.5</v>
      </c>
      <c r="AE18" s="11">
        <f t="shared" si="7"/>
        <v>5.2628598740847785E-2</v>
      </c>
    </row>
    <row r="19" spans="1:31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  <c r="AD19" s="15">
        <v>0</v>
      </c>
      <c r="AE19" s="66">
        <f t="shared" si="7"/>
        <v>0</v>
      </c>
    </row>
    <row r="20" spans="1:31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8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  <c r="AD20" s="61">
        <f>SUM(AD14:AD19)</f>
        <v>2320395.4699999997</v>
      </c>
      <c r="AE20" s="62">
        <f>+AD20/(AD$2)</f>
        <v>0.28246779854419113</v>
      </c>
    </row>
    <row r="21" spans="1:31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  <c r="AD21" s="15">
        <v>276926.81</v>
      </c>
      <c r="AE21" s="11"/>
    </row>
    <row r="22" spans="1:31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  <c r="AD22" s="15">
        <v>243029.72</v>
      </c>
      <c r="AE22" s="11"/>
    </row>
    <row r="23" spans="1:31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  <c r="AD23" s="61">
        <f>AD20+AD21-AD22</f>
        <v>2354292.5599999996</v>
      </c>
      <c r="AE23" s="62">
        <f>+AD23/(AD$2)</f>
        <v>0.28659417980684471</v>
      </c>
    </row>
    <row r="24" spans="1:31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  <c r="AD24" s="24"/>
      <c r="AE24" s="11"/>
    </row>
    <row r="25" spans="1:31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  <c r="AD25" s="24"/>
      <c r="AE25" s="11"/>
    </row>
    <row r="26" spans="1:31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  <c r="AD26" s="15">
        <v>650111.29999999993</v>
      </c>
      <c r="AE26" s="11">
        <f>AD26/AD$3</f>
        <v>0.12064411069892941</v>
      </c>
    </row>
    <row r="27" spans="1:31" x14ac:dyDescent="0.25">
      <c r="A27" s="8" t="s">
        <v>93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  <c r="AD27" s="15">
        <v>0</v>
      </c>
      <c r="AE27" s="11"/>
    </row>
    <row r="28" spans="1:31" x14ac:dyDescent="0.25">
      <c r="A28" s="8" t="s">
        <v>94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  <c r="AD28" s="15">
        <v>233968.2</v>
      </c>
      <c r="AE28" s="11">
        <f>AD28/AD$3</f>
        <v>4.3418542979993209E-2</v>
      </c>
    </row>
    <row r="29" spans="1:31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9">+F29/(F$2)</f>
        <v>0.40442427745895188</v>
      </c>
      <c r="H29" s="63">
        <f>SUM(H22:H28)</f>
        <v>2469358</v>
      </c>
      <c r="I29" s="64">
        <f t="shared" ref="I29" si="10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1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2">+V29/(V$2)</f>
        <v>0.20667889063604156</v>
      </c>
      <c r="X29" s="61">
        <f>X26+X27+X28</f>
        <v>2895875.108</v>
      </c>
      <c r="Y29" s="62">
        <f t="shared" ref="Y29" si="13">+X29/(X$2)</f>
        <v>0.36581796875815181</v>
      </c>
      <c r="Z29" s="61">
        <f>Z26+Z27+Z28</f>
        <v>364074.212</v>
      </c>
      <c r="AA29" s="62">
        <f t="shared" ref="AA29:AC29" si="14">+Z29/(Z$2)</f>
        <v>4.4100399387017958E-2</v>
      </c>
      <c r="AB29" s="61">
        <f>AB26+AB27+AB28</f>
        <v>1062205.3470000001</v>
      </c>
      <c r="AC29" s="62">
        <f t="shared" si="14"/>
        <v>0.12558972271673963</v>
      </c>
      <c r="AD29" s="61">
        <f>AD26+AD27+AD28</f>
        <v>884079.5</v>
      </c>
      <c r="AE29" s="62">
        <f t="shared" ref="AE29" si="15">+AD29/(AD$2)</f>
        <v>0.10762130564883807</v>
      </c>
    </row>
    <row r="30" spans="1:31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  <c r="AD30" s="69">
        <v>2365355.2295981599</v>
      </c>
      <c r="AE30" s="66"/>
    </row>
    <row r="31" spans="1:31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  <c r="AD31" s="69">
        <v>73156.209999999977</v>
      </c>
      <c r="AE31" s="66"/>
    </row>
    <row r="32" spans="1:31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2365355.2295981599</v>
      </c>
      <c r="AC32" s="66"/>
      <c r="AD32" s="69">
        <v>1237903.2521343869</v>
      </c>
      <c r="AE32" s="66"/>
    </row>
    <row r="33" spans="1:31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  <c r="AD33" s="69">
        <v>79961.25</v>
      </c>
      <c r="AE33" s="66"/>
    </row>
    <row r="34" spans="1:31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1520365.1021580985</v>
      </c>
      <c r="AC34" s="62">
        <f>AB34/AB$3</f>
        <v>0.29342311123992221</v>
      </c>
      <c r="AD34" s="61">
        <f>AD29+AD30+AD31-AD32-AD33</f>
        <v>2004726.4374637729</v>
      </c>
      <c r="AE34" s="62">
        <f>AD34/AD$3</f>
        <v>0.37202620265552966</v>
      </c>
    </row>
    <row r="35" spans="1:31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  <c r="AD35" s="15"/>
      <c r="AE35" s="11"/>
    </row>
    <row r="36" spans="1:31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10496301.511841901</v>
      </c>
      <c r="AC36" s="27">
        <f>AB36/AB$11</f>
        <v>0.72523382044379092</v>
      </c>
      <c r="AD36" s="13">
        <f>+AD11-AD23-AD34</f>
        <v>10000684.342536228</v>
      </c>
      <c r="AE36" s="27">
        <f>AD36/AD$11</f>
        <v>0.6964408738639184</v>
      </c>
    </row>
    <row r="37" spans="1:31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  <c r="AD37" s="18"/>
      <c r="AE37" s="11"/>
    </row>
    <row r="38" spans="1:31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  <c r="AD38" s="18"/>
      <c r="AE38" s="11"/>
    </row>
    <row r="39" spans="1:31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6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  <c r="AD39" s="71">
        <v>204471.72</v>
      </c>
      <c r="AE39" s="11">
        <f>AD39/AD$11</f>
        <v>1.4239271881782483E-2</v>
      </c>
    </row>
    <row r="40" spans="1:31" x14ac:dyDescent="0.25">
      <c r="A40" s="8" t="s">
        <v>95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7">R40/R$11</f>
        <v>4.4771306571450586E-4</v>
      </c>
      <c r="T40" s="9">
        <v>11062</v>
      </c>
      <c r="U40" s="11">
        <f t="shared" si="16"/>
        <v>8.3253879451849078E-4</v>
      </c>
      <c r="V40" s="9">
        <v>21590</v>
      </c>
      <c r="W40" s="11">
        <f t="shared" ref="W40:W57" si="18">V40/V$11</f>
        <v>1.7279642426428648E-3</v>
      </c>
      <c r="X40" s="15">
        <v>13016</v>
      </c>
      <c r="Y40" s="11">
        <f t="shared" ref="Y40:Y57" si="19">X40/X$11</f>
        <v>9.5750835046629708E-4</v>
      </c>
      <c r="Z40" s="15">
        <v>8981</v>
      </c>
      <c r="AA40" s="11">
        <f t="shared" ref="AA40:AC57" si="20">Z40/Z$11</f>
        <v>6.6411103931253185E-4</v>
      </c>
      <c r="AB40" s="15">
        <v>14020</v>
      </c>
      <c r="AC40" s="11">
        <f t="shared" si="20"/>
        <v>9.6870103732735636E-4</v>
      </c>
      <c r="AD40" s="15">
        <v>15287</v>
      </c>
      <c r="AE40" s="11">
        <f t="shared" ref="AE40:AE57" si="21">AD40/AD$11</f>
        <v>1.064576310390546E-3</v>
      </c>
    </row>
    <row r="41" spans="1:31" x14ac:dyDescent="0.25">
      <c r="A41" s="8" t="s">
        <v>96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7"/>
        <v>0.13048832753745371</v>
      </c>
      <c r="T41" s="9">
        <f>1245948+6000</f>
        <v>1251948</v>
      </c>
      <c r="U41" s="11">
        <f t="shared" si="16"/>
        <v>9.4223040925676696E-2</v>
      </c>
      <c r="V41" s="15">
        <v>1444691.6666666667</v>
      </c>
      <c r="W41" s="11">
        <f t="shared" si="18"/>
        <v>0.11562647251709703</v>
      </c>
      <c r="X41" s="15">
        <v>1434969.05</v>
      </c>
      <c r="Y41" s="11">
        <f t="shared" si="19"/>
        <v>0.10556198893943528</v>
      </c>
      <c r="Z41" s="15">
        <v>1434734.3333333335</v>
      </c>
      <c r="AA41" s="11">
        <f t="shared" si="20"/>
        <v>0.10609318664373374</v>
      </c>
      <c r="AB41" s="15">
        <v>1491403.6666666667</v>
      </c>
      <c r="AC41" s="11">
        <f t="shared" si="20"/>
        <v>0.10304738081125699</v>
      </c>
      <c r="AD41" s="15">
        <v>1838147</v>
      </c>
      <c r="AE41" s="11">
        <f t="shared" si="21"/>
        <v>0.12800731021230136</v>
      </c>
    </row>
    <row r="42" spans="1:31" x14ac:dyDescent="0.25">
      <c r="A42" s="8" t="s">
        <v>97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7"/>
        <v>4.9062182970488356E-3</v>
      </c>
      <c r="T42" s="9">
        <f>58167.96+6000</f>
        <v>64167.96</v>
      </c>
      <c r="U42" s="11">
        <f t="shared" si="16"/>
        <v>4.8293541913858925E-3</v>
      </c>
      <c r="V42" s="9">
        <v>55295.96</v>
      </c>
      <c r="W42" s="11">
        <f t="shared" si="18"/>
        <v>4.425634165938404E-3</v>
      </c>
      <c r="X42" s="15">
        <v>52294.59</v>
      </c>
      <c r="Y42" s="11">
        <f t="shared" si="19"/>
        <v>3.8469965126929407E-3</v>
      </c>
      <c r="Z42" s="15">
        <v>53797.07</v>
      </c>
      <c r="AA42" s="11">
        <f t="shared" si="20"/>
        <v>3.9780901981593397E-3</v>
      </c>
      <c r="AB42" s="15">
        <v>52162.284999999996</v>
      </c>
      <c r="AC42" s="11">
        <f t="shared" si="20"/>
        <v>3.6041126668234806E-3</v>
      </c>
      <c r="AD42" s="15">
        <v>55243.95</v>
      </c>
      <c r="AE42" s="11">
        <f t="shared" si="21"/>
        <v>3.847151204448211E-3</v>
      </c>
    </row>
    <row r="43" spans="1:31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7"/>
        <v>9.3874781759538204E-3</v>
      </c>
      <c r="T43" s="9">
        <v>109546</v>
      </c>
      <c r="U43" s="11">
        <f t="shared" si="16"/>
        <v>8.2445574746268842E-3</v>
      </c>
      <c r="V43" s="9">
        <v>109264</v>
      </c>
      <c r="W43" s="11">
        <f t="shared" si="18"/>
        <v>8.7449877261755425E-3</v>
      </c>
      <c r="X43" s="15">
        <v>110920</v>
      </c>
      <c r="Y43" s="11">
        <f t="shared" si="19"/>
        <v>8.1597131402674928E-3</v>
      </c>
      <c r="Z43" s="15">
        <v>112106</v>
      </c>
      <c r="AA43" s="11">
        <f t="shared" si="20"/>
        <v>8.2898154073233164E-3</v>
      </c>
      <c r="AB43" s="15">
        <v>112420</v>
      </c>
      <c r="AC43" s="11">
        <f t="shared" si="20"/>
        <v>7.7675727971712842E-3</v>
      </c>
      <c r="AD43" s="15">
        <v>114829</v>
      </c>
      <c r="AE43" s="11">
        <f t="shared" si="21"/>
        <v>7.9966136682040959E-3</v>
      </c>
    </row>
    <row r="44" spans="1:31" hidden="1" x14ac:dyDescent="0.25">
      <c r="A44" s="8" t="s">
        <v>98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7"/>
        <v>0</v>
      </c>
      <c r="T44" s="9"/>
      <c r="U44" s="11">
        <f t="shared" si="16"/>
        <v>0</v>
      </c>
      <c r="V44" s="9">
        <v>0</v>
      </c>
      <c r="W44" s="11">
        <f t="shared" si="18"/>
        <v>0</v>
      </c>
      <c r="X44" s="15">
        <v>0</v>
      </c>
      <c r="Y44" s="11">
        <f t="shared" si="19"/>
        <v>0</v>
      </c>
      <c r="Z44" s="15">
        <v>0</v>
      </c>
      <c r="AA44" s="11">
        <f t="shared" si="20"/>
        <v>0</v>
      </c>
      <c r="AB44" s="15">
        <v>0</v>
      </c>
      <c r="AC44" s="11">
        <f t="shared" si="20"/>
        <v>0</v>
      </c>
      <c r="AD44" s="15">
        <v>0</v>
      </c>
      <c r="AE44" s="11">
        <f t="shared" si="21"/>
        <v>0</v>
      </c>
    </row>
    <row r="45" spans="1:31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22">F45/$F$10</f>
        <v>#DIV/0!</v>
      </c>
      <c r="H45" s="24">
        <v>259873</v>
      </c>
      <c r="I45" s="42" t="e">
        <f t="shared" ref="I45:I57" si="23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4">P45/$P$11</f>
        <v>4.3068785339131305E-2</v>
      </c>
      <c r="R45" s="59">
        <f>0.5*R4</f>
        <v>505338.5</v>
      </c>
      <c r="S45" s="11">
        <f t="shared" si="17"/>
        <v>4.4396909155920296E-2</v>
      </c>
      <c r="T45" s="59">
        <f>0.5*T4</f>
        <v>586727.12999999989</v>
      </c>
      <c r="U45" s="11">
        <f t="shared" si="16"/>
        <v>4.4157756058713957E-2</v>
      </c>
      <c r="V45" s="69">
        <f>0.5*V4</f>
        <v>542946.51500000001</v>
      </c>
      <c r="W45" s="11">
        <f t="shared" si="18"/>
        <v>4.3454940416283366E-2</v>
      </c>
      <c r="X45" s="69">
        <v>589546</v>
      </c>
      <c r="Y45" s="11">
        <f t="shared" si="19"/>
        <v>4.3369331437000891E-2</v>
      </c>
      <c r="Z45" s="69">
        <f>Z4*0.5</f>
        <v>578703.18000000005</v>
      </c>
      <c r="AA45" s="11">
        <f t="shared" si="20"/>
        <v>4.2792915078862848E-2</v>
      </c>
      <c r="AB45" s="69">
        <v>610560</v>
      </c>
      <c r="AC45" s="11">
        <f t="shared" si="20"/>
        <v>4.2186170139129155E-2</v>
      </c>
      <c r="AD45" s="69">
        <v>578806</v>
      </c>
      <c r="AE45" s="11">
        <f t="shared" si="21"/>
        <v>4.0307657219330828E-2</v>
      </c>
    </row>
    <row r="46" spans="1:31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22"/>
        <v>#DIV/0!</v>
      </c>
      <c r="H46" s="24">
        <v>708000</v>
      </c>
      <c r="I46" s="42" t="e">
        <f t="shared" si="23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4"/>
        <v>5.006919375170605E-2</v>
      </c>
      <c r="R46" s="59">
        <v>708000</v>
      </c>
      <c r="S46" s="11">
        <f t="shared" si="17"/>
        <v>6.2201893745264941E-2</v>
      </c>
      <c r="T46" s="59">
        <v>708000</v>
      </c>
      <c r="U46" s="11">
        <f t="shared" si="16"/>
        <v>5.3284891205848083E-2</v>
      </c>
      <c r="V46" s="69">
        <v>708000</v>
      </c>
      <c r="W46" s="11">
        <f t="shared" si="18"/>
        <v>5.6665061778191209E-2</v>
      </c>
      <c r="X46" s="69">
        <v>708000</v>
      </c>
      <c r="Y46" s="11">
        <f t="shared" si="19"/>
        <v>5.2083275363409523E-2</v>
      </c>
      <c r="Z46" s="69">
        <v>708000</v>
      </c>
      <c r="AA46" s="11">
        <f t="shared" si="20"/>
        <v>5.235392671565222E-2</v>
      </c>
      <c r="AB46" s="69">
        <v>708000</v>
      </c>
      <c r="AC46" s="11">
        <f t="shared" si="20"/>
        <v>4.8918711442779483E-2</v>
      </c>
      <c r="AD46" s="69">
        <v>825999.99</v>
      </c>
      <c r="AE46" s="11">
        <f t="shared" si="21"/>
        <v>5.7522079004175303E-2</v>
      </c>
    </row>
    <row r="47" spans="1:31" x14ac:dyDescent="0.25">
      <c r="A47" s="8" t="s">
        <v>99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22"/>
        <v>#DIV/0!</v>
      </c>
      <c r="H47" s="24">
        <v>114313</v>
      </c>
      <c r="I47" s="42" t="e">
        <f t="shared" si="23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4"/>
        <v>8.0841239340943127E-3</v>
      </c>
      <c r="R47" s="69">
        <v>114313</v>
      </c>
      <c r="S47" s="11">
        <f t="shared" si="17"/>
        <v>1.0043058022178633E-2</v>
      </c>
      <c r="T47" s="9">
        <v>114313</v>
      </c>
      <c r="U47" s="11">
        <f t="shared" si="16"/>
        <v>8.6033273565171067E-3</v>
      </c>
      <c r="V47" s="15">
        <v>114313</v>
      </c>
      <c r="W47" s="11">
        <f t="shared" si="18"/>
        <v>9.1490864506361177E-3</v>
      </c>
      <c r="X47" s="15">
        <v>114313</v>
      </c>
      <c r="Y47" s="11">
        <f t="shared" si="19"/>
        <v>8.4093156166912889E-3</v>
      </c>
      <c r="Z47" s="15">
        <v>114313</v>
      </c>
      <c r="AA47" s="11">
        <f t="shared" si="20"/>
        <v>8.453014724076769E-3</v>
      </c>
      <c r="AB47" s="15">
        <v>114313</v>
      </c>
      <c r="AC47" s="11">
        <f t="shared" si="20"/>
        <v>7.8983681654780386E-3</v>
      </c>
      <c r="AD47" s="15">
        <v>114313</v>
      </c>
      <c r="AE47" s="11">
        <f t="shared" si="21"/>
        <v>7.9606797782216573E-3</v>
      </c>
    </row>
    <row r="48" spans="1:31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22"/>
        <v>#DIV/0!</v>
      </c>
      <c r="H48" s="24">
        <v>73406</v>
      </c>
      <c r="I48" s="42" t="e">
        <f t="shared" si="23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4"/>
        <v>3.6765497807396811E-3</v>
      </c>
      <c r="R48" s="69">
        <v>56714</v>
      </c>
      <c r="S48" s="11">
        <f t="shared" si="17"/>
        <v>4.9826528274985252E-3</v>
      </c>
      <c r="T48" s="9">
        <v>66838</v>
      </c>
      <c r="U48" s="11">
        <f t="shared" si="16"/>
        <v>5.0303044610402175E-3</v>
      </c>
      <c r="V48" s="15">
        <v>75934.196799999962</v>
      </c>
      <c r="W48" s="11">
        <f t="shared" si="18"/>
        <v>6.077423662075321E-3</v>
      </c>
      <c r="X48" s="15">
        <v>101839.05680000001</v>
      </c>
      <c r="Y48" s="11">
        <f t="shared" si="19"/>
        <v>7.4916831046105978E-3</v>
      </c>
      <c r="Z48" s="15">
        <v>149947.2034</v>
      </c>
      <c r="AA48" s="11">
        <f t="shared" si="20"/>
        <v>1.1088029516978244E-2</v>
      </c>
      <c r="AB48" s="15">
        <v>164111.42000000001</v>
      </c>
      <c r="AC48" s="11">
        <f t="shared" si="20"/>
        <v>1.1339151411645184E-2</v>
      </c>
      <c r="AD48" s="15">
        <v>153422.12</v>
      </c>
      <c r="AE48" s="11">
        <f t="shared" si="21"/>
        <v>1.0684212366186668E-2</v>
      </c>
    </row>
    <row r="49" spans="1:31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22"/>
        <v>#DIV/0!</v>
      </c>
      <c r="H49" s="24">
        <v>150843</v>
      </c>
      <c r="I49" s="42" t="e">
        <f t="shared" si="23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4"/>
        <v>1.6778554566037811E-2</v>
      </c>
      <c r="R49" s="59">
        <v>213049</v>
      </c>
      <c r="S49" s="11">
        <f t="shared" si="17"/>
        <v>1.871758652617931E-2</v>
      </c>
      <c r="T49" s="9">
        <v>203563.97</v>
      </c>
      <c r="U49" s="11">
        <f t="shared" si="16"/>
        <v>1.5320457619887744E-2</v>
      </c>
      <c r="V49" s="15">
        <v>224356.674</v>
      </c>
      <c r="W49" s="11">
        <f t="shared" si="18"/>
        <v>1.7956475695705517E-2</v>
      </c>
      <c r="X49" s="15">
        <v>249513.37200000003</v>
      </c>
      <c r="Y49" s="11">
        <f t="shared" si="19"/>
        <v>1.8355188786340165E-2</v>
      </c>
      <c r="Z49" s="15">
        <v>193295.85299999997</v>
      </c>
      <c r="AA49" s="11">
        <f t="shared" si="20"/>
        <v>1.4293498477968196E-2</v>
      </c>
      <c r="AB49" s="15">
        <v>190044.34</v>
      </c>
      <c r="AC49" s="11">
        <f t="shared" si="20"/>
        <v>1.3130966426261969E-2</v>
      </c>
      <c r="AD49" s="15">
        <v>212719.56</v>
      </c>
      <c r="AE49" s="11">
        <f t="shared" si="21"/>
        <v>1.4813645864636644E-2</v>
      </c>
    </row>
    <row r="50" spans="1:31" hidden="1" x14ac:dyDescent="0.25">
      <c r="A50" s="8" t="s">
        <v>100</v>
      </c>
      <c r="B50" s="9"/>
      <c r="C50" s="42"/>
      <c r="D50" s="9"/>
      <c r="E50" s="42"/>
      <c r="F50" s="42">
        <v>0</v>
      </c>
      <c r="G50" s="42" t="e">
        <f t="shared" si="22"/>
        <v>#DIV/0!</v>
      </c>
      <c r="H50" s="42">
        <v>0</v>
      </c>
      <c r="I50" s="42" t="e">
        <f t="shared" si="23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4"/>
        <v>8.1435280622743043E-3</v>
      </c>
      <c r="R50" s="59">
        <v>0</v>
      </c>
      <c r="S50" s="11">
        <f t="shared" si="17"/>
        <v>0</v>
      </c>
      <c r="T50" s="9">
        <v>0</v>
      </c>
      <c r="U50" s="11">
        <f t="shared" si="16"/>
        <v>0</v>
      </c>
      <c r="V50" s="9">
        <v>0</v>
      </c>
      <c r="W50" s="11">
        <f t="shared" si="18"/>
        <v>0</v>
      </c>
      <c r="X50" s="15">
        <v>0</v>
      </c>
      <c r="Y50" s="11">
        <f t="shared" si="19"/>
        <v>0</v>
      </c>
      <c r="Z50" s="15">
        <v>0</v>
      </c>
      <c r="AA50" s="11">
        <f t="shared" si="20"/>
        <v>0</v>
      </c>
      <c r="AB50" s="15">
        <v>0</v>
      </c>
      <c r="AC50" s="11">
        <f t="shared" si="20"/>
        <v>0</v>
      </c>
      <c r="AD50" s="15">
        <v>0</v>
      </c>
      <c r="AE50" s="11">
        <f t="shared" si="21"/>
        <v>0</v>
      </c>
    </row>
    <row r="51" spans="1:31" x14ac:dyDescent="0.25">
      <c r="A51" s="8" t="s">
        <v>101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22"/>
        <v>#DIV/0!</v>
      </c>
      <c r="H51" s="67">
        <f>18481-18481+59000</f>
        <v>59000</v>
      </c>
      <c r="I51" s="42" t="e">
        <f t="shared" si="23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4"/>
        <v>1.0687439132382171E-2</v>
      </c>
      <c r="R51" s="81">
        <v>63330</v>
      </c>
      <c r="S51" s="11">
        <f t="shared" si="17"/>
        <v>5.5639066820446738E-3</v>
      </c>
      <c r="T51" s="9">
        <v>107268</v>
      </c>
      <c r="U51" s="11">
        <f t="shared" si="16"/>
        <v>8.0731125845606103E-3</v>
      </c>
      <c r="V51" s="15">
        <v>88500</v>
      </c>
      <c r="W51" s="11">
        <f t="shared" si="18"/>
        <v>7.0831327222739011E-3</v>
      </c>
      <c r="X51" s="15">
        <v>118500</v>
      </c>
      <c r="Y51" s="11">
        <f t="shared" si="19"/>
        <v>8.7173278680282885E-3</v>
      </c>
      <c r="Z51" s="15">
        <v>108500</v>
      </c>
      <c r="AA51" s="11">
        <f t="shared" si="20"/>
        <v>8.023165322949527E-3</v>
      </c>
      <c r="AB51" s="15">
        <v>106200</v>
      </c>
      <c r="AC51" s="11">
        <f t="shared" si="20"/>
        <v>7.337806716416922E-3</v>
      </c>
      <c r="AD51" s="15">
        <v>223230</v>
      </c>
      <c r="AE51" s="11">
        <f t="shared" si="21"/>
        <v>1.5545585776704493E-2</v>
      </c>
    </row>
    <row r="52" spans="1:31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22"/>
        <v>#DIV/0!</v>
      </c>
      <c r="H52" s="24">
        <v>56249</v>
      </c>
      <c r="I52" s="42" t="e">
        <f t="shared" si="23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4"/>
        <v>6.6642238321921185E-3</v>
      </c>
      <c r="R52" s="59">
        <v>124414</v>
      </c>
      <c r="S52" s="11">
        <f t="shared" si="17"/>
        <v>1.0930489277434171E-2</v>
      </c>
      <c r="T52" s="9">
        <v>104613</v>
      </c>
      <c r="U52" s="11">
        <f t="shared" si="16"/>
        <v>7.8732942425386795E-3</v>
      </c>
      <c r="V52" s="15">
        <v>65365.4</v>
      </c>
      <c r="W52" s="11">
        <f t="shared" si="18"/>
        <v>5.2315458038929095E-3</v>
      </c>
      <c r="X52" s="15">
        <v>60955.000399999997</v>
      </c>
      <c r="Y52" s="11">
        <f t="shared" si="19"/>
        <v>4.4840904952117766E-3</v>
      </c>
      <c r="Z52" s="15">
        <v>0</v>
      </c>
      <c r="AA52" s="11">
        <f t="shared" si="20"/>
        <v>0</v>
      </c>
      <c r="AB52" s="15">
        <v>103892.7</v>
      </c>
      <c r="AC52" s="11">
        <f t="shared" si="20"/>
        <v>7.1783856106091186E-3</v>
      </c>
      <c r="AD52" s="15">
        <v>32492</v>
      </c>
      <c r="AE52" s="11">
        <f t="shared" si="21"/>
        <v>2.2627208397468187E-3</v>
      </c>
    </row>
    <row r="53" spans="1:31" x14ac:dyDescent="0.25">
      <c r="A53" s="8" t="s">
        <v>102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22"/>
        <v>#DIV/0!</v>
      </c>
      <c r="H53" s="24">
        <v>15000</v>
      </c>
      <c r="I53" s="42" t="e">
        <f t="shared" si="23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4"/>
        <v>1.4143840042854818E-3</v>
      </c>
      <c r="R53" s="59">
        <v>20000</v>
      </c>
      <c r="S53" s="11">
        <f t="shared" si="17"/>
        <v>1.7571156425216087E-3</v>
      </c>
      <c r="T53" s="9">
        <v>20000</v>
      </c>
      <c r="U53" s="11">
        <f t="shared" si="16"/>
        <v>1.5052229154194374E-3</v>
      </c>
      <c r="V53" s="9">
        <f>23600+6000</f>
        <v>29600</v>
      </c>
      <c r="W53" s="11">
        <f t="shared" si="18"/>
        <v>2.3690477805571467E-3</v>
      </c>
      <c r="X53" s="15">
        <v>29600</v>
      </c>
      <c r="Y53" s="11">
        <f t="shared" si="19"/>
        <v>2.1774928683007374E-3</v>
      </c>
      <c r="Z53" s="15">
        <v>41400</v>
      </c>
      <c r="AA53" s="11">
        <f t="shared" si="20"/>
        <v>3.0613736808305109E-3</v>
      </c>
      <c r="AB53" s="15">
        <v>29600</v>
      </c>
      <c r="AC53" s="11">
        <f t="shared" si="20"/>
        <v>2.0451890659693118E-3</v>
      </c>
      <c r="AD53" s="15">
        <v>53200</v>
      </c>
      <c r="AE53" s="11">
        <f t="shared" si="21"/>
        <v>3.7048119129179727E-3</v>
      </c>
    </row>
    <row r="54" spans="1:31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22"/>
        <v>#DIV/0!</v>
      </c>
      <c r="H54" s="24">
        <f>1751+134609+29879+4843+1525</f>
        <v>172607</v>
      </c>
      <c r="I54" s="42" t="e">
        <f t="shared" si="23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4"/>
        <v>1.4364130351522281E-2</v>
      </c>
      <c r="R54" s="59">
        <f>247298+3900</f>
        <v>251198</v>
      </c>
      <c r="S54" s="11">
        <f t="shared" si="17"/>
        <v>2.2069196758507152E-2</v>
      </c>
      <c r="T54" s="9">
        <v>145826.63</v>
      </c>
      <c r="U54" s="11">
        <f t="shared" si="16"/>
        <v>1.097507925771958E-2</v>
      </c>
      <c r="V54" s="15">
        <v>163319</v>
      </c>
      <c r="W54" s="11">
        <f t="shared" si="18"/>
        <v>1.3071301164622049E-2</v>
      </c>
      <c r="X54" s="15">
        <v>113889.52499999999</v>
      </c>
      <c r="Y54" s="11">
        <f t="shared" si="19"/>
        <v>8.3781631237046794E-3</v>
      </c>
      <c r="Z54" s="15">
        <v>155106.625</v>
      </c>
      <c r="AA54" s="11">
        <f t="shared" si="20"/>
        <v>1.1469549263223376E-2</v>
      </c>
      <c r="AB54" s="15">
        <v>286271.42500000005</v>
      </c>
      <c r="AC54" s="11">
        <f t="shared" si="20"/>
        <v>1.9779702307751824E-2</v>
      </c>
      <c r="AD54" s="15">
        <v>414021.83</v>
      </c>
      <c r="AE54" s="11">
        <f t="shared" si="21"/>
        <v>2.883219939834774E-2</v>
      </c>
    </row>
    <row r="55" spans="1:31" x14ac:dyDescent="0.25">
      <c r="A55" s="8" t="s">
        <v>103</v>
      </c>
      <c r="B55" s="9"/>
      <c r="C55" s="42"/>
      <c r="D55" s="9"/>
      <c r="E55" s="42"/>
      <c r="F55" s="48">
        <v>5000</v>
      </c>
      <c r="G55" s="42" t="e">
        <f t="shared" si="22"/>
        <v>#DIV/0!</v>
      </c>
      <c r="H55" s="24">
        <v>5000</v>
      </c>
      <c r="I55" s="42" t="e">
        <f t="shared" si="23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4"/>
        <v>2.2616000228524853E-4</v>
      </c>
      <c r="R55" s="59">
        <v>1590</v>
      </c>
      <c r="S55" s="11">
        <f t="shared" si="17"/>
        <v>1.3969069358046789E-4</v>
      </c>
      <c r="T55" s="9">
        <v>1590</v>
      </c>
      <c r="U55" s="11">
        <f t="shared" si="16"/>
        <v>1.1966522177584527E-4</v>
      </c>
      <c r="V55" s="15">
        <v>1590</v>
      </c>
      <c r="W55" s="11">
        <f t="shared" si="18"/>
        <v>1.2725628280695485E-4</v>
      </c>
      <c r="X55" s="15">
        <v>1589.6399999999999</v>
      </c>
      <c r="Y55" s="11">
        <f t="shared" si="19"/>
        <v>1.1694019470153998E-4</v>
      </c>
      <c r="Z55" s="15">
        <v>3200</v>
      </c>
      <c r="AA55" s="11">
        <f t="shared" si="20"/>
        <v>2.3662791735888007E-4</v>
      </c>
      <c r="AB55" s="15">
        <v>1770</v>
      </c>
      <c r="AC55" s="11">
        <f t="shared" si="20"/>
        <v>1.222967786069487E-4</v>
      </c>
      <c r="AD55" s="15">
        <v>7500</v>
      </c>
      <c r="AE55" s="11">
        <f t="shared" si="21"/>
        <v>5.2229491253542848E-4</v>
      </c>
    </row>
    <row r="56" spans="1:31" x14ac:dyDescent="0.25">
      <c r="A56" s="8" t="s">
        <v>104</v>
      </c>
      <c r="B56" s="9"/>
      <c r="C56" s="42"/>
      <c r="D56" s="9"/>
      <c r="E56" s="42"/>
      <c r="F56" s="48">
        <v>10450</v>
      </c>
      <c r="G56" s="42" t="e">
        <f t="shared" si="22"/>
        <v>#DIV/0!</v>
      </c>
      <c r="H56" s="24">
        <v>19900</v>
      </c>
      <c r="I56" s="42" t="e">
        <f t="shared" si="23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4"/>
        <v>3.5345456267094188E-3</v>
      </c>
      <c r="R56" s="59">
        <v>17190</v>
      </c>
      <c r="S56" s="11">
        <f t="shared" si="17"/>
        <v>1.5102408947473226E-3</v>
      </c>
      <c r="T56" s="9">
        <v>17775</v>
      </c>
      <c r="U56" s="11">
        <f t="shared" si="16"/>
        <v>1.3377668660790249E-3</v>
      </c>
      <c r="V56" s="15">
        <v>12500</v>
      </c>
      <c r="W56" s="11">
        <f t="shared" si="18"/>
        <v>1.0004424748974437E-3</v>
      </c>
      <c r="X56" s="15">
        <v>19530</v>
      </c>
      <c r="Y56" s="11">
        <f t="shared" si="19"/>
        <v>1.4367039093889662E-3</v>
      </c>
      <c r="Z56" s="15">
        <v>21645</v>
      </c>
      <c r="AA56" s="11">
        <f t="shared" si="20"/>
        <v>1.6005660222602998E-3</v>
      </c>
      <c r="AB56" s="15">
        <v>22635</v>
      </c>
      <c r="AC56" s="11">
        <f t="shared" si="20"/>
        <v>1.5639477874397085E-3</v>
      </c>
      <c r="AD56" s="15">
        <v>25650</v>
      </c>
      <c r="AE56" s="11">
        <f t="shared" si="21"/>
        <v>1.7862486008711654E-3</v>
      </c>
    </row>
    <row r="57" spans="1:31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22"/>
        <v>#DIV/0!</v>
      </c>
      <c r="H57" s="9">
        <f>166666/2+10000</f>
        <v>93333</v>
      </c>
      <c r="I57" s="42" t="e">
        <f t="shared" si="23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4"/>
        <v>1.1786486222912205E-2</v>
      </c>
      <c r="R57" s="59">
        <v>166666</v>
      </c>
      <c r="S57" s="11">
        <f t="shared" si="17"/>
        <v>1.4642571783825321E-2</v>
      </c>
      <c r="T57" s="59">
        <v>166666</v>
      </c>
      <c r="U57" s="11">
        <f t="shared" si="16"/>
        <v>1.2543474121064798E-2</v>
      </c>
      <c r="V57" s="69">
        <v>166666</v>
      </c>
      <c r="W57" s="11">
        <f t="shared" si="18"/>
        <v>1.3339179641700588E-2</v>
      </c>
      <c r="X57" s="69">
        <v>166666</v>
      </c>
      <c r="Y57" s="11">
        <f t="shared" si="19"/>
        <v>1.2260608999601711E-2</v>
      </c>
      <c r="Z57" s="69">
        <f>642900/3</f>
        <v>214300</v>
      </c>
      <c r="AA57" s="11">
        <f t="shared" si="20"/>
        <v>1.5846675840627499E-2</v>
      </c>
      <c r="AB57" s="69">
        <v>214300</v>
      </c>
      <c r="AC57" s="11">
        <f t="shared" si="20"/>
        <v>1.480689246071701E-2</v>
      </c>
      <c r="AD57" s="69">
        <v>214300</v>
      </c>
      <c r="AE57" s="11">
        <f t="shared" si="21"/>
        <v>1.4923706634178977E-2</v>
      </c>
    </row>
    <row r="58" spans="1:31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4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6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4436080.5266666664</v>
      </c>
      <c r="AC58" s="62">
        <f>AB58/AB$11</f>
        <v>0.30650754692223148</v>
      </c>
      <c r="AD58" s="61">
        <f>SUM(AD39:AD57)</f>
        <v>5083633.17</v>
      </c>
      <c r="AE58" s="62">
        <f>AD58/AD$11</f>
        <v>0.35402076558498041</v>
      </c>
    </row>
    <row r="59" spans="1:31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  <c r="AD59" s="24"/>
      <c r="AE59" s="11"/>
    </row>
    <row r="60" spans="1:31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6060220.9851752343</v>
      </c>
      <c r="AC60" s="27">
        <f>AB60/AB$11</f>
        <v>0.41872627352155944</v>
      </c>
      <c r="AD60" s="13">
        <f>+AD36-AD58</f>
        <v>4917051.1725362279</v>
      </c>
      <c r="AE60" s="27">
        <f>AD60/AD$11</f>
        <v>0.34242010827893804</v>
      </c>
    </row>
    <row r="61" spans="1:31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31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108</v>
      </c>
      <c r="AC62" s="33">
        <v>17310.72</v>
      </c>
      <c r="AD62" s="34" t="s">
        <v>80</v>
      </c>
      <c r="AE62" s="33">
        <v>121189</v>
      </c>
    </row>
    <row r="63" spans="1:31" ht="30" x14ac:dyDescent="0.25">
      <c r="V63" s="88" t="s">
        <v>105</v>
      </c>
      <c r="W63" s="33">
        <v>35000</v>
      </c>
      <c r="X63" s="88" t="s">
        <v>106</v>
      </c>
      <c r="Y63" s="33">
        <v>14328.008400000002</v>
      </c>
      <c r="Z63" s="34" t="s">
        <v>108</v>
      </c>
      <c r="AA63" s="33">
        <v>147795</v>
      </c>
      <c r="AB63" s="34"/>
      <c r="AC63" s="84"/>
      <c r="AD63" s="34"/>
      <c r="AE63" s="84"/>
    </row>
    <row r="64" spans="1:31" ht="30" x14ac:dyDescent="0.25">
      <c r="V64" s="34" t="s">
        <v>107</v>
      </c>
      <c r="W64" s="33">
        <f>34575+18913</f>
        <v>53488</v>
      </c>
      <c r="X64" s="34" t="s">
        <v>108</v>
      </c>
      <c r="Y64" s="33">
        <v>49560</v>
      </c>
      <c r="Z64" s="34" t="s">
        <v>109</v>
      </c>
      <c r="AA64" s="33">
        <f>299720-100000</f>
        <v>199720</v>
      </c>
      <c r="AB64" s="88"/>
      <c r="AC64" s="88"/>
      <c r="AD64" s="88"/>
      <c r="AE64" s="88"/>
    </row>
    <row r="65" spans="1:31" x14ac:dyDescent="0.25">
      <c r="X65" s="34"/>
      <c r="Y65" s="84"/>
      <c r="AB65" s="34"/>
      <c r="AC65" s="33"/>
      <c r="AD65" s="34"/>
      <c r="AE65" s="33"/>
    </row>
    <row r="66" spans="1:31" x14ac:dyDescent="0.25">
      <c r="AA66" s="53"/>
      <c r="AB66" s="88"/>
      <c r="AC66" s="33"/>
      <c r="AD66" s="88"/>
      <c r="AE66" s="33"/>
    </row>
    <row r="67" spans="1:31" x14ac:dyDescent="0.25">
      <c r="AA67" s="53"/>
      <c r="AB67" s="88"/>
      <c r="AC67" s="33"/>
      <c r="AD67" s="88"/>
      <c r="AE67" s="33"/>
    </row>
    <row r="69" spans="1:31" x14ac:dyDescent="0.25">
      <c r="A69" s="89" t="s">
        <v>110</v>
      </c>
      <c r="B69" s="89" t="s">
        <v>110</v>
      </c>
      <c r="C69" s="89" t="s">
        <v>110</v>
      </c>
      <c r="D69" s="89" t="s">
        <v>110</v>
      </c>
      <c r="E69" s="89" t="s">
        <v>110</v>
      </c>
      <c r="F69" s="89" t="s">
        <v>110</v>
      </c>
      <c r="G69" s="89" t="s">
        <v>110</v>
      </c>
      <c r="H69" s="89" t="s">
        <v>110</v>
      </c>
      <c r="I69" s="89" t="s">
        <v>110</v>
      </c>
      <c r="J69" s="89" t="s">
        <v>110</v>
      </c>
      <c r="K69" s="89" t="s">
        <v>110</v>
      </c>
      <c r="L69" s="89" t="s">
        <v>110</v>
      </c>
      <c r="M69" s="89" t="s">
        <v>110</v>
      </c>
      <c r="N69" s="89" t="s">
        <v>110</v>
      </c>
      <c r="O69" s="89" t="s">
        <v>110</v>
      </c>
      <c r="P69" s="89" t="s">
        <v>110</v>
      </c>
      <c r="Q69" s="89" t="s">
        <v>110</v>
      </c>
      <c r="R69" s="89" t="s">
        <v>110</v>
      </c>
      <c r="S69" s="89" t="s">
        <v>110</v>
      </c>
      <c r="T69" s="89" t="s">
        <v>110</v>
      </c>
      <c r="U69" s="89" t="s">
        <v>110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4028566.5573817221</v>
      </c>
      <c r="AC69" s="90"/>
      <c r="AD69" s="90">
        <f>(AD60-SUM(AE62:AE68))*0.66666</f>
        <v>3197209.4759430019</v>
      </c>
      <c r="AE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111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112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7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7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126</v>
      </c>
      <c r="M53" s="86">
        <v>118000</v>
      </c>
      <c r="P53" s="34"/>
      <c r="Q53" s="86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127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113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114</v>
      </c>
      <c r="C50" s="87">
        <v>1500000</v>
      </c>
      <c r="D50" s="34" t="s">
        <v>115</v>
      </c>
      <c r="E50" s="87">
        <v>189082</v>
      </c>
      <c r="F50" s="34" t="s">
        <v>116</v>
      </c>
      <c r="G50" s="87">
        <v>75000</v>
      </c>
      <c r="H50" s="34" t="s">
        <v>125</v>
      </c>
      <c r="I50" s="87">
        <v>138900</v>
      </c>
    </row>
    <row r="51" spans="1:9" ht="45" x14ac:dyDescent="0.25">
      <c r="B51" s="34" t="s">
        <v>117</v>
      </c>
      <c r="C51" s="87">
        <v>144308</v>
      </c>
      <c r="D51" s="34" t="s">
        <v>118</v>
      </c>
      <c r="E51" s="87">
        <v>800000</v>
      </c>
      <c r="F51" s="34" t="s">
        <v>115</v>
      </c>
      <c r="G51" s="87">
        <v>96177</v>
      </c>
      <c r="H51" s="34"/>
      <c r="I51" s="87"/>
    </row>
    <row r="52" spans="1:9" ht="30" x14ac:dyDescent="0.25">
      <c r="B52" s="34" t="s">
        <v>116</v>
      </c>
      <c r="C52" s="87">
        <v>124100</v>
      </c>
      <c r="D52" s="34" t="s">
        <v>119</v>
      </c>
      <c r="E52" s="87">
        <v>35000</v>
      </c>
      <c r="F52" s="34" t="s">
        <v>120</v>
      </c>
      <c r="G52" s="87">
        <v>8279</v>
      </c>
      <c r="H52" s="34"/>
      <c r="I52" s="87"/>
    </row>
    <row r="53" spans="1:9" ht="30" x14ac:dyDescent="0.25">
      <c r="B53" s="34" t="s">
        <v>121</v>
      </c>
      <c r="C53" s="87">
        <v>100000</v>
      </c>
      <c r="D53" s="34" t="s">
        <v>120</v>
      </c>
      <c r="E53" s="87">
        <v>10000</v>
      </c>
      <c r="F53" s="34" t="s">
        <v>122</v>
      </c>
      <c r="G53" s="87">
        <v>230818</v>
      </c>
      <c r="H53" s="34"/>
      <c r="I53" s="87"/>
    </row>
    <row r="54" spans="1:9" ht="45" x14ac:dyDescent="0.25">
      <c r="B54" s="34" t="s">
        <v>123</v>
      </c>
      <c r="C54" s="87">
        <v>9829</v>
      </c>
      <c r="D54" s="34"/>
      <c r="E54" s="87"/>
      <c r="F54" s="34" t="s">
        <v>124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2025-09-24T14:03:40Z</dcterms:modified>
</cp:coreProperties>
</file>