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almaven/Documents/Education/UTAustinCodingBootCamp/gitRepository/Excel-Kickstarter/"/>
    </mc:Choice>
  </mc:AlternateContent>
  <xr:revisionPtr revIDLastSave="0" documentId="13_ncr:1_{6CFE115E-5289-8040-BF62-06A3B0A983A8}" xr6:coauthVersionLast="40" xr6:coauthVersionMax="40" xr10:uidLastSave="{00000000-0000-0000-0000-000000000000}"/>
  <bookViews>
    <workbookView xWindow="0" yWindow="460" windowWidth="26180" windowHeight="16260" firstSheet="3" activeTab="6" xr2:uid="{00000000-000D-0000-FFFF-FFFF00000000}"/>
  </bookViews>
  <sheets>
    <sheet name="Kickstarter" sheetId="1" r:id="rId1"/>
    <sheet name="CategoryStats" sheetId="2" r:id="rId2"/>
    <sheet name="SubcategoryStats" sheetId="3" r:id="rId3"/>
    <sheet name="LaunchDateOutcomes" sheetId="7" r:id="rId4"/>
    <sheet name="GoalOutcomes" sheetId="9" r:id="rId5"/>
    <sheet name="OutcomesBasedOnFunding" sheetId="11" r:id="rId6"/>
    <sheet name="OutcomesBasedOnFunding2" sheetId="12" r:id="rId7"/>
    <sheet name="currency conversion" sheetId="10" r:id="rId8"/>
  </sheets>
  <definedNames>
    <definedName name="_xlnm._FilterDatabase" localSheetId="7" hidden="1">'currency conversion'!$A$1</definedName>
    <definedName name="_xlnm._FilterDatabase" localSheetId="4" hidden="1">GoalOutcomes!$A$1:$H$1</definedName>
    <definedName name="_xlnm._FilterDatabase" localSheetId="0" hidden="1">Kickstarter!$A$1:$X$1</definedName>
  </definedNames>
  <calcPr calcId="191029"/>
  <pivotCaches>
    <pivotCache cacheId="0" r:id="rId9"/>
    <pivotCache cacheId="1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4116" i="1" l="1"/>
  <c r="B18" i="10"/>
  <c r="Z6" i="1" s="1"/>
  <c r="Z4" i="1"/>
  <c r="Z5" i="1"/>
  <c r="Z8" i="1"/>
  <c r="Z9" i="1"/>
  <c r="Z12" i="1"/>
  <c r="Z13" i="1"/>
  <c r="Z16" i="1"/>
  <c r="Z17" i="1"/>
  <c r="Z20" i="1"/>
  <c r="Z21" i="1"/>
  <c r="Z24" i="1"/>
  <c r="Z25" i="1"/>
  <c r="Z28" i="1"/>
  <c r="Z29" i="1"/>
  <c r="Z32" i="1"/>
  <c r="Z33" i="1"/>
  <c r="Z36" i="1"/>
  <c r="Z37" i="1"/>
  <c r="Z40" i="1"/>
  <c r="Z41" i="1"/>
  <c r="Z44" i="1"/>
  <c r="Z45" i="1"/>
  <c r="Z48" i="1"/>
  <c r="Z49" i="1"/>
  <c r="Z52" i="1"/>
  <c r="Z53" i="1"/>
  <c r="Z56" i="1"/>
  <c r="Z57" i="1"/>
  <c r="Z60" i="1"/>
  <c r="Z61" i="1"/>
  <c r="Z64" i="1"/>
  <c r="Z65" i="1"/>
  <c r="Z68" i="1"/>
  <c r="Z69" i="1"/>
  <c r="Z72" i="1"/>
  <c r="Z73" i="1"/>
  <c r="Z76" i="1"/>
  <c r="Z77" i="1"/>
  <c r="Z80" i="1"/>
  <c r="Z81" i="1"/>
  <c r="Z84" i="1"/>
  <c r="Z85" i="1"/>
  <c r="Z88" i="1"/>
  <c r="Z89" i="1"/>
  <c r="Z92" i="1"/>
  <c r="Z93" i="1"/>
  <c r="Z96" i="1"/>
  <c r="Z97" i="1"/>
  <c r="Z100" i="1"/>
  <c r="Z101" i="1"/>
  <c r="Z104" i="1"/>
  <c r="Z105" i="1"/>
  <c r="Z108" i="1"/>
  <c r="Z109" i="1"/>
  <c r="Z112" i="1"/>
  <c r="Z113" i="1"/>
  <c r="Z116" i="1"/>
  <c r="Z117" i="1"/>
  <c r="Z120" i="1"/>
  <c r="Z121" i="1"/>
  <c r="Z124" i="1"/>
  <c r="Z125" i="1"/>
  <c r="Z128" i="1"/>
  <c r="Z129" i="1"/>
  <c r="Z132" i="1"/>
  <c r="Z133" i="1"/>
  <c r="Z135" i="1"/>
  <c r="Z136" i="1"/>
  <c r="Z137" i="1"/>
  <c r="Z139" i="1"/>
  <c r="Z140" i="1"/>
  <c r="Z141" i="1"/>
  <c r="Z143" i="1"/>
  <c r="Z144" i="1"/>
  <c r="Z145" i="1"/>
  <c r="Z147" i="1"/>
  <c r="Z148" i="1"/>
  <c r="Z149" i="1"/>
  <c r="Z151" i="1"/>
  <c r="Z152" i="1"/>
  <c r="Z153" i="1"/>
  <c r="Z155" i="1"/>
  <c r="Z156" i="1"/>
  <c r="Z157" i="1"/>
  <c r="Z159" i="1"/>
  <c r="Z160" i="1"/>
  <c r="Z161" i="1"/>
  <c r="Z163" i="1"/>
  <c r="Z164" i="1"/>
  <c r="Z165" i="1"/>
  <c r="Z167" i="1"/>
  <c r="Z168" i="1"/>
  <c r="Z169" i="1"/>
  <c r="Z171" i="1"/>
  <c r="Z172" i="1"/>
  <c r="Z173" i="1"/>
  <c r="Z175" i="1"/>
  <c r="Z176" i="1"/>
  <c r="Z177" i="1"/>
  <c r="Z179" i="1"/>
  <c r="Z180" i="1"/>
  <c r="Z181" i="1"/>
  <c r="Z183" i="1"/>
  <c r="Z184" i="1"/>
  <c r="Z185" i="1"/>
  <c r="Z187" i="1"/>
  <c r="Z188" i="1"/>
  <c r="Z189" i="1"/>
  <c r="Z191" i="1"/>
  <c r="Z192" i="1"/>
  <c r="Z193" i="1"/>
  <c r="Z195" i="1"/>
  <c r="Z196" i="1"/>
  <c r="Z197" i="1"/>
  <c r="Z199" i="1"/>
  <c r="Z200" i="1"/>
  <c r="Z201" i="1"/>
  <c r="Z203" i="1"/>
  <c r="Z204" i="1"/>
  <c r="Z205" i="1"/>
  <c r="Z207" i="1"/>
  <c r="Z208" i="1"/>
  <c r="Z209" i="1"/>
  <c r="Z211" i="1"/>
  <c r="Z212" i="1"/>
  <c r="Z213" i="1"/>
  <c r="Z215" i="1"/>
  <c r="Z216" i="1"/>
  <c r="Z217" i="1"/>
  <c r="Z219" i="1"/>
  <c r="Z220" i="1"/>
  <c r="Z221" i="1"/>
  <c r="Z223" i="1"/>
  <c r="Z224" i="1"/>
  <c r="Z225" i="1"/>
  <c r="Z227" i="1"/>
  <c r="Z228" i="1"/>
  <c r="Z229" i="1"/>
  <c r="Z231" i="1"/>
  <c r="Z232" i="1"/>
  <c r="Z233" i="1"/>
  <c r="Z235" i="1"/>
  <c r="Z236" i="1"/>
  <c r="Z237" i="1"/>
  <c r="Z239" i="1"/>
  <c r="Z240" i="1"/>
  <c r="Z241" i="1"/>
  <c r="Z243" i="1"/>
  <c r="Z244" i="1"/>
  <c r="Z245" i="1"/>
  <c r="Z247" i="1"/>
  <c r="Z248" i="1"/>
  <c r="Z249" i="1"/>
  <c r="Z251" i="1"/>
  <c r="Z252" i="1"/>
  <c r="Z253" i="1"/>
  <c r="Z255" i="1"/>
  <c r="Z256" i="1"/>
  <c r="Z257" i="1"/>
  <c r="Z259" i="1"/>
  <c r="Z260" i="1"/>
  <c r="Z261" i="1"/>
  <c r="Z263" i="1"/>
  <c r="Z264" i="1"/>
  <c r="Z265" i="1"/>
  <c r="Z267" i="1"/>
  <c r="Z268" i="1"/>
  <c r="Z269" i="1"/>
  <c r="Z271" i="1"/>
  <c r="Z272" i="1"/>
  <c r="Z273" i="1"/>
  <c r="Z275" i="1"/>
  <c r="Z276" i="1"/>
  <c r="Z277" i="1"/>
  <c r="Z279" i="1"/>
  <c r="Z280" i="1"/>
  <c r="Z281" i="1"/>
  <c r="Z283" i="1"/>
  <c r="Z284" i="1"/>
  <c r="Z285" i="1"/>
  <c r="Z287" i="1"/>
  <c r="Z288" i="1"/>
  <c r="Z289" i="1"/>
  <c r="Z291" i="1"/>
  <c r="Z292" i="1"/>
  <c r="Z293" i="1"/>
  <c r="Z295" i="1"/>
  <c r="Z296" i="1"/>
  <c r="Z297" i="1"/>
  <c r="Z299" i="1"/>
  <c r="Z300" i="1"/>
  <c r="Z301" i="1"/>
  <c r="Z303" i="1"/>
  <c r="Z304" i="1"/>
  <c r="Z305" i="1"/>
  <c r="Z307" i="1"/>
  <c r="Z308" i="1"/>
  <c r="Z309" i="1"/>
  <c r="Z311" i="1"/>
  <c r="Z312" i="1"/>
  <c r="Z313" i="1"/>
  <c r="Z315" i="1"/>
  <c r="Z316" i="1"/>
  <c r="Z317" i="1"/>
  <c r="Z319" i="1"/>
  <c r="Z320" i="1"/>
  <c r="Z321" i="1"/>
  <c r="Z323" i="1"/>
  <c r="Z324" i="1"/>
  <c r="Z325" i="1"/>
  <c r="Z327" i="1"/>
  <c r="Z328" i="1"/>
  <c r="Z329" i="1"/>
  <c r="Z331" i="1"/>
  <c r="Z332" i="1"/>
  <c r="Z333" i="1"/>
  <c r="Z335" i="1"/>
  <c r="Z336" i="1"/>
  <c r="Z337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Z131" i="1" l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59" i="1"/>
  <c r="Z55" i="1"/>
  <c r="Z51" i="1"/>
  <c r="Z47" i="1"/>
  <c r="Z43" i="1"/>
  <c r="Z39" i="1"/>
  <c r="Z35" i="1"/>
  <c r="Z31" i="1"/>
  <c r="Z27" i="1"/>
  <c r="Z23" i="1"/>
  <c r="Z19" i="1"/>
  <c r="Z15" i="1"/>
  <c r="Z11" i="1"/>
  <c r="Z7" i="1"/>
  <c r="Z3" i="1"/>
  <c r="Z4117" i="1" s="1"/>
  <c r="Z338" i="1"/>
  <c r="Z334" i="1"/>
  <c r="Z330" i="1"/>
  <c r="Z326" i="1"/>
  <c r="Z322" i="1"/>
  <c r="Z318" i="1"/>
  <c r="Z314" i="1"/>
  <c r="Z310" i="1"/>
  <c r="Z306" i="1"/>
  <c r="Z302" i="1"/>
  <c r="Z298" i="1"/>
  <c r="Z294" i="1"/>
  <c r="Z290" i="1"/>
  <c r="Z286" i="1"/>
  <c r="Z282" i="1"/>
  <c r="Z278" i="1"/>
  <c r="Z274" i="1"/>
  <c r="Z270" i="1"/>
  <c r="Z266" i="1"/>
  <c r="Z262" i="1"/>
  <c r="Z258" i="1"/>
  <c r="Z254" i="1"/>
  <c r="Z250" i="1"/>
  <c r="Z246" i="1"/>
  <c r="Z242" i="1"/>
  <c r="Z238" i="1"/>
  <c r="Z234" i="1"/>
  <c r="Z230" i="1"/>
  <c r="Z226" i="1"/>
  <c r="Z222" i="1"/>
  <c r="Z218" i="1"/>
  <c r="Z214" i="1"/>
  <c r="Z210" i="1"/>
  <c r="Z206" i="1"/>
  <c r="Z202" i="1"/>
  <c r="Z198" i="1"/>
  <c r="Z194" i="1"/>
  <c r="Z190" i="1"/>
  <c r="Z186" i="1"/>
  <c r="Z182" i="1"/>
  <c r="Z178" i="1"/>
  <c r="Z174" i="1"/>
  <c r="Z170" i="1"/>
  <c r="Z166" i="1"/>
  <c r="Z162" i="1"/>
  <c r="Z158" i="1"/>
  <c r="Z154" i="1"/>
  <c r="Z150" i="1"/>
  <c r="Z146" i="1"/>
  <c r="Z142" i="1"/>
  <c r="Z138" i="1"/>
  <c r="Z134" i="1"/>
  <c r="Z130" i="1"/>
  <c r="Z126" i="1"/>
  <c r="Z122" i="1"/>
  <c r="Z118" i="1"/>
  <c r="Z114" i="1"/>
  <c r="Z110" i="1"/>
  <c r="Z106" i="1"/>
  <c r="Z102" i="1"/>
  <c r="Z98" i="1"/>
  <c r="Z94" i="1"/>
  <c r="Z90" i="1"/>
  <c r="Z86" i="1"/>
  <c r="Z82" i="1"/>
  <c r="Z78" i="1"/>
  <c r="Z74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Z14" i="1"/>
  <c r="Z10" i="1"/>
  <c r="C5" i="9" l="1"/>
  <c r="C4" i="9"/>
  <c r="B13" i="9"/>
  <c r="B8" i="9"/>
  <c r="B5" i="9"/>
  <c r="B3" i="9"/>
  <c r="B4" i="9"/>
  <c r="B6" i="9"/>
  <c r="B7" i="9"/>
  <c r="B9" i="9"/>
  <c r="B10" i="9"/>
  <c r="B11" i="9"/>
  <c r="B12" i="9"/>
  <c r="B2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E10" i="9" s="1"/>
  <c r="C9" i="9"/>
  <c r="C8" i="9"/>
  <c r="C7" i="9"/>
  <c r="C6" i="9"/>
  <c r="E6" i="9" s="1"/>
  <c r="C3" i="9"/>
  <c r="D2" i="9"/>
  <c r="D14" i="9" s="1"/>
  <c r="C2" i="9"/>
  <c r="F8" i="9" l="1"/>
  <c r="F6" i="9"/>
  <c r="H9" i="9"/>
  <c r="F10" i="9"/>
  <c r="G3" i="9"/>
  <c r="H6" i="9"/>
  <c r="H10" i="9"/>
  <c r="G4" i="9"/>
  <c r="H3" i="9"/>
  <c r="F12" i="9"/>
  <c r="F5" i="9"/>
  <c r="E3" i="9"/>
  <c r="F3" i="9" s="1"/>
  <c r="E11" i="9"/>
  <c r="G11" i="9" s="1"/>
  <c r="G10" i="9"/>
  <c r="G6" i="9"/>
  <c r="B14" i="9"/>
  <c r="E9" i="9"/>
  <c r="G9" i="9" s="1"/>
  <c r="E7" i="9"/>
  <c r="G7" i="9" s="1"/>
  <c r="F11" i="9"/>
  <c r="F7" i="9"/>
  <c r="C14" i="9"/>
  <c r="E5" i="9"/>
  <c r="G5" i="9" s="1"/>
  <c r="E13" i="9"/>
  <c r="H13" i="9" s="1"/>
  <c r="E12" i="9"/>
  <c r="G12" i="9" s="1"/>
  <c r="E8" i="9"/>
  <c r="G8" i="9" s="1"/>
  <c r="E4" i="9"/>
  <c r="H4" i="9" s="1"/>
  <c r="E2" i="9"/>
  <c r="G2" i="9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2" i="1"/>
  <c r="W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W2723" i="1" s="1"/>
  <c r="S2724" i="1"/>
  <c r="W2724" i="1" s="1"/>
  <c r="S2725" i="1"/>
  <c r="W2725" i="1" s="1"/>
  <c r="S2726" i="1"/>
  <c r="W2726" i="1" s="1"/>
  <c r="S2727" i="1"/>
  <c r="W2727" i="1" s="1"/>
  <c r="S2728" i="1"/>
  <c r="W2728" i="1" s="1"/>
  <c r="S2729" i="1"/>
  <c r="W2729" i="1" s="1"/>
  <c r="S2730" i="1"/>
  <c r="W2730" i="1" s="1"/>
  <c r="S2731" i="1"/>
  <c r="W2731" i="1" s="1"/>
  <c r="S2732" i="1"/>
  <c r="W2732" i="1" s="1"/>
  <c r="S2733" i="1"/>
  <c r="W2733" i="1" s="1"/>
  <c r="S2734" i="1"/>
  <c r="W2734" i="1" s="1"/>
  <c r="S2735" i="1"/>
  <c r="W2735" i="1" s="1"/>
  <c r="S2736" i="1"/>
  <c r="W2736" i="1" s="1"/>
  <c r="S2737" i="1"/>
  <c r="W2737" i="1" s="1"/>
  <c r="S2738" i="1"/>
  <c r="W2738" i="1" s="1"/>
  <c r="S2739" i="1"/>
  <c r="W2739" i="1" s="1"/>
  <c r="S2740" i="1"/>
  <c r="W2740" i="1" s="1"/>
  <c r="S2741" i="1"/>
  <c r="W2741" i="1" s="1"/>
  <c r="S2742" i="1"/>
  <c r="W2742" i="1" s="1"/>
  <c r="S2743" i="1"/>
  <c r="W2743" i="1" s="1"/>
  <c r="S2744" i="1"/>
  <c r="W2744" i="1" s="1"/>
  <c r="S2745" i="1"/>
  <c r="W2745" i="1" s="1"/>
  <c r="S2746" i="1"/>
  <c r="W2746" i="1" s="1"/>
  <c r="S2747" i="1"/>
  <c r="W2747" i="1" s="1"/>
  <c r="S2748" i="1"/>
  <c r="W2748" i="1" s="1"/>
  <c r="S2749" i="1"/>
  <c r="W2749" i="1" s="1"/>
  <c r="S2750" i="1"/>
  <c r="W2750" i="1" s="1"/>
  <c r="S2751" i="1"/>
  <c r="W2751" i="1" s="1"/>
  <c r="S2752" i="1"/>
  <c r="W2752" i="1" s="1"/>
  <c r="S2753" i="1"/>
  <c r="W2753" i="1" s="1"/>
  <c r="S2754" i="1"/>
  <c r="W2754" i="1" s="1"/>
  <c r="S2755" i="1"/>
  <c r="W2755" i="1" s="1"/>
  <c r="S2756" i="1"/>
  <c r="W2756" i="1" s="1"/>
  <c r="S2757" i="1"/>
  <c r="W2757" i="1" s="1"/>
  <c r="S2758" i="1"/>
  <c r="W2758" i="1" s="1"/>
  <c r="S2759" i="1"/>
  <c r="W2759" i="1" s="1"/>
  <c r="S2760" i="1"/>
  <c r="W2760" i="1" s="1"/>
  <c r="S2761" i="1"/>
  <c r="W2761" i="1" s="1"/>
  <c r="S2762" i="1"/>
  <c r="W2762" i="1" s="1"/>
  <c r="S2763" i="1"/>
  <c r="W2763" i="1" s="1"/>
  <c r="S2764" i="1"/>
  <c r="W2764" i="1" s="1"/>
  <c r="S2765" i="1"/>
  <c r="W2765" i="1" s="1"/>
  <c r="S2766" i="1"/>
  <c r="W2766" i="1" s="1"/>
  <c r="S2767" i="1"/>
  <c r="W2767" i="1" s="1"/>
  <c r="S2768" i="1"/>
  <c r="W2768" i="1" s="1"/>
  <c r="S2769" i="1"/>
  <c r="W2769" i="1" s="1"/>
  <c r="S2770" i="1"/>
  <c r="W2770" i="1" s="1"/>
  <c r="S2771" i="1"/>
  <c r="W2771" i="1" s="1"/>
  <c r="S2772" i="1"/>
  <c r="W2772" i="1" s="1"/>
  <c r="S2773" i="1"/>
  <c r="W2773" i="1" s="1"/>
  <c r="S2774" i="1"/>
  <c r="W2774" i="1" s="1"/>
  <c r="S2775" i="1"/>
  <c r="W2775" i="1" s="1"/>
  <c r="S2776" i="1"/>
  <c r="W2776" i="1" s="1"/>
  <c r="S2777" i="1"/>
  <c r="W2777" i="1" s="1"/>
  <c r="S2778" i="1"/>
  <c r="W2778" i="1" s="1"/>
  <c r="S2779" i="1"/>
  <c r="W2779" i="1" s="1"/>
  <c r="S2780" i="1"/>
  <c r="W2780" i="1" s="1"/>
  <c r="S2781" i="1"/>
  <c r="W2781" i="1" s="1"/>
  <c r="S2782" i="1"/>
  <c r="W2782" i="1" s="1"/>
  <c r="S2783" i="1"/>
  <c r="W2783" i="1" s="1"/>
  <c r="S2784" i="1"/>
  <c r="W2784" i="1" s="1"/>
  <c r="S2785" i="1"/>
  <c r="W2785" i="1" s="1"/>
  <c r="S2786" i="1"/>
  <c r="W2786" i="1" s="1"/>
  <c r="S2787" i="1"/>
  <c r="W2787" i="1" s="1"/>
  <c r="S2788" i="1"/>
  <c r="W2788" i="1" s="1"/>
  <c r="S2789" i="1"/>
  <c r="W2789" i="1" s="1"/>
  <c r="S2790" i="1"/>
  <c r="W2790" i="1" s="1"/>
  <c r="S2791" i="1"/>
  <c r="W2791" i="1" s="1"/>
  <c r="S2792" i="1"/>
  <c r="W2792" i="1" s="1"/>
  <c r="S2793" i="1"/>
  <c r="W2793" i="1" s="1"/>
  <c r="S2794" i="1"/>
  <c r="W2794" i="1" s="1"/>
  <c r="S2795" i="1"/>
  <c r="W2795" i="1" s="1"/>
  <c r="S2796" i="1"/>
  <c r="W2796" i="1" s="1"/>
  <c r="S2797" i="1"/>
  <c r="W2797" i="1" s="1"/>
  <c r="S2798" i="1"/>
  <c r="W2798" i="1" s="1"/>
  <c r="S2799" i="1"/>
  <c r="W2799" i="1" s="1"/>
  <c r="S2800" i="1"/>
  <c r="W2800" i="1" s="1"/>
  <c r="S2801" i="1"/>
  <c r="W2801" i="1" s="1"/>
  <c r="S2802" i="1"/>
  <c r="W2802" i="1" s="1"/>
  <c r="S2803" i="1"/>
  <c r="W2803" i="1" s="1"/>
  <c r="S2804" i="1"/>
  <c r="W2804" i="1" s="1"/>
  <c r="S2805" i="1"/>
  <c r="W2805" i="1" s="1"/>
  <c r="S2806" i="1"/>
  <c r="W2806" i="1" s="1"/>
  <c r="S2807" i="1"/>
  <c r="W2807" i="1" s="1"/>
  <c r="S2808" i="1"/>
  <c r="W2808" i="1" s="1"/>
  <c r="S2809" i="1"/>
  <c r="W2809" i="1" s="1"/>
  <c r="S2810" i="1"/>
  <c r="W2810" i="1" s="1"/>
  <c r="S2811" i="1"/>
  <c r="W2811" i="1" s="1"/>
  <c r="S2812" i="1"/>
  <c r="W2812" i="1" s="1"/>
  <c r="S2813" i="1"/>
  <c r="W2813" i="1" s="1"/>
  <c r="S2814" i="1"/>
  <c r="W2814" i="1" s="1"/>
  <c r="S2815" i="1"/>
  <c r="W2815" i="1" s="1"/>
  <c r="S2816" i="1"/>
  <c r="W2816" i="1" s="1"/>
  <c r="S2817" i="1"/>
  <c r="W2817" i="1" s="1"/>
  <c r="S2818" i="1"/>
  <c r="W2818" i="1" s="1"/>
  <c r="S2819" i="1"/>
  <c r="W2819" i="1" s="1"/>
  <c r="S2820" i="1"/>
  <c r="W2820" i="1" s="1"/>
  <c r="S2821" i="1"/>
  <c r="W2821" i="1" s="1"/>
  <c r="S2822" i="1"/>
  <c r="W2822" i="1" s="1"/>
  <c r="S2823" i="1"/>
  <c r="W2823" i="1" s="1"/>
  <c r="S2824" i="1"/>
  <c r="W2824" i="1" s="1"/>
  <c r="S2825" i="1"/>
  <c r="W2825" i="1" s="1"/>
  <c r="S2826" i="1"/>
  <c r="W2826" i="1" s="1"/>
  <c r="S2827" i="1"/>
  <c r="W2827" i="1" s="1"/>
  <c r="S2828" i="1"/>
  <c r="W2828" i="1" s="1"/>
  <c r="S2829" i="1"/>
  <c r="W2829" i="1" s="1"/>
  <c r="S2830" i="1"/>
  <c r="W2830" i="1" s="1"/>
  <c r="S2831" i="1"/>
  <c r="W2831" i="1" s="1"/>
  <c r="S2832" i="1"/>
  <c r="W2832" i="1" s="1"/>
  <c r="S2833" i="1"/>
  <c r="W2833" i="1" s="1"/>
  <c r="S2834" i="1"/>
  <c r="W2834" i="1" s="1"/>
  <c r="S2835" i="1"/>
  <c r="W2835" i="1" s="1"/>
  <c r="S2836" i="1"/>
  <c r="W2836" i="1" s="1"/>
  <c r="S2837" i="1"/>
  <c r="W2837" i="1" s="1"/>
  <c r="S2838" i="1"/>
  <c r="W2838" i="1" s="1"/>
  <c r="S2839" i="1"/>
  <c r="W2839" i="1" s="1"/>
  <c r="S2840" i="1"/>
  <c r="W2840" i="1" s="1"/>
  <c r="S2841" i="1"/>
  <c r="W2841" i="1" s="1"/>
  <c r="S2842" i="1"/>
  <c r="W2842" i="1" s="1"/>
  <c r="S2843" i="1"/>
  <c r="W2843" i="1" s="1"/>
  <c r="S2844" i="1"/>
  <c r="W2844" i="1" s="1"/>
  <c r="S2845" i="1"/>
  <c r="W2845" i="1" s="1"/>
  <c r="S2846" i="1"/>
  <c r="W2846" i="1" s="1"/>
  <c r="S2847" i="1"/>
  <c r="W2847" i="1" s="1"/>
  <c r="S2848" i="1"/>
  <c r="W2848" i="1" s="1"/>
  <c r="S2849" i="1"/>
  <c r="W2849" i="1" s="1"/>
  <c r="S2850" i="1"/>
  <c r="W2850" i="1" s="1"/>
  <c r="S2851" i="1"/>
  <c r="W2851" i="1" s="1"/>
  <c r="S2852" i="1"/>
  <c r="W2852" i="1" s="1"/>
  <c r="S2853" i="1"/>
  <c r="W2853" i="1" s="1"/>
  <c r="S2854" i="1"/>
  <c r="W2854" i="1" s="1"/>
  <c r="S2855" i="1"/>
  <c r="W2855" i="1" s="1"/>
  <c r="S2856" i="1"/>
  <c r="W2856" i="1" s="1"/>
  <c r="S2857" i="1"/>
  <c r="W2857" i="1" s="1"/>
  <c r="S2858" i="1"/>
  <c r="W2858" i="1" s="1"/>
  <c r="S2859" i="1"/>
  <c r="W2859" i="1" s="1"/>
  <c r="S2860" i="1"/>
  <c r="W2860" i="1" s="1"/>
  <c r="S2861" i="1"/>
  <c r="W2861" i="1" s="1"/>
  <c r="S2862" i="1"/>
  <c r="W2862" i="1" s="1"/>
  <c r="S2863" i="1"/>
  <c r="W2863" i="1" s="1"/>
  <c r="S2864" i="1"/>
  <c r="W2864" i="1" s="1"/>
  <c r="S2865" i="1"/>
  <c r="W2865" i="1" s="1"/>
  <c r="S2866" i="1"/>
  <c r="W2866" i="1" s="1"/>
  <c r="S2867" i="1"/>
  <c r="W2867" i="1" s="1"/>
  <c r="S2868" i="1"/>
  <c r="W2868" i="1" s="1"/>
  <c r="S2869" i="1"/>
  <c r="W2869" i="1" s="1"/>
  <c r="S2870" i="1"/>
  <c r="W2870" i="1" s="1"/>
  <c r="S2871" i="1"/>
  <c r="W2871" i="1" s="1"/>
  <c r="S2872" i="1"/>
  <c r="W2872" i="1" s="1"/>
  <c r="S2873" i="1"/>
  <c r="W2873" i="1" s="1"/>
  <c r="S2874" i="1"/>
  <c r="W2874" i="1" s="1"/>
  <c r="S2875" i="1"/>
  <c r="W2875" i="1" s="1"/>
  <c r="S2876" i="1"/>
  <c r="W2876" i="1" s="1"/>
  <c r="S2877" i="1"/>
  <c r="W2877" i="1" s="1"/>
  <c r="S2878" i="1"/>
  <c r="W2878" i="1" s="1"/>
  <c r="S2879" i="1"/>
  <c r="W2879" i="1" s="1"/>
  <c r="S2880" i="1"/>
  <c r="W2880" i="1" s="1"/>
  <c r="S2881" i="1"/>
  <c r="W2881" i="1" s="1"/>
  <c r="S2882" i="1"/>
  <c r="W2882" i="1" s="1"/>
  <c r="S2883" i="1"/>
  <c r="W2883" i="1" s="1"/>
  <c r="S2884" i="1"/>
  <c r="W2884" i="1" s="1"/>
  <c r="S2885" i="1"/>
  <c r="W2885" i="1" s="1"/>
  <c r="S2886" i="1"/>
  <c r="W2886" i="1" s="1"/>
  <c r="S2887" i="1"/>
  <c r="W2887" i="1" s="1"/>
  <c r="S2888" i="1"/>
  <c r="W2888" i="1" s="1"/>
  <c r="S2889" i="1"/>
  <c r="W2889" i="1" s="1"/>
  <c r="S2890" i="1"/>
  <c r="W2890" i="1" s="1"/>
  <c r="S2891" i="1"/>
  <c r="W2891" i="1" s="1"/>
  <c r="S2892" i="1"/>
  <c r="W2892" i="1" s="1"/>
  <c r="S2893" i="1"/>
  <c r="W2893" i="1" s="1"/>
  <c r="S2894" i="1"/>
  <c r="W2894" i="1" s="1"/>
  <c r="S2895" i="1"/>
  <c r="W2895" i="1" s="1"/>
  <c r="S2896" i="1"/>
  <c r="W2896" i="1" s="1"/>
  <c r="S2897" i="1"/>
  <c r="W2897" i="1" s="1"/>
  <c r="S2898" i="1"/>
  <c r="W2898" i="1" s="1"/>
  <c r="S2899" i="1"/>
  <c r="W2899" i="1" s="1"/>
  <c r="S2900" i="1"/>
  <c r="W2900" i="1" s="1"/>
  <c r="S2901" i="1"/>
  <c r="W2901" i="1" s="1"/>
  <c r="S2902" i="1"/>
  <c r="W2902" i="1" s="1"/>
  <c r="S2903" i="1"/>
  <c r="W2903" i="1" s="1"/>
  <c r="S2904" i="1"/>
  <c r="W2904" i="1" s="1"/>
  <c r="S2905" i="1"/>
  <c r="W2905" i="1" s="1"/>
  <c r="S2906" i="1"/>
  <c r="W2906" i="1" s="1"/>
  <c r="S2907" i="1"/>
  <c r="W2907" i="1" s="1"/>
  <c r="S2908" i="1"/>
  <c r="W2908" i="1" s="1"/>
  <c r="S2909" i="1"/>
  <c r="W2909" i="1" s="1"/>
  <c r="S2910" i="1"/>
  <c r="W2910" i="1" s="1"/>
  <c r="S2911" i="1"/>
  <c r="W2911" i="1" s="1"/>
  <c r="S2912" i="1"/>
  <c r="W2912" i="1" s="1"/>
  <c r="S2913" i="1"/>
  <c r="W2913" i="1" s="1"/>
  <c r="S2914" i="1"/>
  <c r="W2914" i="1" s="1"/>
  <c r="S2915" i="1"/>
  <c r="W2915" i="1" s="1"/>
  <c r="S2916" i="1"/>
  <c r="W2916" i="1" s="1"/>
  <c r="S2917" i="1"/>
  <c r="W2917" i="1" s="1"/>
  <c r="S2918" i="1"/>
  <c r="W2918" i="1" s="1"/>
  <c r="S2919" i="1"/>
  <c r="W2919" i="1" s="1"/>
  <c r="S2920" i="1"/>
  <c r="W2920" i="1" s="1"/>
  <c r="S2921" i="1"/>
  <c r="W2921" i="1" s="1"/>
  <c r="S2922" i="1"/>
  <c r="W2922" i="1" s="1"/>
  <c r="S2923" i="1"/>
  <c r="W2923" i="1" s="1"/>
  <c r="S2924" i="1"/>
  <c r="W2924" i="1" s="1"/>
  <c r="S2925" i="1"/>
  <c r="W2925" i="1" s="1"/>
  <c r="S2926" i="1"/>
  <c r="W2926" i="1" s="1"/>
  <c r="S2927" i="1"/>
  <c r="W2927" i="1" s="1"/>
  <c r="S2928" i="1"/>
  <c r="W2928" i="1" s="1"/>
  <c r="S2929" i="1"/>
  <c r="W2929" i="1" s="1"/>
  <c r="S2930" i="1"/>
  <c r="W2930" i="1" s="1"/>
  <c r="S2931" i="1"/>
  <c r="W2931" i="1" s="1"/>
  <c r="S2932" i="1"/>
  <c r="W2932" i="1" s="1"/>
  <c r="S2933" i="1"/>
  <c r="W2933" i="1" s="1"/>
  <c r="S2934" i="1"/>
  <c r="W2934" i="1" s="1"/>
  <c r="S2935" i="1"/>
  <c r="W2935" i="1" s="1"/>
  <c r="S2936" i="1"/>
  <c r="W2936" i="1" s="1"/>
  <c r="S2937" i="1"/>
  <c r="W2937" i="1" s="1"/>
  <c r="S2938" i="1"/>
  <c r="W2938" i="1" s="1"/>
  <c r="S2939" i="1"/>
  <c r="W2939" i="1" s="1"/>
  <c r="S2940" i="1"/>
  <c r="W2940" i="1" s="1"/>
  <c r="S2941" i="1"/>
  <c r="W2941" i="1" s="1"/>
  <c r="S2942" i="1"/>
  <c r="W2942" i="1" s="1"/>
  <c r="S2943" i="1"/>
  <c r="W2943" i="1" s="1"/>
  <c r="S2944" i="1"/>
  <c r="W2944" i="1" s="1"/>
  <c r="S2945" i="1"/>
  <c r="W2945" i="1" s="1"/>
  <c r="S2946" i="1"/>
  <c r="W2946" i="1" s="1"/>
  <c r="S2947" i="1"/>
  <c r="W2947" i="1" s="1"/>
  <c r="S2948" i="1"/>
  <c r="W2948" i="1" s="1"/>
  <c r="S2949" i="1"/>
  <c r="W2949" i="1" s="1"/>
  <c r="S2950" i="1"/>
  <c r="W2950" i="1" s="1"/>
  <c r="S2951" i="1"/>
  <c r="W2951" i="1" s="1"/>
  <c r="S2952" i="1"/>
  <c r="W2952" i="1" s="1"/>
  <c r="S2953" i="1"/>
  <c r="W2953" i="1" s="1"/>
  <c r="S2954" i="1"/>
  <c r="W2954" i="1" s="1"/>
  <c r="S2955" i="1"/>
  <c r="W2955" i="1" s="1"/>
  <c r="S2956" i="1"/>
  <c r="W2956" i="1" s="1"/>
  <c r="S2957" i="1"/>
  <c r="W2957" i="1" s="1"/>
  <c r="S2958" i="1"/>
  <c r="W2958" i="1" s="1"/>
  <c r="S2959" i="1"/>
  <c r="W2959" i="1" s="1"/>
  <c r="S2960" i="1"/>
  <c r="W2960" i="1" s="1"/>
  <c r="S2961" i="1"/>
  <c r="W2961" i="1" s="1"/>
  <c r="S2962" i="1"/>
  <c r="W2962" i="1" s="1"/>
  <c r="S2963" i="1"/>
  <c r="W2963" i="1" s="1"/>
  <c r="S2964" i="1"/>
  <c r="W2964" i="1" s="1"/>
  <c r="S2965" i="1"/>
  <c r="W2965" i="1" s="1"/>
  <c r="S2966" i="1"/>
  <c r="W2966" i="1" s="1"/>
  <c r="S2967" i="1"/>
  <c r="W2967" i="1" s="1"/>
  <c r="S2968" i="1"/>
  <c r="W2968" i="1" s="1"/>
  <c r="S2969" i="1"/>
  <c r="W2969" i="1" s="1"/>
  <c r="S2970" i="1"/>
  <c r="W2970" i="1" s="1"/>
  <c r="S2971" i="1"/>
  <c r="W2971" i="1" s="1"/>
  <c r="S2972" i="1"/>
  <c r="W2972" i="1" s="1"/>
  <c r="S2973" i="1"/>
  <c r="W2973" i="1" s="1"/>
  <c r="S2974" i="1"/>
  <c r="W2974" i="1" s="1"/>
  <c r="S2975" i="1"/>
  <c r="W2975" i="1" s="1"/>
  <c r="S2976" i="1"/>
  <c r="W2976" i="1" s="1"/>
  <c r="S2977" i="1"/>
  <c r="W2977" i="1" s="1"/>
  <c r="S2978" i="1"/>
  <c r="W2978" i="1" s="1"/>
  <c r="S2979" i="1"/>
  <c r="W2979" i="1" s="1"/>
  <c r="S2980" i="1"/>
  <c r="W2980" i="1" s="1"/>
  <c r="S2981" i="1"/>
  <c r="W2981" i="1" s="1"/>
  <c r="S2982" i="1"/>
  <c r="W2982" i="1" s="1"/>
  <c r="S2983" i="1"/>
  <c r="W2983" i="1" s="1"/>
  <c r="S2984" i="1"/>
  <c r="W2984" i="1" s="1"/>
  <c r="S2985" i="1"/>
  <c r="W2985" i="1" s="1"/>
  <c r="S2986" i="1"/>
  <c r="W2986" i="1" s="1"/>
  <c r="S2987" i="1"/>
  <c r="W2987" i="1" s="1"/>
  <c r="S2988" i="1"/>
  <c r="W2988" i="1" s="1"/>
  <c r="S2989" i="1"/>
  <c r="W2989" i="1" s="1"/>
  <c r="S2990" i="1"/>
  <c r="W2990" i="1" s="1"/>
  <c r="S2991" i="1"/>
  <c r="W2991" i="1" s="1"/>
  <c r="S2992" i="1"/>
  <c r="W2992" i="1" s="1"/>
  <c r="S2993" i="1"/>
  <c r="W2993" i="1" s="1"/>
  <c r="S2994" i="1"/>
  <c r="W2994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3001" i="1"/>
  <c r="W3001" i="1" s="1"/>
  <c r="S3002" i="1"/>
  <c r="W3002" i="1" s="1"/>
  <c r="S3003" i="1"/>
  <c r="W3003" i="1" s="1"/>
  <c r="S3004" i="1"/>
  <c r="W3004" i="1" s="1"/>
  <c r="S3005" i="1"/>
  <c r="W3005" i="1" s="1"/>
  <c r="S3006" i="1"/>
  <c r="W3006" i="1" s="1"/>
  <c r="S3007" i="1"/>
  <c r="W3007" i="1" s="1"/>
  <c r="S3008" i="1"/>
  <c r="W3008" i="1" s="1"/>
  <c r="S3009" i="1"/>
  <c r="W3009" i="1" s="1"/>
  <c r="S3010" i="1"/>
  <c r="W3010" i="1" s="1"/>
  <c r="S3011" i="1"/>
  <c r="W3011" i="1" s="1"/>
  <c r="S3012" i="1"/>
  <c r="W3012" i="1" s="1"/>
  <c r="S3013" i="1"/>
  <c r="W3013" i="1" s="1"/>
  <c r="S3014" i="1"/>
  <c r="W3014" i="1" s="1"/>
  <c r="S3015" i="1"/>
  <c r="W3015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3027" i="1"/>
  <c r="W3027" i="1" s="1"/>
  <c r="S3028" i="1"/>
  <c r="W3028" i="1" s="1"/>
  <c r="S3029" i="1"/>
  <c r="W3029" i="1" s="1"/>
  <c r="S3030" i="1"/>
  <c r="W3030" i="1" s="1"/>
  <c r="S3031" i="1"/>
  <c r="W3031" i="1" s="1"/>
  <c r="S3032" i="1"/>
  <c r="W3032" i="1" s="1"/>
  <c r="S3033" i="1"/>
  <c r="W3033" i="1" s="1"/>
  <c r="S3034" i="1"/>
  <c r="W3034" i="1" s="1"/>
  <c r="S3035" i="1"/>
  <c r="W3035" i="1" s="1"/>
  <c r="S3036" i="1"/>
  <c r="W3036" i="1" s="1"/>
  <c r="S3037" i="1"/>
  <c r="W3037" i="1" s="1"/>
  <c r="S3038" i="1"/>
  <c r="W3038" i="1" s="1"/>
  <c r="S3039" i="1"/>
  <c r="W3039" i="1" s="1"/>
  <c r="S3040" i="1"/>
  <c r="W3040" i="1" s="1"/>
  <c r="S3041" i="1"/>
  <c r="W3041" i="1" s="1"/>
  <c r="S3042" i="1"/>
  <c r="W3042" i="1" s="1"/>
  <c r="S3043" i="1"/>
  <c r="W3043" i="1" s="1"/>
  <c r="S3044" i="1"/>
  <c r="W3044" i="1" s="1"/>
  <c r="S3045" i="1"/>
  <c r="W3045" i="1" s="1"/>
  <c r="S3046" i="1"/>
  <c r="W3046" i="1" s="1"/>
  <c r="S3047" i="1"/>
  <c r="W3047" i="1" s="1"/>
  <c r="S3048" i="1"/>
  <c r="W3048" i="1" s="1"/>
  <c r="S3049" i="1"/>
  <c r="W3049" i="1" s="1"/>
  <c r="S3050" i="1"/>
  <c r="W3050" i="1" s="1"/>
  <c r="S3051" i="1"/>
  <c r="W3051" i="1" s="1"/>
  <c r="S3052" i="1"/>
  <c r="W3052" i="1" s="1"/>
  <c r="S3053" i="1"/>
  <c r="W3053" i="1" s="1"/>
  <c r="S3054" i="1"/>
  <c r="W3054" i="1" s="1"/>
  <c r="S3055" i="1"/>
  <c r="W3055" i="1" s="1"/>
  <c r="S3056" i="1"/>
  <c r="W3056" i="1" s="1"/>
  <c r="S3057" i="1"/>
  <c r="W3057" i="1" s="1"/>
  <c r="S3058" i="1"/>
  <c r="W3058" i="1" s="1"/>
  <c r="S3059" i="1"/>
  <c r="W3059" i="1" s="1"/>
  <c r="S3060" i="1"/>
  <c r="W3060" i="1" s="1"/>
  <c r="S3061" i="1"/>
  <c r="W3061" i="1" s="1"/>
  <c r="S3062" i="1"/>
  <c r="W3062" i="1" s="1"/>
  <c r="S3063" i="1"/>
  <c r="W3063" i="1" s="1"/>
  <c r="S3064" i="1"/>
  <c r="W3064" i="1" s="1"/>
  <c r="S3065" i="1"/>
  <c r="W3065" i="1" s="1"/>
  <c r="S3066" i="1"/>
  <c r="W3066" i="1" s="1"/>
  <c r="S3067" i="1"/>
  <c r="W3067" i="1" s="1"/>
  <c r="S3068" i="1"/>
  <c r="W3068" i="1" s="1"/>
  <c r="S3069" i="1"/>
  <c r="W3069" i="1" s="1"/>
  <c r="S3070" i="1"/>
  <c r="W3070" i="1" s="1"/>
  <c r="S3071" i="1"/>
  <c r="W3071" i="1" s="1"/>
  <c r="S3072" i="1"/>
  <c r="W3072" i="1" s="1"/>
  <c r="S3073" i="1"/>
  <c r="W3073" i="1" s="1"/>
  <c r="S3074" i="1"/>
  <c r="W3074" i="1" s="1"/>
  <c r="S3075" i="1"/>
  <c r="W3075" i="1" s="1"/>
  <c r="S3076" i="1"/>
  <c r="W3076" i="1" s="1"/>
  <c r="S3077" i="1"/>
  <c r="W3077" i="1" s="1"/>
  <c r="S3078" i="1"/>
  <c r="W3078" i="1" s="1"/>
  <c r="S3079" i="1"/>
  <c r="W3079" i="1" s="1"/>
  <c r="S3080" i="1"/>
  <c r="W3080" i="1" s="1"/>
  <c r="S3081" i="1"/>
  <c r="W3081" i="1" s="1"/>
  <c r="S3082" i="1"/>
  <c r="W3082" i="1" s="1"/>
  <c r="S3083" i="1"/>
  <c r="W3083" i="1" s="1"/>
  <c r="S3084" i="1"/>
  <c r="W3084" i="1" s="1"/>
  <c r="S3085" i="1"/>
  <c r="W3085" i="1" s="1"/>
  <c r="S3086" i="1"/>
  <c r="W3086" i="1" s="1"/>
  <c r="S3087" i="1"/>
  <c r="W3087" i="1" s="1"/>
  <c r="S3088" i="1"/>
  <c r="W3088" i="1" s="1"/>
  <c r="S3089" i="1"/>
  <c r="W3089" i="1" s="1"/>
  <c r="S3090" i="1"/>
  <c r="W3090" i="1" s="1"/>
  <c r="S3091" i="1"/>
  <c r="W3091" i="1" s="1"/>
  <c r="S3092" i="1"/>
  <c r="W3092" i="1" s="1"/>
  <c r="S3093" i="1"/>
  <c r="W3093" i="1" s="1"/>
  <c r="S3094" i="1"/>
  <c r="W3094" i="1" s="1"/>
  <c r="S3095" i="1"/>
  <c r="W3095" i="1" s="1"/>
  <c r="S3096" i="1"/>
  <c r="W3096" i="1" s="1"/>
  <c r="S3097" i="1"/>
  <c r="W3097" i="1" s="1"/>
  <c r="S3098" i="1"/>
  <c r="W3098" i="1" s="1"/>
  <c r="S3099" i="1"/>
  <c r="W3099" i="1" s="1"/>
  <c r="S3100" i="1"/>
  <c r="W3100" i="1" s="1"/>
  <c r="S3101" i="1"/>
  <c r="W3101" i="1" s="1"/>
  <c r="S3102" i="1"/>
  <c r="W3102" i="1" s="1"/>
  <c r="S3103" i="1"/>
  <c r="W3103" i="1" s="1"/>
  <c r="S3104" i="1"/>
  <c r="W3104" i="1" s="1"/>
  <c r="S3105" i="1"/>
  <c r="W3105" i="1" s="1"/>
  <c r="S3106" i="1"/>
  <c r="W3106" i="1" s="1"/>
  <c r="S3107" i="1"/>
  <c r="W3107" i="1" s="1"/>
  <c r="S3108" i="1"/>
  <c r="W3108" i="1" s="1"/>
  <c r="S3109" i="1"/>
  <c r="W3109" i="1" s="1"/>
  <c r="S3110" i="1"/>
  <c r="W3110" i="1" s="1"/>
  <c r="S3111" i="1"/>
  <c r="W3111" i="1" s="1"/>
  <c r="S3112" i="1"/>
  <c r="W3112" i="1" s="1"/>
  <c r="S3113" i="1"/>
  <c r="W3113" i="1" s="1"/>
  <c r="S3114" i="1"/>
  <c r="W3114" i="1" s="1"/>
  <c r="S3115" i="1"/>
  <c r="W3115" i="1" s="1"/>
  <c r="S3116" i="1"/>
  <c r="W3116" i="1" s="1"/>
  <c r="S3117" i="1"/>
  <c r="W3117" i="1" s="1"/>
  <c r="S3118" i="1"/>
  <c r="W3118" i="1" s="1"/>
  <c r="S3119" i="1"/>
  <c r="W3119" i="1" s="1"/>
  <c r="S3120" i="1"/>
  <c r="W3120" i="1" s="1"/>
  <c r="S3121" i="1"/>
  <c r="W3121" i="1" s="1"/>
  <c r="S3122" i="1"/>
  <c r="W3122" i="1" s="1"/>
  <c r="S3123" i="1"/>
  <c r="W3123" i="1" s="1"/>
  <c r="S3124" i="1"/>
  <c r="W3124" i="1" s="1"/>
  <c r="S3125" i="1"/>
  <c r="W3125" i="1" s="1"/>
  <c r="S3126" i="1"/>
  <c r="W3126" i="1" s="1"/>
  <c r="S3127" i="1"/>
  <c r="W3127" i="1" s="1"/>
  <c r="S3128" i="1"/>
  <c r="W3128" i="1" s="1"/>
  <c r="S3129" i="1"/>
  <c r="W3129" i="1" s="1"/>
  <c r="S3130" i="1"/>
  <c r="W3130" i="1" s="1"/>
  <c r="S3131" i="1"/>
  <c r="W3131" i="1" s="1"/>
  <c r="S3132" i="1"/>
  <c r="W3132" i="1" s="1"/>
  <c r="S3133" i="1"/>
  <c r="W3133" i="1" s="1"/>
  <c r="S3134" i="1"/>
  <c r="W3134" i="1" s="1"/>
  <c r="S3135" i="1"/>
  <c r="W3135" i="1" s="1"/>
  <c r="S3136" i="1"/>
  <c r="W3136" i="1" s="1"/>
  <c r="S3137" i="1"/>
  <c r="W3137" i="1" s="1"/>
  <c r="S3138" i="1"/>
  <c r="W3138" i="1" s="1"/>
  <c r="S3139" i="1"/>
  <c r="W3139" i="1" s="1"/>
  <c r="S3140" i="1"/>
  <c r="W3140" i="1" s="1"/>
  <c r="S3141" i="1"/>
  <c r="W3141" i="1" s="1"/>
  <c r="S3142" i="1"/>
  <c r="W3142" i="1" s="1"/>
  <c r="S3143" i="1"/>
  <c r="W3143" i="1" s="1"/>
  <c r="S3144" i="1"/>
  <c r="W3144" i="1" s="1"/>
  <c r="S3145" i="1"/>
  <c r="W3145" i="1" s="1"/>
  <c r="S3146" i="1"/>
  <c r="W3146" i="1" s="1"/>
  <c r="S3147" i="1"/>
  <c r="W3147" i="1" s="1"/>
  <c r="S3148" i="1"/>
  <c r="W3148" i="1" s="1"/>
  <c r="S3149" i="1"/>
  <c r="W3149" i="1" s="1"/>
  <c r="S3150" i="1"/>
  <c r="W3150" i="1" s="1"/>
  <c r="S3151" i="1"/>
  <c r="W3151" i="1" s="1"/>
  <c r="S3152" i="1"/>
  <c r="W3152" i="1" s="1"/>
  <c r="S3153" i="1"/>
  <c r="W3153" i="1" s="1"/>
  <c r="S3154" i="1"/>
  <c r="W3154" i="1" s="1"/>
  <c r="S3155" i="1"/>
  <c r="W3155" i="1" s="1"/>
  <c r="S3156" i="1"/>
  <c r="W3156" i="1" s="1"/>
  <c r="S3157" i="1"/>
  <c r="W3157" i="1" s="1"/>
  <c r="S3158" i="1"/>
  <c r="W3158" i="1" s="1"/>
  <c r="S3159" i="1"/>
  <c r="W3159" i="1" s="1"/>
  <c r="S3160" i="1"/>
  <c r="W3160" i="1" s="1"/>
  <c r="S3161" i="1"/>
  <c r="W3161" i="1" s="1"/>
  <c r="S3162" i="1"/>
  <c r="W3162" i="1" s="1"/>
  <c r="S3163" i="1"/>
  <c r="W3163" i="1" s="1"/>
  <c r="S3164" i="1"/>
  <c r="W3164" i="1" s="1"/>
  <c r="S3165" i="1"/>
  <c r="W3165" i="1" s="1"/>
  <c r="S3166" i="1"/>
  <c r="W3166" i="1" s="1"/>
  <c r="S3167" i="1"/>
  <c r="W3167" i="1" s="1"/>
  <c r="S3168" i="1"/>
  <c r="W3168" i="1" s="1"/>
  <c r="S3169" i="1"/>
  <c r="W3169" i="1" s="1"/>
  <c r="S3170" i="1"/>
  <c r="W3170" i="1" s="1"/>
  <c r="S3171" i="1"/>
  <c r="W3171" i="1" s="1"/>
  <c r="S3172" i="1"/>
  <c r="W3172" i="1" s="1"/>
  <c r="S3173" i="1"/>
  <c r="W3173" i="1" s="1"/>
  <c r="S3174" i="1"/>
  <c r="W3174" i="1" s="1"/>
  <c r="S3175" i="1"/>
  <c r="W3175" i="1" s="1"/>
  <c r="S3176" i="1"/>
  <c r="W3176" i="1" s="1"/>
  <c r="S3177" i="1"/>
  <c r="W3177" i="1" s="1"/>
  <c r="S3178" i="1"/>
  <c r="W3178" i="1" s="1"/>
  <c r="S3179" i="1"/>
  <c r="W3179" i="1" s="1"/>
  <c r="S3180" i="1"/>
  <c r="W3180" i="1" s="1"/>
  <c r="S3181" i="1"/>
  <c r="W3181" i="1" s="1"/>
  <c r="S3182" i="1"/>
  <c r="W3182" i="1" s="1"/>
  <c r="S3183" i="1"/>
  <c r="W3183" i="1" s="1"/>
  <c r="S3184" i="1"/>
  <c r="W3184" i="1" s="1"/>
  <c r="S3185" i="1"/>
  <c r="W3185" i="1" s="1"/>
  <c r="S3186" i="1"/>
  <c r="W3186" i="1" s="1"/>
  <c r="S3187" i="1"/>
  <c r="W3187" i="1" s="1"/>
  <c r="S3188" i="1"/>
  <c r="W3188" i="1" s="1"/>
  <c r="S3189" i="1"/>
  <c r="W3189" i="1" s="1"/>
  <c r="S3190" i="1"/>
  <c r="W3190" i="1" s="1"/>
  <c r="S3191" i="1"/>
  <c r="W3191" i="1" s="1"/>
  <c r="S3192" i="1"/>
  <c r="W3192" i="1" s="1"/>
  <c r="S3193" i="1"/>
  <c r="W3193" i="1" s="1"/>
  <c r="S3194" i="1"/>
  <c r="W3194" i="1" s="1"/>
  <c r="S3195" i="1"/>
  <c r="W3195" i="1" s="1"/>
  <c r="S3196" i="1"/>
  <c r="W3196" i="1" s="1"/>
  <c r="S3197" i="1"/>
  <c r="W3197" i="1" s="1"/>
  <c r="S3198" i="1"/>
  <c r="W3198" i="1" s="1"/>
  <c r="S3199" i="1"/>
  <c r="W3199" i="1" s="1"/>
  <c r="S3200" i="1"/>
  <c r="W3200" i="1" s="1"/>
  <c r="S3201" i="1"/>
  <c r="W3201" i="1" s="1"/>
  <c r="S3202" i="1"/>
  <c r="W3202" i="1" s="1"/>
  <c r="S3203" i="1"/>
  <c r="W3203" i="1" s="1"/>
  <c r="S3204" i="1"/>
  <c r="W3204" i="1" s="1"/>
  <c r="S3205" i="1"/>
  <c r="W3205" i="1" s="1"/>
  <c r="S3206" i="1"/>
  <c r="W3206" i="1" s="1"/>
  <c r="S3207" i="1"/>
  <c r="W3207" i="1" s="1"/>
  <c r="S3208" i="1"/>
  <c r="W3208" i="1" s="1"/>
  <c r="S3209" i="1"/>
  <c r="W3209" i="1" s="1"/>
  <c r="S3210" i="1"/>
  <c r="W3210" i="1" s="1"/>
  <c r="S3211" i="1"/>
  <c r="W3211" i="1" s="1"/>
  <c r="S3212" i="1"/>
  <c r="W3212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3220" i="1"/>
  <c r="W3220" i="1" s="1"/>
  <c r="S3221" i="1"/>
  <c r="W3221" i="1" s="1"/>
  <c r="S3222" i="1"/>
  <c r="W3222" i="1" s="1"/>
  <c r="S3223" i="1"/>
  <c r="W3223" i="1" s="1"/>
  <c r="S3224" i="1"/>
  <c r="W3224" i="1" s="1"/>
  <c r="S3225" i="1"/>
  <c r="W3225" i="1" s="1"/>
  <c r="S3226" i="1"/>
  <c r="W3226" i="1" s="1"/>
  <c r="S3227" i="1"/>
  <c r="W3227" i="1" s="1"/>
  <c r="S3228" i="1"/>
  <c r="W3228" i="1" s="1"/>
  <c r="S3229" i="1"/>
  <c r="W3229" i="1" s="1"/>
  <c r="S3230" i="1"/>
  <c r="W3230" i="1" s="1"/>
  <c r="S3231" i="1"/>
  <c r="W3231" i="1" s="1"/>
  <c r="S3232" i="1"/>
  <c r="W3232" i="1" s="1"/>
  <c r="S3233" i="1"/>
  <c r="W3233" i="1" s="1"/>
  <c r="S3234" i="1"/>
  <c r="W3234" i="1" s="1"/>
  <c r="S3235" i="1"/>
  <c r="W3235" i="1" s="1"/>
  <c r="S3236" i="1"/>
  <c r="W3236" i="1" s="1"/>
  <c r="S3237" i="1"/>
  <c r="W3237" i="1" s="1"/>
  <c r="S3238" i="1"/>
  <c r="W3238" i="1" s="1"/>
  <c r="S3239" i="1"/>
  <c r="W3239" i="1" s="1"/>
  <c r="S3240" i="1"/>
  <c r="W3240" i="1" s="1"/>
  <c r="S3241" i="1"/>
  <c r="W3241" i="1" s="1"/>
  <c r="S3242" i="1"/>
  <c r="W3242" i="1" s="1"/>
  <c r="S3243" i="1"/>
  <c r="W3243" i="1" s="1"/>
  <c r="S3244" i="1"/>
  <c r="W3244" i="1" s="1"/>
  <c r="S3245" i="1"/>
  <c r="W3245" i="1" s="1"/>
  <c r="S3246" i="1"/>
  <c r="W3246" i="1" s="1"/>
  <c r="S3247" i="1"/>
  <c r="W3247" i="1" s="1"/>
  <c r="S3248" i="1"/>
  <c r="W3248" i="1" s="1"/>
  <c r="S3249" i="1"/>
  <c r="W3249" i="1" s="1"/>
  <c r="S3250" i="1"/>
  <c r="W3250" i="1" s="1"/>
  <c r="S3251" i="1"/>
  <c r="W3251" i="1" s="1"/>
  <c r="S3252" i="1"/>
  <c r="W3252" i="1" s="1"/>
  <c r="S3253" i="1"/>
  <c r="W3253" i="1" s="1"/>
  <c r="S3254" i="1"/>
  <c r="W3254" i="1" s="1"/>
  <c r="S3255" i="1"/>
  <c r="W3255" i="1" s="1"/>
  <c r="S3256" i="1"/>
  <c r="W3256" i="1" s="1"/>
  <c r="S3257" i="1"/>
  <c r="W3257" i="1" s="1"/>
  <c r="S3258" i="1"/>
  <c r="W3258" i="1" s="1"/>
  <c r="S3259" i="1"/>
  <c r="W3259" i="1" s="1"/>
  <c r="S3260" i="1"/>
  <c r="W3260" i="1" s="1"/>
  <c r="S3261" i="1"/>
  <c r="W3261" i="1" s="1"/>
  <c r="S3262" i="1"/>
  <c r="W3262" i="1" s="1"/>
  <c r="S3263" i="1"/>
  <c r="W3263" i="1" s="1"/>
  <c r="S3264" i="1"/>
  <c r="W3264" i="1" s="1"/>
  <c r="S3265" i="1"/>
  <c r="W3265" i="1" s="1"/>
  <c r="S3266" i="1"/>
  <c r="W3266" i="1" s="1"/>
  <c r="S3267" i="1"/>
  <c r="W3267" i="1" s="1"/>
  <c r="S3268" i="1"/>
  <c r="W3268" i="1" s="1"/>
  <c r="S3269" i="1"/>
  <c r="W3269" i="1" s="1"/>
  <c r="S3270" i="1"/>
  <c r="W3270" i="1" s="1"/>
  <c r="S3271" i="1"/>
  <c r="W3271" i="1" s="1"/>
  <c r="S3272" i="1"/>
  <c r="W3272" i="1" s="1"/>
  <c r="S3273" i="1"/>
  <c r="W3273" i="1" s="1"/>
  <c r="S3274" i="1"/>
  <c r="W3274" i="1" s="1"/>
  <c r="S3275" i="1"/>
  <c r="W3275" i="1" s="1"/>
  <c r="S3276" i="1"/>
  <c r="W3276" i="1" s="1"/>
  <c r="S3277" i="1"/>
  <c r="W3277" i="1" s="1"/>
  <c r="S3278" i="1"/>
  <c r="W3278" i="1" s="1"/>
  <c r="S3279" i="1"/>
  <c r="W3279" i="1" s="1"/>
  <c r="S3280" i="1"/>
  <c r="W3280" i="1" s="1"/>
  <c r="S3281" i="1"/>
  <c r="W3281" i="1" s="1"/>
  <c r="S3282" i="1"/>
  <c r="W3282" i="1" s="1"/>
  <c r="S3283" i="1"/>
  <c r="W3283" i="1" s="1"/>
  <c r="S3284" i="1"/>
  <c r="W3284" i="1" s="1"/>
  <c r="S3285" i="1"/>
  <c r="W3285" i="1" s="1"/>
  <c r="S3286" i="1"/>
  <c r="W3286" i="1" s="1"/>
  <c r="S3287" i="1"/>
  <c r="W3287" i="1" s="1"/>
  <c r="S3288" i="1"/>
  <c r="W3288" i="1" s="1"/>
  <c r="S3289" i="1"/>
  <c r="W3289" i="1" s="1"/>
  <c r="S3290" i="1"/>
  <c r="W3290" i="1" s="1"/>
  <c r="S3291" i="1"/>
  <c r="W3291" i="1" s="1"/>
  <c r="S3292" i="1"/>
  <c r="W3292" i="1" s="1"/>
  <c r="S3293" i="1"/>
  <c r="W3293" i="1" s="1"/>
  <c r="S3294" i="1"/>
  <c r="W3294" i="1" s="1"/>
  <c r="S3295" i="1"/>
  <c r="W3295" i="1" s="1"/>
  <c r="S3296" i="1"/>
  <c r="W3296" i="1" s="1"/>
  <c r="S3297" i="1"/>
  <c r="W3297" i="1" s="1"/>
  <c r="S3298" i="1"/>
  <c r="W3298" i="1" s="1"/>
  <c r="S3299" i="1"/>
  <c r="W3299" i="1" s="1"/>
  <c r="S3300" i="1"/>
  <c r="W3300" i="1" s="1"/>
  <c r="S3301" i="1"/>
  <c r="W3301" i="1" s="1"/>
  <c r="S3302" i="1"/>
  <c r="W3302" i="1" s="1"/>
  <c r="S3303" i="1"/>
  <c r="W3303" i="1" s="1"/>
  <c r="S3304" i="1"/>
  <c r="W3304" i="1" s="1"/>
  <c r="S3305" i="1"/>
  <c r="W3305" i="1" s="1"/>
  <c r="S3306" i="1"/>
  <c r="W3306" i="1" s="1"/>
  <c r="S3307" i="1"/>
  <c r="W3307" i="1" s="1"/>
  <c r="S3308" i="1"/>
  <c r="W3308" i="1" s="1"/>
  <c r="S3309" i="1"/>
  <c r="W3309" i="1" s="1"/>
  <c r="S3310" i="1"/>
  <c r="W3310" i="1" s="1"/>
  <c r="S3311" i="1"/>
  <c r="W3311" i="1" s="1"/>
  <c r="S3312" i="1"/>
  <c r="W3312" i="1" s="1"/>
  <c r="S3313" i="1"/>
  <c r="W3313" i="1" s="1"/>
  <c r="S3314" i="1"/>
  <c r="W3314" i="1" s="1"/>
  <c r="S3315" i="1"/>
  <c r="W3315" i="1" s="1"/>
  <c r="S3316" i="1"/>
  <c r="W3316" i="1" s="1"/>
  <c r="S3317" i="1"/>
  <c r="W3317" i="1" s="1"/>
  <c r="S3318" i="1"/>
  <c r="W3318" i="1" s="1"/>
  <c r="S3319" i="1"/>
  <c r="W3319" i="1" s="1"/>
  <c r="S3320" i="1"/>
  <c r="W3320" i="1" s="1"/>
  <c r="S3321" i="1"/>
  <c r="W3321" i="1" s="1"/>
  <c r="S3322" i="1"/>
  <c r="W3322" i="1" s="1"/>
  <c r="S3323" i="1"/>
  <c r="W3323" i="1" s="1"/>
  <c r="S3324" i="1"/>
  <c r="W3324" i="1" s="1"/>
  <c r="S3325" i="1"/>
  <c r="W3325" i="1" s="1"/>
  <c r="S3326" i="1"/>
  <c r="W3326" i="1" s="1"/>
  <c r="S3327" i="1"/>
  <c r="W3327" i="1" s="1"/>
  <c r="S3328" i="1"/>
  <c r="W3328" i="1" s="1"/>
  <c r="S3329" i="1"/>
  <c r="W3329" i="1" s="1"/>
  <c r="S3330" i="1"/>
  <c r="W3330" i="1" s="1"/>
  <c r="S3331" i="1"/>
  <c r="W3331" i="1" s="1"/>
  <c r="S3332" i="1"/>
  <c r="W3332" i="1" s="1"/>
  <c r="S3333" i="1"/>
  <c r="W3333" i="1" s="1"/>
  <c r="S3334" i="1"/>
  <c r="W3334" i="1" s="1"/>
  <c r="S3335" i="1"/>
  <c r="W3335" i="1" s="1"/>
  <c r="S3336" i="1"/>
  <c r="W3336" i="1" s="1"/>
  <c r="S3337" i="1"/>
  <c r="W3337" i="1" s="1"/>
  <c r="S3338" i="1"/>
  <c r="W3338" i="1" s="1"/>
  <c r="S3339" i="1"/>
  <c r="W3339" i="1" s="1"/>
  <c r="S3340" i="1"/>
  <c r="W3340" i="1" s="1"/>
  <c r="S3341" i="1"/>
  <c r="W3341" i="1" s="1"/>
  <c r="S3342" i="1"/>
  <c r="W3342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350" i="1"/>
  <c r="W3350" i="1" s="1"/>
  <c r="S3351" i="1"/>
  <c r="W3351" i="1" s="1"/>
  <c r="S3352" i="1"/>
  <c r="W3352" i="1" s="1"/>
  <c r="S3353" i="1"/>
  <c r="W3353" i="1" s="1"/>
  <c r="S3354" i="1"/>
  <c r="W3354" i="1" s="1"/>
  <c r="S3355" i="1"/>
  <c r="W3355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3361" i="1"/>
  <c r="W3361" i="1" s="1"/>
  <c r="S3362" i="1"/>
  <c r="W3362" i="1" s="1"/>
  <c r="S3363" i="1"/>
  <c r="W3363" i="1" s="1"/>
  <c r="S3364" i="1"/>
  <c r="W3364" i="1" s="1"/>
  <c r="S3365" i="1"/>
  <c r="W3365" i="1" s="1"/>
  <c r="S3366" i="1"/>
  <c r="W3366" i="1" s="1"/>
  <c r="S3367" i="1"/>
  <c r="W3367" i="1" s="1"/>
  <c r="S3368" i="1"/>
  <c r="W3368" i="1" s="1"/>
  <c r="S3369" i="1"/>
  <c r="W3369" i="1" s="1"/>
  <c r="S3370" i="1"/>
  <c r="W3370" i="1" s="1"/>
  <c r="S3371" i="1"/>
  <c r="W3371" i="1" s="1"/>
  <c r="S3372" i="1"/>
  <c r="W3372" i="1" s="1"/>
  <c r="S3373" i="1"/>
  <c r="W3373" i="1" s="1"/>
  <c r="S3374" i="1"/>
  <c r="W3374" i="1" s="1"/>
  <c r="S3375" i="1"/>
  <c r="W3375" i="1" s="1"/>
  <c r="S3376" i="1"/>
  <c r="W3376" i="1" s="1"/>
  <c r="S3377" i="1"/>
  <c r="W3377" i="1" s="1"/>
  <c r="S3378" i="1"/>
  <c r="W3378" i="1" s="1"/>
  <c r="S3379" i="1"/>
  <c r="W3379" i="1" s="1"/>
  <c r="S3380" i="1"/>
  <c r="W3380" i="1" s="1"/>
  <c r="S3381" i="1"/>
  <c r="W3381" i="1" s="1"/>
  <c r="S3382" i="1"/>
  <c r="W3382" i="1" s="1"/>
  <c r="S3383" i="1"/>
  <c r="W3383" i="1" s="1"/>
  <c r="S3384" i="1"/>
  <c r="W3384" i="1" s="1"/>
  <c r="S3385" i="1"/>
  <c r="W3385" i="1" s="1"/>
  <c r="S3386" i="1"/>
  <c r="W3386" i="1" s="1"/>
  <c r="S3387" i="1"/>
  <c r="W3387" i="1" s="1"/>
  <c r="S3388" i="1"/>
  <c r="W3388" i="1" s="1"/>
  <c r="S3389" i="1"/>
  <c r="W3389" i="1" s="1"/>
  <c r="S3390" i="1"/>
  <c r="W3390" i="1" s="1"/>
  <c r="S3391" i="1"/>
  <c r="W3391" i="1" s="1"/>
  <c r="S3392" i="1"/>
  <c r="W3392" i="1" s="1"/>
  <c r="S3393" i="1"/>
  <c r="W3393" i="1" s="1"/>
  <c r="S3394" i="1"/>
  <c r="W3394" i="1" s="1"/>
  <c r="S3395" i="1"/>
  <c r="W3395" i="1" s="1"/>
  <c r="S3396" i="1"/>
  <c r="W3396" i="1" s="1"/>
  <c r="S3397" i="1"/>
  <c r="W3397" i="1" s="1"/>
  <c r="S3398" i="1"/>
  <c r="W3398" i="1" s="1"/>
  <c r="S3399" i="1"/>
  <c r="W3399" i="1" s="1"/>
  <c r="S3400" i="1"/>
  <c r="W3400" i="1" s="1"/>
  <c r="S3401" i="1"/>
  <c r="W3401" i="1" s="1"/>
  <c r="S3402" i="1"/>
  <c r="W3402" i="1" s="1"/>
  <c r="S3403" i="1"/>
  <c r="W3403" i="1" s="1"/>
  <c r="S3404" i="1"/>
  <c r="W3404" i="1" s="1"/>
  <c r="S3405" i="1"/>
  <c r="W3405" i="1" s="1"/>
  <c r="S3406" i="1"/>
  <c r="W3406" i="1" s="1"/>
  <c r="S3407" i="1"/>
  <c r="W3407" i="1" s="1"/>
  <c r="S3408" i="1"/>
  <c r="W3408" i="1" s="1"/>
  <c r="S3409" i="1"/>
  <c r="W3409" i="1" s="1"/>
  <c r="S3410" i="1"/>
  <c r="W3410" i="1" s="1"/>
  <c r="S3411" i="1"/>
  <c r="W3411" i="1" s="1"/>
  <c r="S3412" i="1"/>
  <c r="W3412" i="1" s="1"/>
  <c r="S3413" i="1"/>
  <c r="W3413" i="1" s="1"/>
  <c r="S3414" i="1"/>
  <c r="W3414" i="1" s="1"/>
  <c r="S3415" i="1"/>
  <c r="W3415" i="1" s="1"/>
  <c r="S3416" i="1"/>
  <c r="W3416" i="1" s="1"/>
  <c r="S3417" i="1"/>
  <c r="W3417" i="1" s="1"/>
  <c r="S3418" i="1"/>
  <c r="W3418" i="1" s="1"/>
  <c r="S3419" i="1"/>
  <c r="W3419" i="1" s="1"/>
  <c r="S3420" i="1"/>
  <c r="W3420" i="1" s="1"/>
  <c r="S3421" i="1"/>
  <c r="W3421" i="1" s="1"/>
  <c r="S3422" i="1"/>
  <c r="W3422" i="1" s="1"/>
  <c r="S3423" i="1"/>
  <c r="W3423" i="1" s="1"/>
  <c r="S3424" i="1"/>
  <c r="W3424" i="1" s="1"/>
  <c r="S3425" i="1"/>
  <c r="W3425" i="1" s="1"/>
  <c r="S3426" i="1"/>
  <c r="W3426" i="1" s="1"/>
  <c r="S3427" i="1"/>
  <c r="W3427" i="1" s="1"/>
  <c r="S3428" i="1"/>
  <c r="W3428" i="1" s="1"/>
  <c r="S3429" i="1"/>
  <c r="W3429" i="1" s="1"/>
  <c r="S3430" i="1"/>
  <c r="W3430" i="1" s="1"/>
  <c r="S3431" i="1"/>
  <c r="W3431" i="1" s="1"/>
  <c r="S3432" i="1"/>
  <c r="W3432" i="1" s="1"/>
  <c r="S3433" i="1"/>
  <c r="W3433" i="1" s="1"/>
  <c r="S3434" i="1"/>
  <c r="W3434" i="1" s="1"/>
  <c r="S3435" i="1"/>
  <c r="W3435" i="1" s="1"/>
  <c r="S3436" i="1"/>
  <c r="W3436" i="1" s="1"/>
  <c r="S3437" i="1"/>
  <c r="W3437" i="1" s="1"/>
  <c r="S3438" i="1"/>
  <c r="W3438" i="1" s="1"/>
  <c r="S3439" i="1"/>
  <c r="W3439" i="1" s="1"/>
  <c r="S3440" i="1"/>
  <c r="W3440" i="1" s="1"/>
  <c r="S3441" i="1"/>
  <c r="W3441" i="1" s="1"/>
  <c r="S3442" i="1"/>
  <c r="W3442" i="1" s="1"/>
  <c r="S3443" i="1"/>
  <c r="W3443" i="1" s="1"/>
  <c r="S3444" i="1"/>
  <c r="W3444" i="1" s="1"/>
  <c r="S3445" i="1"/>
  <c r="W3445" i="1" s="1"/>
  <c r="S3446" i="1"/>
  <c r="W3446" i="1" s="1"/>
  <c r="S3447" i="1"/>
  <c r="W3447" i="1" s="1"/>
  <c r="S3448" i="1"/>
  <c r="W3448" i="1" s="1"/>
  <c r="S3449" i="1"/>
  <c r="W3449" i="1" s="1"/>
  <c r="S3450" i="1"/>
  <c r="W3450" i="1" s="1"/>
  <c r="S3451" i="1"/>
  <c r="W3451" i="1" s="1"/>
  <c r="S3452" i="1"/>
  <c r="W3452" i="1" s="1"/>
  <c r="S3453" i="1"/>
  <c r="W3453" i="1" s="1"/>
  <c r="S3454" i="1"/>
  <c r="W3454" i="1" s="1"/>
  <c r="S3455" i="1"/>
  <c r="W3455" i="1" s="1"/>
  <c r="S3456" i="1"/>
  <c r="W3456" i="1" s="1"/>
  <c r="S3457" i="1"/>
  <c r="W3457" i="1" s="1"/>
  <c r="S3458" i="1"/>
  <c r="W3458" i="1" s="1"/>
  <c r="S3459" i="1"/>
  <c r="W3459" i="1" s="1"/>
  <c r="S3460" i="1"/>
  <c r="W3460" i="1" s="1"/>
  <c r="S3461" i="1"/>
  <c r="W3461" i="1" s="1"/>
  <c r="S3462" i="1"/>
  <c r="W3462" i="1" s="1"/>
  <c r="S3463" i="1"/>
  <c r="W3463" i="1" s="1"/>
  <c r="S3464" i="1"/>
  <c r="W3464" i="1" s="1"/>
  <c r="S3465" i="1"/>
  <c r="W3465" i="1" s="1"/>
  <c r="S3466" i="1"/>
  <c r="W3466" i="1" s="1"/>
  <c r="S3467" i="1"/>
  <c r="W3467" i="1" s="1"/>
  <c r="S3468" i="1"/>
  <c r="W3468" i="1" s="1"/>
  <c r="S3469" i="1"/>
  <c r="W3469" i="1" s="1"/>
  <c r="S3470" i="1"/>
  <c r="W3470" i="1" s="1"/>
  <c r="S3471" i="1"/>
  <c r="W3471" i="1" s="1"/>
  <c r="S3472" i="1"/>
  <c r="W3472" i="1" s="1"/>
  <c r="S3473" i="1"/>
  <c r="W3473" i="1" s="1"/>
  <c r="S3474" i="1"/>
  <c r="W3474" i="1" s="1"/>
  <c r="S3475" i="1"/>
  <c r="W3475" i="1" s="1"/>
  <c r="S3476" i="1"/>
  <c r="W3476" i="1" s="1"/>
  <c r="S3477" i="1"/>
  <c r="W3477" i="1" s="1"/>
  <c r="S3478" i="1"/>
  <c r="W3478" i="1" s="1"/>
  <c r="S3479" i="1"/>
  <c r="W3479" i="1" s="1"/>
  <c r="S3480" i="1"/>
  <c r="W3480" i="1" s="1"/>
  <c r="S3481" i="1"/>
  <c r="W3481" i="1" s="1"/>
  <c r="S3482" i="1"/>
  <c r="W3482" i="1" s="1"/>
  <c r="S3483" i="1"/>
  <c r="W3483" i="1" s="1"/>
  <c r="S3484" i="1"/>
  <c r="W3484" i="1" s="1"/>
  <c r="S3485" i="1"/>
  <c r="W3485" i="1" s="1"/>
  <c r="S3486" i="1"/>
  <c r="W3486" i="1" s="1"/>
  <c r="S3487" i="1"/>
  <c r="W3487" i="1" s="1"/>
  <c r="S3488" i="1"/>
  <c r="W3488" i="1" s="1"/>
  <c r="S3489" i="1"/>
  <c r="W3489" i="1" s="1"/>
  <c r="S3490" i="1"/>
  <c r="W3490" i="1" s="1"/>
  <c r="S3491" i="1"/>
  <c r="W3491" i="1" s="1"/>
  <c r="S3492" i="1"/>
  <c r="W3492" i="1" s="1"/>
  <c r="S3493" i="1"/>
  <c r="W3493" i="1" s="1"/>
  <c r="S3494" i="1"/>
  <c r="W3494" i="1" s="1"/>
  <c r="S3495" i="1"/>
  <c r="W3495" i="1" s="1"/>
  <c r="S3496" i="1"/>
  <c r="W3496" i="1" s="1"/>
  <c r="S3497" i="1"/>
  <c r="W3497" i="1" s="1"/>
  <c r="S3498" i="1"/>
  <c r="W3498" i="1" s="1"/>
  <c r="S3499" i="1"/>
  <c r="W3499" i="1" s="1"/>
  <c r="S3500" i="1"/>
  <c r="W3500" i="1" s="1"/>
  <c r="S3501" i="1"/>
  <c r="W3501" i="1" s="1"/>
  <c r="S3502" i="1"/>
  <c r="W3502" i="1" s="1"/>
  <c r="S3503" i="1"/>
  <c r="W3503" i="1" s="1"/>
  <c r="S3504" i="1"/>
  <c r="W3504" i="1" s="1"/>
  <c r="S3505" i="1"/>
  <c r="W3505" i="1" s="1"/>
  <c r="S3506" i="1"/>
  <c r="W3506" i="1" s="1"/>
  <c r="S3507" i="1"/>
  <c r="W3507" i="1" s="1"/>
  <c r="S3508" i="1"/>
  <c r="W3508" i="1" s="1"/>
  <c r="S3509" i="1"/>
  <c r="W3509" i="1" s="1"/>
  <c r="S3510" i="1"/>
  <c r="W3510" i="1" s="1"/>
  <c r="S3511" i="1"/>
  <c r="W3511" i="1" s="1"/>
  <c r="S3512" i="1"/>
  <c r="W3512" i="1" s="1"/>
  <c r="S3513" i="1"/>
  <c r="W3513" i="1" s="1"/>
  <c r="S3514" i="1"/>
  <c r="W3514" i="1" s="1"/>
  <c r="S3515" i="1"/>
  <c r="W3515" i="1" s="1"/>
  <c r="S3516" i="1"/>
  <c r="W3516" i="1" s="1"/>
  <c r="S3517" i="1"/>
  <c r="W3517" i="1" s="1"/>
  <c r="S3518" i="1"/>
  <c r="W3518" i="1" s="1"/>
  <c r="S3519" i="1"/>
  <c r="W3519" i="1" s="1"/>
  <c r="S3520" i="1"/>
  <c r="W3520" i="1" s="1"/>
  <c r="S3521" i="1"/>
  <c r="W3521" i="1" s="1"/>
  <c r="S3522" i="1"/>
  <c r="W3522" i="1" s="1"/>
  <c r="S3523" i="1"/>
  <c r="W3523" i="1" s="1"/>
  <c r="S3524" i="1"/>
  <c r="W3524" i="1" s="1"/>
  <c r="S3525" i="1"/>
  <c r="W3525" i="1" s="1"/>
  <c r="S3526" i="1"/>
  <c r="W3526" i="1" s="1"/>
  <c r="S3527" i="1"/>
  <c r="W3527" i="1" s="1"/>
  <c r="S3528" i="1"/>
  <c r="W3528" i="1" s="1"/>
  <c r="S3529" i="1"/>
  <c r="W3529" i="1" s="1"/>
  <c r="S3530" i="1"/>
  <c r="W3530" i="1" s="1"/>
  <c r="S3531" i="1"/>
  <c r="W3531" i="1" s="1"/>
  <c r="S3532" i="1"/>
  <c r="W3532" i="1" s="1"/>
  <c r="S3533" i="1"/>
  <c r="W3533" i="1" s="1"/>
  <c r="S3534" i="1"/>
  <c r="W3534" i="1" s="1"/>
  <c r="S3535" i="1"/>
  <c r="W3535" i="1" s="1"/>
  <c r="S3536" i="1"/>
  <c r="W3536" i="1" s="1"/>
  <c r="S3537" i="1"/>
  <c r="W3537" i="1" s="1"/>
  <c r="S3538" i="1"/>
  <c r="W3538" i="1" s="1"/>
  <c r="S3539" i="1"/>
  <c r="W3539" i="1" s="1"/>
  <c r="S3540" i="1"/>
  <c r="W3540" i="1" s="1"/>
  <c r="S3541" i="1"/>
  <c r="W3541" i="1" s="1"/>
  <c r="S3542" i="1"/>
  <c r="W3542" i="1" s="1"/>
  <c r="S3543" i="1"/>
  <c r="W3543" i="1" s="1"/>
  <c r="S3544" i="1"/>
  <c r="W3544" i="1" s="1"/>
  <c r="S3545" i="1"/>
  <c r="W3545" i="1" s="1"/>
  <c r="S3546" i="1"/>
  <c r="W3546" i="1" s="1"/>
  <c r="S3547" i="1"/>
  <c r="W3547" i="1" s="1"/>
  <c r="S3548" i="1"/>
  <c r="W3548" i="1" s="1"/>
  <c r="S3549" i="1"/>
  <c r="W3549" i="1" s="1"/>
  <c r="S3550" i="1"/>
  <c r="W3550" i="1" s="1"/>
  <c r="S3551" i="1"/>
  <c r="W3551" i="1" s="1"/>
  <c r="S3552" i="1"/>
  <c r="W3552" i="1" s="1"/>
  <c r="S3553" i="1"/>
  <c r="W3553" i="1" s="1"/>
  <c r="S3554" i="1"/>
  <c r="W3554" i="1" s="1"/>
  <c r="S3555" i="1"/>
  <c r="W3555" i="1" s="1"/>
  <c r="S3556" i="1"/>
  <c r="W3556" i="1" s="1"/>
  <c r="S3557" i="1"/>
  <c r="W3557" i="1" s="1"/>
  <c r="S3558" i="1"/>
  <c r="W3558" i="1" s="1"/>
  <c r="S3559" i="1"/>
  <c r="W3559" i="1" s="1"/>
  <c r="S3560" i="1"/>
  <c r="W3560" i="1" s="1"/>
  <c r="S3561" i="1"/>
  <c r="W3561" i="1" s="1"/>
  <c r="S3562" i="1"/>
  <c r="W3562" i="1" s="1"/>
  <c r="S3563" i="1"/>
  <c r="W3563" i="1" s="1"/>
  <c r="S3564" i="1"/>
  <c r="W3564" i="1" s="1"/>
  <c r="S3565" i="1"/>
  <c r="W3565" i="1" s="1"/>
  <c r="S3566" i="1"/>
  <c r="W3566" i="1" s="1"/>
  <c r="S3567" i="1"/>
  <c r="W3567" i="1" s="1"/>
  <c r="S3568" i="1"/>
  <c r="W3568" i="1" s="1"/>
  <c r="S3569" i="1"/>
  <c r="W3569" i="1" s="1"/>
  <c r="S3570" i="1"/>
  <c r="W3570" i="1" s="1"/>
  <c r="S3571" i="1"/>
  <c r="W3571" i="1" s="1"/>
  <c r="S3572" i="1"/>
  <c r="W3572" i="1" s="1"/>
  <c r="S3573" i="1"/>
  <c r="W3573" i="1" s="1"/>
  <c r="S3574" i="1"/>
  <c r="W3574" i="1" s="1"/>
  <c r="S3575" i="1"/>
  <c r="W3575" i="1" s="1"/>
  <c r="S3576" i="1"/>
  <c r="W3576" i="1" s="1"/>
  <c r="S3577" i="1"/>
  <c r="W3577" i="1" s="1"/>
  <c r="S3578" i="1"/>
  <c r="W3578" i="1" s="1"/>
  <c r="S3579" i="1"/>
  <c r="W3579" i="1" s="1"/>
  <c r="S3580" i="1"/>
  <c r="W3580" i="1" s="1"/>
  <c r="S3581" i="1"/>
  <c r="W3581" i="1" s="1"/>
  <c r="S3582" i="1"/>
  <c r="W3582" i="1" s="1"/>
  <c r="S3583" i="1"/>
  <c r="W3583" i="1" s="1"/>
  <c r="S3584" i="1"/>
  <c r="W3584" i="1" s="1"/>
  <c r="S3585" i="1"/>
  <c r="W3585" i="1" s="1"/>
  <c r="S3586" i="1"/>
  <c r="W3586" i="1" s="1"/>
  <c r="S3587" i="1"/>
  <c r="W3587" i="1" s="1"/>
  <c r="S3588" i="1"/>
  <c r="W3588" i="1" s="1"/>
  <c r="S3589" i="1"/>
  <c r="W3589" i="1" s="1"/>
  <c r="S3590" i="1"/>
  <c r="W3590" i="1" s="1"/>
  <c r="S3591" i="1"/>
  <c r="W3591" i="1" s="1"/>
  <c r="S3592" i="1"/>
  <c r="W3592" i="1" s="1"/>
  <c r="S3593" i="1"/>
  <c r="W3593" i="1" s="1"/>
  <c r="S3594" i="1"/>
  <c r="W3594" i="1" s="1"/>
  <c r="S3595" i="1"/>
  <c r="W3595" i="1" s="1"/>
  <c r="S3596" i="1"/>
  <c r="W3596" i="1" s="1"/>
  <c r="S3597" i="1"/>
  <c r="W3597" i="1" s="1"/>
  <c r="S3598" i="1"/>
  <c r="W3598" i="1" s="1"/>
  <c r="S3599" i="1"/>
  <c r="W3599" i="1" s="1"/>
  <c r="S3600" i="1"/>
  <c r="W3600" i="1" s="1"/>
  <c r="S3601" i="1"/>
  <c r="W3601" i="1" s="1"/>
  <c r="S3602" i="1"/>
  <c r="W3602" i="1" s="1"/>
  <c r="S3603" i="1"/>
  <c r="W3603" i="1" s="1"/>
  <c r="S3604" i="1"/>
  <c r="W3604" i="1" s="1"/>
  <c r="S3605" i="1"/>
  <c r="W3605" i="1" s="1"/>
  <c r="S3606" i="1"/>
  <c r="W3606" i="1" s="1"/>
  <c r="S3607" i="1"/>
  <c r="W3607" i="1" s="1"/>
  <c r="S3608" i="1"/>
  <c r="W3608" i="1" s="1"/>
  <c r="S3609" i="1"/>
  <c r="W3609" i="1" s="1"/>
  <c r="S3610" i="1"/>
  <c r="W3610" i="1" s="1"/>
  <c r="S3611" i="1"/>
  <c r="W3611" i="1" s="1"/>
  <c r="S3612" i="1"/>
  <c r="W3612" i="1" s="1"/>
  <c r="S3613" i="1"/>
  <c r="W3613" i="1" s="1"/>
  <c r="S3614" i="1"/>
  <c r="W3614" i="1" s="1"/>
  <c r="S3615" i="1"/>
  <c r="W3615" i="1" s="1"/>
  <c r="S3616" i="1"/>
  <c r="W3616" i="1" s="1"/>
  <c r="S3617" i="1"/>
  <c r="W3617" i="1" s="1"/>
  <c r="S3618" i="1"/>
  <c r="W3618" i="1" s="1"/>
  <c r="S3619" i="1"/>
  <c r="W3619" i="1" s="1"/>
  <c r="S3620" i="1"/>
  <c r="W3620" i="1" s="1"/>
  <c r="S3621" i="1"/>
  <c r="W3621" i="1" s="1"/>
  <c r="S3622" i="1"/>
  <c r="W3622" i="1" s="1"/>
  <c r="S3623" i="1"/>
  <c r="W3623" i="1" s="1"/>
  <c r="S3624" i="1"/>
  <c r="W3624" i="1" s="1"/>
  <c r="S3625" i="1"/>
  <c r="W3625" i="1" s="1"/>
  <c r="S3626" i="1"/>
  <c r="W3626" i="1" s="1"/>
  <c r="S3627" i="1"/>
  <c r="W3627" i="1" s="1"/>
  <c r="S3628" i="1"/>
  <c r="W3628" i="1" s="1"/>
  <c r="S3629" i="1"/>
  <c r="W3629" i="1" s="1"/>
  <c r="S3630" i="1"/>
  <c r="W3630" i="1" s="1"/>
  <c r="S3631" i="1"/>
  <c r="W3631" i="1" s="1"/>
  <c r="S3632" i="1"/>
  <c r="W3632" i="1" s="1"/>
  <c r="S3633" i="1"/>
  <c r="W3633" i="1" s="1"/>
  <c r="S3634" i="1"/>
  <c r="W3634" i="1" s="1"/>
  <c r="S3635" i="1"/>
  <c r="W3635" i="1" s="1"/>
  <c r="S3636" i="1"/>
  <c r="W3636" i="1" s="1"/>
  <c r="S3637" i="1"/>
  <c r="W3637" i="1" s="1"/>
  <c r="S3638" i="1"/>
  <c r="W3638" i="1" s="1"/>
  <c r="S3639" i="1"/>
  <c r="W3639" i="1" s="1"/>
  <c r="S3640" i="1"/>
  <c r="W3640" i="1" s="1"/>
  <c r="S3641" i="1"/>
  <c r="W3641" i="1" s="1"/>
  <c r="S3642" i="1"/>
  <c r="W3642" i="1" s="1"/>
  <c r="S3643" i="1"/>
  <c r="W3643" i="1" s="1"/>
  <c r="S3644" i="1"/>
  <c r="W3644" i="1" s="1"/>
  <c r="S3645" i="1"/>
  <c r="W3645" i="1" s="1"/>
  <c r="S3646" i="1"/>
  <c r="W3646" i="1" s="1"/>
  <c r="S3647" i="1"/>
  <c r="W3647" i="1" s="1"/>
  <c r="S3648" i="1"/>
  <c r="W3648" i="1" s="1"/>
  <c r="S3649" i="1"/>
  <c r="W3649" i="1" s="1"/>
  <c r="S3650" i="1"/>
  <c r="W3650" i="1" s="1"/>
  <c r="S3651" i="1"/>
  <c r="W3651" i="1" s="1"/>
  <c r="S3652" i="1"/>
  <c r="W3652" i="1" s="1"/>
  <c r="S3653" i="1"/>
  <c r="W3653" i="1" s="1"/>
  <c r="S3654" i="1"/>
  <c r="W3654" i="1" s="1"/>
  <c r="S3655" i="1"/>
  <c r="W3655" i="1" s="1"/>
  <c r="S3656" i="1"/>
  <c r="W3656" i="1" s="1"/>
  <c r="S3657" i="1"/>
  <c r="W3657" i="1" s="1"/>
  <c r="S3658" i="1"/>
  <c r="W3658" i="1" s="1"/>
  <c r="S3659" i="1"/>
  <c r="W3659" i="1" s="1"/>
  <c r="S3660" i="1"/>
  <c r="W3660" i="1" s="1"/>
  <c r="S3661" i="1"/>
  <c r="W3661" i="1" s="1"/>
  <c r="S3662" i="1"/>
  <c r="W3662" i="1" s="1"/>
  <c r="S3663" i="1"/>
  <c r="W3663" i="1" s="1"/>
  <c r="S3664" i="1"/>
  <c r="W3664" i="1" s="1"/>
  <c r="S3665" i="1"/>
  <c r="W3665" i="1" s="1"/>
  <c r="S3666" i="1"/>
  <c r="W3666" i="1" s="1"/>
  <c r="S3667" i="1"/>
  <c r="W3667" i="1" s="1"/>
  <c r="S3668" i="1"/>
  <c r="W3668" i="1" s="1"/>
  <c r="S3669" i="1"/>
  <c r="W3669" i="1" s="1"/>
  <c r="S3670" i="1"/>
  <c r="W3670" i="1" s="1"/>
  <c r="S3671" i="1"/>
  <c r="W3671" i="1" s="1"/>
  <c r="S3672" i="1"/>
  <c r="W3672" i="1" s="1"/>
  <c r="S3673" i="1"/>
  <c r="W3673" i="1" s="1"/>
  <c r="S3674" i="1"/>
  <c r="W3674" i="1" s="1"/>
  <c r="S3675" i="1"/>
  <c r="W3675" i="1" s="1"/>
  <c r="S3676" i="1"/>
  <c r="W3676" i="1" s="1"/>
  <c r="S3677" i="1"/>
  <c r="W3677" i="1" s="1"/>
  <c r="S3678" i="1"/>
  <c r="W3678" i="1" s="1"/>
  <c r="S3679" i="1"/>
  <c r="W3679" i="1" s="1"/>
  <c r="S3680" i="1"/>
  <c r="W3680" i="1" s="1"/>
  <c r="S3681" i="1"/>
  <c r="W3681" i="1" s="1"/>
  <c r="S3682" i="1"/>
  <c r="W3682" i="1" s="1"/>
  <c r="S3683" i="1"/>
  <c r="W3683" i="1" s="1"/>
  <c r="S3684" i="1"/>
  <c r="W3684" i="1" s="1"/>
  <c r="S3685" i="1"/>
  <c r="W3685" i="1" s="1"/>
  <c r="S3686" i="1"/>
  <c r="W3686" i="1" s="1"/>
  <c r="S3687" i="1"/>
  <c r="W3687" i="1" s="1"/>
  <c r="S3688" i="1"/>
  <c r="W3688" i="1" s="1"/>
  <c r="S3689" i="1"/>
  <c r="W3689" i="1" s="1"/>
  <c r="S3690" i="1"/>
  <c r="W3690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96" i="1"/>
  <c r="W3696" i="1" s="1"/>
  <c r="S3697" i="1"/>
  <c r="W3697" i="1" s="1"/>
  <c r="S3698" i="1"/>
  <c r="W3698" i="1" s="1"/>
  <c r="S3699" i="1"/>
  <c r="W3699" i="1" s="1"/>
  <c r="S3700" i="1"/>
  <c r="W3700" i="1" s="1"/>
  <c r="S3701" i="1"/>
  <c r="W3701" i="1" s="1"/>
  <c r="S3702" i="1"/>
  <c r="W3702" i="1" s="1"/>
  <c r="S3703" i="1"/>
  <c r="W3703" i="1" s="1"/>
  <c r="S3704" i="1"/>
  <c r="W3704" i="1" s="1"/>
  <c r="S3705" i="1"/>
  <c r="W3705" i="1" s="1"/>
  <c r="S3706" i="1"/>
  <c r="W3706" i="1" s="1"/>
  <c r="S3707" i="1"/>
  <c r="W3707" i="1" s="1"/>
  <c r="S3708" i="1"/>
  <c r="W3708" i="1" s="1"/>
  <c r="S3709" i="1"/>
  <c r="W3709" i="1" s="1"/>
  <c r="S3710" i="1"/>
  <c r="W3710" i="1" s="1"/>
  <c r="S3711" i="1"/>
  <c r="W3711" i="1" s="1"/>
  <c r="S3712" i="1"/>
  <c r="W3712" i="1" s="1"/>
  <c r="S3713" i="1"/>
  <c r="W3713" i="1" s="1"/>
  <c r="S3714" i="1"/>
  <c r="W3714" i="1" s="1"/>
  <c r="S3715" i="1"/>
  <c r="W3715" i="1" s="1"/>
  <c r="S3716" i="1"/>
  <c r="W3716" i="1" s="1"/>
  <c r="S3717" i="1"/>
  <c r="W3717" i="1" s="1"/>
  <c r="S3718" i="1"/>
  <c r="W3718" i="1" s="1"/>
  <c r="S3719" i="1"/>
  <c r="W3719" i="1" s="1"/>
  <c r="S3720" i="1"/>
  <c r="W3720" i="1" s="1"/>
  <c r="S3721" i="1"/>
  <c r="W3721" i="1" s="1"/>
  <c r="S3722" i="1"/>
  <c r="W3722" i="1" s="1"/>
  <c r="S3723" i="1"/>
  <c r="W3723" i="1" s="1"/>
  <c r="S3724" i="1"/>
  <c r="W3724" i="1" s="1"/>
  <c r="S3725" i="1"/>
  <c r="W3725" i="1" s="1"/>
  <c r="S3726" i="1"/>
  <c r="W3726" i="1" s="1"/>
  <c r="S3727" i="1"/>
  <c r="W3727" i="1" s="1"/>
  <c r="S3728" i="1"/>
  <c r="W3728" i="1" s="1"/>
  <c r="S3729" i="1"/>
  <c r="W3729" i="1" s="1"/>
  <c r="S3730" i="1"/>
  <c r="W3730" i="1" s="1"/>
  <c r="S3731" i="1"/>
  <c r="W3731" i="1" s="1"/>
  <c r="S3732" i="1"/>
  <c r="W3732" i="1" s="1"/>
  <c r="S3733" i="1"/>
  <c r="W3733" i="1" s="1"/>
  <c r="S3734" i="1"/>
  <c r="W3734" i="1" s="1"/>
  <c r="S3735" i="1"/>
  <c r="W3735" i="1" s="1"/>
  <c r="S3736" i="1"/>
  <c r="W3736" i="1" s="1"/>
  <c r="S3737" i="1"/>
  <c r="W3737" i="1" s="1"/>
  <c r="S3738" i="1"/>
  <c r="W3738" i="1" s="1"/>
  <c r="S3739" i="1"/>
  <c r="W3739" i="1" s="1"/>
  <c r="S3740" i="1"/>
  <c r="W3740" i="1" s="1"/>
  <c r="S3741" i="1"/>
  <c r="W3741" i="1" s="1"/>
  <c r="S3742" i="1"/>
  <c r="W3742" i="1" s="1"/>
  <c r="S3743" i="1"/>
  <c r="W3743" i="1" s="1"/>
  <c r="S3744" i="1"/>
  <c r="W3744" i="1" s="1"/>
  <c r="S3745" i="1"/>
  <c r="W3745" i="1" s="1"/>
  <c r="S3746" i="1"/>
  <c r="W3746" i="1" s="1"/>
  <c r="S3747" i="1"/>
  <c r="W3747" i="1" s="1"/>
  <c r="S3748" i="1"/>
  <c r="W3748" i="1" s="1"/>
  <c r="S3749" i="1"/>
  <c r="W3749" i="1" s="1"/>
  <c r="S3750" i="1"/>
  <c r="W3750" i="1" s="1"/>
  <c r="S3751" i="1"/>
  <c r="W3751" i="1" s="1"/>
  <c r="S3752" i="1"/>
  <c r="W3752" i="1" s="1"/>
  <c r="S3753" i="1"/>
  <c r="W3753" i="1" s="1"/>
  <c r="S3754" i="1"/>
  <c r="W3754" i="1" s="1"/>
  <c r="S3755" i="1"/>
  <c r="W3755" i="1" s="1"/>
  <c r="S3756" i="1"/>
  <c r="W3756" i="1" s="1"/>
  <c r="S3757" i="1"/>
  <c r="W3757" i="1" s="1"/>
  <c r="S3758" i="1"/>
  <c r="W3758" i="1" s="1"/>
  <c r="S3759" i="1"/>
  <c r="W3759" i="1" s="1"/>
  <c r="S3760" i="1"/>
  <c r="W3760" i="1" s="1"/>
  <c r="S3761" i="1"/>
  <c r="W3761" i="1" s="1"/>
  <c r="S3762" i="1"/>
  <c r="W3762" i="1" s="1"/>
  <c r="S3763" i="1"/>
  <c r="W3763" i="1" s="1"/>
  <c r="S3764" i="1"/>
  <c r="W3764" i="1" s="1"/>
  <c r="S3765" i="1"/>
  <c r="W3765" i="1" s="1"/>
  <c r="S3766" i="1"/>
  <c r="W3766" i="1" s="1"/>
  <c r="S3767" i="1"/>
  <c r="W3767" i="1" s="1"/>
  <c r="S3768" i="1"/>
  <c r="W3768" i="1" s="1"/>
  <c r="S3769" i="1"/>
  <c r="W3769" i="1" s="1"/>
  <c r="S3770" i="1"/>
  <c r="W3770" i="1" s="1"/>
  <c r="S3771" i="1"/>
  <c r="W3771" i="1" s="1"/>
  <c r="S3772" i="1"/>
  <c r="W3772" i="1" s="1"/>
  <c r="S3773" i="1"/>
  <c r="W3773" i="1" s="1"/>
  <c r="S3774" i="1"/>
  <c r="W3774" i="1" s="1"/>
  <c r="S3775" i="1"/>
  <c r="W3775" i="1" s="1"/>
  <c r="S3776" i="1"/>
  <c r="W3776" i="1" s="1"/>
  <c r="S3777" i="1"/>
  <c r="W3777" i="1" s="1"/>
  <c r="S3778" i="1"/>
  <c r="W3778" i="1" s="1"/>
  <c r="S3779" i="1"/>
  <c r="W3779" i="1" s="1"/>
  <c r="S3780" i="1"/>
  <c r="W3780" i="1" s="1"/>
  <c r="S3781" i="1"/>
  <c r="W3781" i="1" s="1"/>
  <c r="S3782" i="1"/>
  <c r="W3782" i="1" s="1"/>
  <c r="S3783" i="1"/>
  <c r="W3783" i="1" s="1"/>
  <c r="S3784" i="1"/>
  <c r="W3784" i="1" s="1"/>
  <c r="S3785" i="1"/>
  <c r="W3785" i="1" s="1"/>
  <c r="S3786" i="1"/>
  <c r="W3786" i="1" s="1"/>
  <c r="S3787" i="1"/>
  <c r="W3787" i="1" s="1"/>
  <c r="S3788" i="1"/>
  <c r="W3788" i="1" s="1"/>
  <c r="S3789" i="1"/>
  <c r="W3789" i="1" s="1"/>
  <c r="S3790" i="1"/>
  <c r="W3790" i="1" s="1"/>
  <c r="S3791" i="1"/>
  <c r="W3791" i="1" s="1"/>
  <c r="S3792" i="1"/>
  <c r="W3792" i="1" s="1"/>
  <c r="S3793" i="1"/>
  <c r="W3793" i="1" s="1"/>
  <c r="S3794" i="1"/>
  <c r="W3794" i="1" s="1"/>
  <c r="S3795" i="1"/>
  <c r="W3795" i="1" s="1"/>
  <c r="S3796" i="1"/>
  <c r="W3796" i="1" s="1"/>
  <c r="S3797" i="1"/>
  <c r="W3797" i="1" s="1"/>
  <c r="S3798" i="1"/>
  <c r="W3798" i="1" s="1"/>
  <c r="S3799" i="1"/>
  <c r="W3799" i="1" s="1"/>
  <c r="S3800" i="1"/>
  <c r="W3800" i="1" s="1"/>
  <c r="S3801" i="1"/>
  <c r="W3801" i="1" s="1"/>
  <c r="S3802" i="1"/>
  <c r="W3802" i="1" s="1"/>
  <c r="S3803" i="1"/>
  <c r="W3803" i="1" s="1"/>
  <c r="S3804" i="1"/>
  <c r="W3804" i="1" s="1"/>
  <c r="S3805" i="1"/>
  <c r="W3805" i="1" s="1"/>
  <c r="S3806" i="1"/>
  <c r="W3806" i="1" s="1"/>
  <c r="S3807" i="1"/>
  <c r="W3807" i="1" s="1"/>
  <c r="S3808" i="1"/>
  <c r="W3808" i="1" s="1"/>
  <c r="S3809" i="1"/>
  <c r="W3809" i="1" s="1"/>
  <c r="S3810" i="1"/>
  <c r="W3810" i="1" s="1"/>
  <c r="S3811" i="1"/>
  <c r="W3811" i="1" s="1"/>
  <c r="S3812" i="1"/>
  <c r="W3812" i="1" s="1"/>
  <c r="S3813" i="1"/>
  <c r="W3813" i="1" s="1"/>
  <c r="S3814" i="1"/>
  <c r="W3814" i="1" s="1"/>
  <c r="S3815" i="1"/>
  <c r="W3815" i="1" s="1"/>
  <c r="S3816" i="1"/>
  <c r="W3816" i="1" s="1"/>
  <c r="S3817" i="1"/>
  <c r="W3817" i="1" s="1"/>
  <c r="S3818" i="1"/>
  <c r="W3818" i="1" s="1"/>
  <c r="S3819" i="1"/>
  <c r="W3819" i="1" s="1"/>
  <c r="S3820" i="1"/>
  <c r="W3820" i="1" s="1"/>
  <c r="S3821" i="1"/>
  <c r="W3821" i="1" s="1"/>
  <c r="S3822" i="1"/>
  <c r="W3822" i="1" s="1"/>
  <c r="S3823" i="1"/>
  <c r="W3823" i="1" s="1"/>
  <c r="S3824" i="1"/>
  <c r="W3824" i="1" s="1"/>
  <c r="S3825" i="1"/>
  <c r="W3825" i="1" s="1"/>
  <c r="S3826" i="1"/>
  <c r="W3826" i="1" s="1"/>
  <c r="S3827" i="1"/>
  <c r="W3827" i="1" s="1"/>
  <c r="S3828" i="1"/>
  <c r="W3828" i="1" s="1"/>
  <c r="S3829" i="1"/>
  <c r="W3829" i="1" s="1"/>
  <c r="S3830" i="1"/>
  <c r="W3830" i="1" s="1"/>
  <c r="S3831" i="1"/>
  <c r="W3831" i="1" s="1"/>
  <c r="S3832" i="1"/>
  <c r="W3832" i="1" s="1"/>
  <c r="S3833" i="1"/>
  <c r="W3833" i="1" s="1"/>
  <c r="S3834" i="1"/>
  <c r="W3834" i="1" s="1"/>
  <c r="S3835" i="1"/>
  <c r="W3835" i="1" s="1"/>
  <c r="S3836" i="1"/>
  <c r="W3836" i="1" s="1"/>
  <c r="S3837" i="1"/>
  <c r="W3837" i="1" s="1"/>
  <c r="S3838" i="1"/>
  <c r="W3838" i="1" s="1"/>
  <c r="S3839" i="1"/>
  <c r="W3839" i="1" s="1"/>
  <c r="S3840" i="1"/>
  <c r="W3840" i="1" s="1"/>
  <c r="S3841" i="1"/>
  <c r="W3841" i="1" s="1"/>
  <c r="S3842" i="1"/>
  <c r="W3842" i="1" s="1"/>
  <c r="S3843" i="1"/>
  <c r="W3843" i="1" s="1"/>
  <c r="S3844" i="1"/>
  <c r="W3844" i="1" s="1"/>
  <c r="S3845" i="1"/>
  <c r="W3845" i="1" s="1"/>
  <c r="S3846" i="1"/>
  <c r="W3846" i="1" s="1"/>
  <c r="S3847" i="1"/>
  <c r="W3847" i="1" s="1"/>
  <c r="S3848" i="1"/>
  <c r="W3848" i="1" s="1"/>
  <c r="S3849" i="1"/>
  <c r="W3849" i="1" s="1"/>
  <c r="S3850" i="1"/>
  <c r="W3850" i="1" s="1"/>
  <c r="S3851" i="1"/>
  <c r="W3851" i="1" s="1"/>
  <c r="S3852" i="1"/>
  <c r="W3852" i="1" s="1"/>
  <c r="S3853" i="1"/>
  <c r="W3853" i="1" s="1"/>
  <c r="S3854" i="1"/>
  <c r="W3854" i="1" s="1"/>
  <c r="S3855" i="1"/>
  <c r="W3855" i="1" s="1"/>
  <c r="S3856" i="1"/>
  <c r="W3856" i="1" s="1"/>
  <c r="S3857" i="1"/>
  <c r="W3857" i="1" s="1"/>
  <c r="S3858" i="1"/>
  <c r="W3858" i="1" s="1"/>
  <c r="S3859" i="1"/>
  <c r="W3859" i="1" s="1"/>
  <c r="S3860" i="1"/>
  <c r="W3860" i="1" s="1"/>
  <c r="S3861" i="1"/>
  <c r="W3861" i="1" s="1"/>
  <c r="S3862" i="1"/>
  <c r="W3862" i="1" s="1"/>
  <c r="S3863" i="1"/>
  <c r="W3863" i="1" s="1"/>
  <c r="S3864" i="1"/>
  <c r="W3864" i="1" s="1"/>
  <c r="S3865" i="1"/>
  <c r="W3865" i="1" s="1"/>
  <c r="S3866" i="1"/>
  <c r="W3866" i="1" s="1"/>
  <c r="S3867" i="1"/>
  <c r="W3867" i="1" s="1"/>
  <c r="S3868" i="1"/>
  <c r="W3868" i="1" s="1"/>
  <c r="S3869" i="1"/>
  <c r="W3869" i="1" s="1"/>
  <c r="S3870" i="1"/>
  <c r="W3870" i="1" s="1"/>
  <c r="S3871" i="1"/>
  <c r="W3871" i="1" s="1"/>
  <c r="S3872" i="1"/>
  <c r="W3872" i="1" s="1"/>
  <c r="S3873" i="1"/>
  <c r="W3873" i="1" s="1"/>
  <c r="S3874" i="1"/>
  <c r="W3874" i="1" s="1"/>
  <c r="S3875" i="1"/>
  <c r="W3875" i="1" s="1"/>
  <c r="S3876" i="1"/>
  <c r="W3876" i="1" s="1"/>
  <c r="S3877" i="1"/>
  <c r="W3877" i="1" s="1"/>
  <c r="S3878" i="1"/>
  <c r="W3878" i="1" s="1"/>
  <c r="S3879" i="1"/>
  <c r="W3879" i="1" s="1"/>
  <c r="S3880" i="1"/>
  <c r="W3880" i="1" s="1"/>
  <c r="S3881" i="1"/>
  <c r="W3881" i="1" s="1"/>
  <c r="S3882" i="1"/>
  <c r="W3882" i="1" s="1"/>
  <c r="S3883" i="1"/>
  <c r="W3883" i="1" s="1"/>
  <c r="S3884" i="1"/>
  <c r="W3884" i="1" s="1"/>
  <c r="S3885" i="1"/>
  <c r="W3885" i="1" s="1"/>
  <c r="S3886" i="1"/>
  <c r="W3886" i="1" s="1"/>
  <c r="S3887" i="1"/>
  <c r="W3887" i="1" s="1"/>
  <c r="S3888" i="1"/>
  <c r="W3888" i="1" s="1"/>
  <c r="S3889" i="1"/>
  <c r="W3889" i="1" s="1"/>
  <c r="S3890" i="1"/>
  <c r="W3890" i="1" s="1"/>
  <c r="S3891" i="1"/>
  <c r="W3891" i="1" s="1"/>
  <c r="S3892" i="1"/>
  <c r="W3892" i="1" s="1"/>
  <c r="S3893" i="1"/>
  <c r="W3893" i="1" s="1"/>
  <c r="S3894" i="1"/>
  <c r="W3894" i="1" s="1"/>
  <c r="S3895" i="1"/>
  <c r="W3895" i="1" s="1"/>
  <c r="S3896" i="1"/>
  <c r="W3896" i="1" s="1"/>
  <c r="S3897" i="1"/>
  <c r="W3897" i="1" s="1"/>
  <c r="S3898" i="1"/>
  <c r="W3898" i="1" s="1"/>
  <c r="S3899" i="1"/>
  <c r="W3899" i="1" s="1"/>
  <c r="S3900" i="1"/>
  <c r="W3900" i="1" s="1"/>
  <c r="S3901" i="1"/>
  <c r="W3901" i="1" s="1"/>
  <c r="S3902" i="1"/>
  <c r="W3902" i="1" s="1"/>
  <c r="S3903" i="1"/>
  <c r="W3903" i="1" s="1"/>
  <c r="S3904" i="1"/>
  <c r="W3904" i="1" s="1"/>
  <c r="S3905" i="1"/>
  <c r="W3905" i="1" s="1"/>
  <c r="S3906" i="1"/>
  <c r="W3906" i="1" s="1"/>
  <c r="S3907" i="1"/>
  <c r="W3907" i="1" s="1"/>
  <c r="S3908" i="1"/>
  <c r="W3908" i="1" s="1"/>
  <c r="S3909" i="1"/>
  <c r="W3909" i="1" s="1"/>
  <c r="S3910" i="1"/>
  <c r="W3910" i="1" s="1"/>
  <c r="S3911" i="1"/>
  <c r="W3911" i="1" s="1"/>
  <c r="S3912" i="1"/>
  <c r="W3912" i="1" s="1"/>
  <c r="S3913" i="1"/>
  <c r="W3913" i="1" s="1"/>
  <c r="S3914" i="1"/>
  <c r="W3914" i="1" s="1"/>
  <c r="S3915" i="1"/>
  <c r="W3915" i="1" s="1"/>
  <c r="S3916" i="1"/>
  <c r="W3916" i="1" s="1"/>
  <c r="S3917" i="1"/>
  <c r="W3917" i="1" s="1"/>
  <c r="S3918" i="1"/>
  <c r="W3918" i="1" s="1"/>
  <c r="S3919" i="1"/>
  <c r="W3919" i="1" s="1"/>
  <c r="S3920" i="1"/>
  <c r="W3920" i="1" s="1"/>
  <c r="S3921" i="1"/>
  <c r="W3921" i="1" s="1"/>
  <c r="S3922" i="1"/>
  <c r="W3922" i="1" s="1"/>
  <c r="S3923" i="1"/>
  <c r="W3923" i="1" s="1"/>
  <c r="S3924" i="1"/>
  <c r="W3924" i="1" s="1"/>
  <c r="S3925" i="1"/>
  <c r="W3925" i="1" s="1"/>
  <c r="S3926" i="1"/>
  <c r="W3926" i="1" s="1"/>
  <c r="S3927" i="1"/>
  <c r="W3927" i="1" s="1"/>
  <c r="S3928" i="1"/>
  <c r="W3928" i="1" s="1"/>
  <c r="S3929" i="1"/>
  <c r="W3929" i="1" s="1"/>
  <c r="S3930" i="1"/>
  <c r="W3930" i="1" s="1"/>
  <c r="S3931" i="1"/>
  <c r="W3931" i="1" s="1"/>
  <c r="S3932" i="1"/>
  <c r="W3932" i="1" s="1"/>
  <c r="S3933" i="1"/>
  <c r="W3933" i="1" s="1"/>
  <c r="S3934" i="1"/>
  <c r="W3934" i="1" s="1"/>
  <c r="S3935" i="1"/>
  <c r="W3935" i="1" s="1"/>
  <c r="S3936" i="1"/>
  <c r="W3936" i="1" s="1"/>
  <c r="S3937" i="1"/>
  <c r="W3937" i="1" s="1"/>
  <c r="S3938" i="1"/>
  <c r="W3938" i="1" s="1"/>
  <c r="S3939" i="1"/>
  <c r="W3939" i="1" s="1"/>
  <c r="S3940" i="1"/>
  <c r="W3940" i="1" s="1"/>
  <c r="S3941" i="1"/>
  <c r="W3941" i="1" s="1"/>
  <c r="S3942" i="1"/>
  <c r="W3942" i="1" s="1"/>
  <c r="S3943" i="1"/>
  <c r="W3943" i="1" s="1"/>
  <c r="S3944" i="1"/>
  <c r="W3944" i="1" s="1"/>
  <c r="S3945" i="1"/>
  <c r="W3945" i="1" s="1"/>
  <c r="S3946" i="1"/>
  <c r="W3946" i="1" s="1"/>
  <c r="S3947" i="1"/>
  <c r="W3947" i="1" s="1"/>
  <c r="S3948" i="1"/>
  <c r="W3948" i="1" s="1"/>
  <c r="S3949" i="1"/>
  <c r="W3949" i="1" s="1"/>
  <c r="S3950" i="1"/>
  <c r="W3950" i="1" s="1"/>
  <c r="S3951" i="1"/>
  <c r="W3951" i="1" s="1"/>
  <c r="S3952" i="1"/>
  <c r="W3952" i="1" s="1"/>
  <c r="S3953" i="1"/>
  <c r="W3953" i="1" s="1"/>
  <c r="S3954" i="1"/>
  <c r="W3954" i="1" s="1"/>
  <c r="S3955" i="1"/>
  <c r="W3955" i="1" s="1"/>
  <c r="S3956" i="1"/>
  <c r="W3956" i="1" s="1"/>
  <c r="S3957" i="1"/>
  <c r="W3957" i="1" s="1"/>
  <c r="S3958" i="1"/>
  <c r="W3958" i="1" s="1"/>
  <c r="S3959" i="1"/>
  <c r="W3959" i="1" s="1"/>
  <c r="S3960" i="1"/>
  <c r="W3960" i="1" s="1"/>
  <c r="S3961" i="1"/>
  <c r="W3961" i="1" s="1"/>
  <c r="S3962" i="1"/>
  <c r="W3962" i="1" s="1"/>
  <c r="S3963" i="1"/>
  <c r="W3963" i="1" s="1"/>
  <c r="S3964" i="1"/>
  <c r="W3964" i="1" s="1"/>
  <c r="S3965" i="1"/>
  <c r="W3965" i="1" s="1"/>
  <c r="S3966" i="1"/>
  <c r="W3966" i="1" s="1"/>
  <c r="S3967" i="1"/>
  <c r="W3967" i="1" s="1"/>
  <c r="S3968" i="1"/>
  <c r="W3968" i="1" s="1"/>
  <c r="S3969" i="1"/>
  <c r="W3969" i="1" s="1"/>
  <c r="S3970" i="1"/>
  <c r="W3970" i="1" s="1"/>
  <c r="S3971" i="1"/>
  <c r="W3971" i="1" s="1"/>
  <c r="S3972" i="1"/>
  <c r="W3972" i="1" s="1"/>
  <c r="S3973" i="1"/>
  <c r="W3973" i="1" s="1"/>
  <c r="S3974" i="1"/>
  <c r="W3974" i="1" s="1"/>
  <c r="S3975" i="1"/>
  <c r="W3975" i="1" s="1"/>
  <c r="S3976" i="1"/>
  <c r="W3976" i="1" s="1"/>
  <c r="S3977" i="1"/>
  <c r="W3977" i="1" s="1"/>
  <c r="S3978" i="1"/>
  <c r="W3978" i="1" s="1"/>
  <c r="S3979" i="1"/>
  <c r="W3979" i="1" s="1"/>
  <c r="S3980" i="1"/>
  <c r="W3980" i="1" s="1"/>
  <c r="S3981" i="1"/>
  <c r="W3981" i="1" s="1"/>
  <c r="S3982" i="1"/>
  <c r="W3982" i="1" s="1"/>
  <c r="S3983" i="1"/>
  <c r="W3983" i="1" s="1"/>
  <c r="S3984" i="1"/>
  <c r="W3984" i="1" s="1"/>
  <c r="S3985" i="1"/>
  <c r="W3985" i="1" s="1"/>
  <c r="S3986" i="1"/>
  <c r="W3986" i="1" s="1"/>
  <c r="S3987" i="1"/>
  <c r="W3987" i="1" s="1"/>
  <c r="S3988" i="1"/>
  <c r="W3988" i="1" s="1"/>
  <c r="S3989" i="1"/>
  <c r="W3989" i="1" s="1"/>
  <c r="S3990" i="1"/>
  <c r="W3990" i="1" s="1"/>
  <c r="S3991" i="1"/>
  <c r="W3991" i="1" s="1"/>
  <c r="S3992" i="1"/>
  <c r="W3992" i="1" s="1"/>
  <c r="S3993" i="1"/>
  <c r="W3993" i="1" s="1"/>
  <c r="S3994" i="1"/>
  <c r="W3994" i="1" s="1"/>
  <c r="S3995" i="1"/>
  <c r="W3995" i="1" s="1"/>
  <c r="S3996" i="1"/>
  <c r="W3996" i="1" s="1"/>
  <c r="S3997" i="1"/>
  <c r="W3997" i="1" s="1"/>
  <c r="S3998" i="1"/>
  <c r="W3998" i="1" s="1"/>
  <c r="S3999" i="1"/>
  <c r="W3999" i="1" s="1"/>
  <c r="S4000" i="1"/>
  <c r="W4000" i="1" s="1"/>
  <c r="S4001" i="1"/>
  <c r="W4001" i="1" s="1"/>
  <c r="S4002" i="1"/>
  <c r="W4002" i="1" s="1"/>
  <c r="S4003" i="1"/>
  <c r="W4003" i="1" s="1"/>
  <c r="S4004" i="1"/>
  <c r="W4004" i="1" s="1"/>
  <c r="S4005" i="1"/>
  <c r="W4005" i="1" s="1"/>
  <c r="S4006" i="1"/>
  <c r="W4006" i="1" s="1"/>
  <c r="S4007" i="1"/>
  <c r="W4007" i="1" s="1"/>
  <c r="S4008" i="1"/>
  <c r="W4008" i="1" s="1"/>
  <c r="S4009" i="1"/>
  <c r="W4009" i="1" s="1"/>
  <c r="S4010" i="1"/>
  <c r="W4010" i="1" s="1"/>
  <c r="S4011" i="1"/>
  <c r="W4011" i="1" s="1"/>
  <c r="S4012" i="1"/>
  <c r="W4012" i="1" s="1"/>
  <c r="S4013" i="1"/>
  <c r="W4013" i="1" s="1"/>
  <c r="S4014" i="1"/>
  <c r="W4014" i="1" s="1"/>
  <c r="S4015" i="1"/>
  <c r="W4015" i="1" s="1"/>
  <c r="S4016" i="1"/>
  <c r="W4016" i="1" s="1"/>
  <c r="S4017" i="1"/>
  <c r="W4017" i="1" s="1"/>
  <c r="S4018" i="1"/>
  <c r="W4018" i="1" s="1"/>
  <c r="S4019" i="1"/>
  <c r="W4019" i="1" s="1"/>
  <c r="S4020" i="1"/>
  <c r="W4020" i="1" s="1"/>
  <c r="S4021" i="1"/>
  <c r="W4021" i="1" s="1"/>
  <c r="S4022" i="1"/>
  <c r="W4022" i="1" s="1"/>
  <c r="S4023" i="1"/>
  <c r="W4023" i="1" s="1"/>
  <c r="S4024" i="1"/>
  <c r="W4024" i="1" s="1"/>
  <c r="S4025" i="1"/>
  <c r="W4025" i="1" s="1"/>
  <c r="S4026" i="1"/>
  <c r="W4026" i="1" s="1"/>
  <c r="S4027" i="1"/>
  <c r="W4027" i="1" s="1"/>
  <c r="S4028" i="1"/>
  <c r="W4028" i="1" s="1"/>
  <c r="S4029" i="1"/>
  <c r="W4029" i="1" s="1"/>
  <c r="S4030" i="1"/>
  <c r="W4030" i="1" s="1"/>
  <c r="S4031" i="1"/>
  <c r="W4031" i="1" s="1"/>
  <c r="S4032" i="1"/>
  <c r="W4032" i="1" s="1"/>
  <c r="S4033" i="1"/>
  <c r="W4033" i="1" s="1"/>
  <c r="S4034" i="1"/>
  <c r="W4034" i="1" s="1"/>
  <c r="S4035" i="1"/>
  <c r="W4035" i="1" s="1"/>
  <c r="S4036" i="1"/>
  <c r="W4036" i="1" s="1"/>
  <c r="S4037" i="1"/>
  <c r="W4037" i="1" s="1"/>
  <c r="S4038" i="1"/>
  <c r="W4038" i="1" s="1"/>
  <c r="S4039" i="1"/>
  <c r="W4039" i="1" s="1"/>
  <c r="S4040" i="1"/>
  <c r="W4040" i="1" s="1"/>
  <c r="S4041" i="1"/>
  <c r="W4041" i="1" s="1"/>
  <c r="S4042" i="1"/>
  <c r="W4042" i="1" s="1"/>
  <c r="S4043" i="1"/>
  <c r="W4043" i="1" s="1"/>
  <c r="S4044" i="1"/>
  <c r="W4044" i="1" s="1"/>
  <c r="S4045" i="1"/>
  <c r="W4045" i="1" s="1"/>
  <c r="S4046" i="1"/>
  <c r="W4046" i="1" s="1"/>
  <c r="S4047" i="1"/>
  <c r="W4047" i="1" s="1"/>
  <c r="S4048" i="1"/>
  <c r="W4048" i="1" s="1"/>
  <c r="S4049" i="1"/>
  <c r="W4049" i="1" s="1"/>
  <c r="S4050" i="1"/>
  <c r="W4050" i="1" s="1"/>
  <c r="S4051" i="1"/>
  <c r="W4051" i="1" s="1"/>
  <c r="S4052" i="1"/>
  <c r="W4052" i="1" s="1"/>
  <c r="S4053" i="1"/>
  <c r="W4053" i="1" s="1"/>
  <c r="S4054" i="1"/>
  <c r="W4054" i="1" s="1"/>
  <c r="S4055" i="1"/>
  <c r="W4055" i="1" s="1"/>
  <c r="S4056" i="1"/>
  <c r="W4056" i="1" s="1"/>
  <c r="S4057" i="1"/>
  <c r="W4057" i="1" s="1"/>
  <c r="S4058" i="1"/>
  <c r="W4058" i="1" s="1"/>
  <c r="S4059" i="1"/>
  <c r="W4059" i="1" s="1"/>
  <c r="S4060" i="1"/>
  <c r="W4060" i="1" s="1"/>
  <c r="S4061" i="1"/>
  <c r="W4061" i="1" s="1"/>
  <c r="S4062" i="1"/>
  <c r="W4062" i="1" s="1"/>
  <c r="S4063" i="1"/>
  <c r="W4063" i="1" s="1"/>
  <c r="S4064" i="1"/>
  <c r="W4064" i="1" s="1"/>
  <c r="S4065" i="1"/>
  <c r="W4065" i="1" s="1"/>
  <c r="S4066" i="1"/>
  <c r="W4066" i="1" s="1"/>
  <c r="S4067" i="1"/>
  <c r="W4067" i="1" s="1"/>
  <c r="S4068" i="1"/>
  <c r="W4068" i="1" s="1"/>
  <c r="S4069" i="1"/>
  <c r="W4069" i="1" s="1"/>
  <c r="S4070" i="1"/>
  <c r="W4070" i="1" s="1"/>
  <c r="S4071" i="1"/>
  <c r="W4071" i="1" s="1"/>
  <c r="S4072" i="1"/>
  <c r="W4072" i="1" s="1"/>
  <c r="S4073" i="1"/>
  <c r="W4073" i="1" s="1"/>
  <c r="S4074" i="1"/>
  <c r="W4074" i="1" s="1"/>
  <c r="S4075" i="1"/>
  <c r="W4075" i="1" s="1"/>
  <c r="S4076" i="1"/>
  <c r="W4076" i="1" s="1"/>
  <c r="S4077" i="1"/>
  <c r="W4077" i="1" s="1"/>
  <c r="S4078" i="1"/>
  <c r="W4078" i="1" s="1"/>
  <c r="S4079" i="1"/>
  <c r="W4079" i="1" s="1"/>
  <c r="S4080" i="1"/>
  <c r="W4080" i="1" s="1"/>
  <c r="S4081" i="1"/>
  <c r="W4081" i="1" s="1"/>
  <c r="S4082" i="1"/>
  <c r="W4082" i="1" s="1"/>
  <c r="S4083" i="1"/>
  <c r="W4083" i="1" s="1"/>
  <c r="S4084" i="1"/>
  <c r="W4084" i="1" s="1"/>
  <c r="S4085" i="1"/>
  <c r="W4085" i="1" s="1"/>
  <c r="S4086" i="1"/>
  <c r="W4086" i="1" s="1"/>
  <c r="S4087" i="1"/>
  <c r="W4087" i="1" s="1"/>
  <c r="S4088" i="1"/>
  <c r="W4088" i="1" s="1"/>
  <c r="S4089" i="1"/>
  <c r="W4089" i="1" s="1"/>
  <c r="S4090" i="1"/>
  <c r="W4090" i="1" s="1"/>
  <c r="S4091" i="1"/>
  <c r="W4091" i="1" s="1"/>
  <c r="S4092" i="1"/>
  <c r="W4092" i="1" s="1"/>
  <c r="S4093" i="1"/>
  <c r="W4093" i="1" s="1"/>
  <c r="S4094" i="1"/>
  <c r="W4094" i="1" s="1"/>
  <c r="S4095" i="1"/>
  <c r="W4095" i="1" s="1"/>
  <c r="S4096" i="1"/>
  <c r="W4096" i="1" s="1"/>
  <c r="S4097" i="1"/>
  <c r="W4097" i="1" s="1"/>
  <c r="S4098" i="1"/>
  <c r="W4098" i="1" s="1"/>
  <c r="S4099" i="1"/>
  <c r="W4099" i="1" s="1"/>
  <c r="S4100" i="1"/>
  <c r="W4100" i="1" s="1"/>
  <c r="S4101" i="1"/>
  <c r="W4101" i="1" s="1"/>
  <c r="S4102" i="1"/>
  <c r="W4102" i="1" s="1"/>
  <c r="S4103" i="1"/>
  <c r="W4103" i="1" s="1"/>
  <c r="S4104" i="1"/>
  <c r="W4104" i="1" s="1"/>
  <c r="S4105" i="1"/>
  <c r="W4105" i="1" s="1"/>
  <c r="S4106" i="1"/>
  <c r="W4106" i="1" s="1"/>
  <c r="S4107" i="1"/>
  <c r="W4107" i="1" s="1"/>
  <c r="S4108" i="1"/>
  <c r="W4108" i="1" s="1"/>
  <c r="S4109" i="1"/>
  <c r="W4109" i="1" s="1"/>
  <c r="S4110" i="1"/>
  <c r="W4110" i="1" s="1"/>
  <c r="S4111" i="1"/>
  <c r="W4111" i="1" s="1"/>
  <c r="S4112" i="1"/>
  <c r="W4112" i="1" s="1"/>
  <c r="S4113" i="1"/>
  <c r="W4113" i="1" s="1"/>
  <c r="S4114" i="1"/>
  <c r="W4114" i="1" s="1"/>
  <c r="S4115" i="1"/>
  <c r="W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9" l="1"/>
  <c r="H11" i="9"/>
  <c r="F4" i="9"/>
  <c r="H5" i="9"/>
  <c r="H8" i="9"/>
  <c r="H12" i="9"/>
  <c r="H7" i="9"/>
  <c r="F9" i="9"/>
  <c r="G13" i="9"/>
  <c r="F13" i="9"/>
  <c r="F2" i="9"/>
  <c r="E14" i="9"/>
  <c r="W2721" i="1"/>
  <c r="U2721" i="1"/>
  <c r="W2717" i="1"/>
  <c r="U2717" i="1"/>
  <c r="W2713" i="1"/>
  <c r="U2713" i="1"/>
  <c r="W2709" i="1"/>
  <c r="U2709" i="1"/>
  <c r="W2705" i="1"/>
  <c r="U2705" i="1"/>
  <c r="W2701" i="1"/>
  <c r="U2701" i="1"/>
  <c r="W2697" i="1"/>
  <c r="U2697" i="1"/>
  <c r="W2693" i="1"/>
  <c r="U2693" i="1"/>
  <c r="W2689" i="1"/>
  <c r="U2689" i="1"/>
  <c r="W2685" i="1"/>
  <c r="U2685" i="1"/>
  <c r="W2681" i="1"/>
  <c r="U2681" i="1"/>
  <c r="W2677" i="1"/>
  <c r="U2677" i="1"/>
  <c r="W2673" i="1"/>
  <c r="U2673" i="1"/>
  <c r="W2669" i="1"/>
  <c r="U2669" i="1"/>
  <c r="W2665" i="1"/>
  <c r="U2665" i="1"/>
  <c r="W2661" i="1"/>
  <c r="U2661" i="1"/>
  <c r="W2657" i="1"/>
  <c r="U2657" i="1"/>
  <c r="W2653" i="1"/>
  <c r="U2653" i="1"/>
  <c r="W2649" i="1"/>
  <c r="U2649" i="1"/>
  <c r="W2645" i="1"/>
  <c r="U2645" i="1"/>
  <c r="W2641" i="1"/>
  <c r="U2641" i="1"/>
  <c r="W2637" i="1"/>
  <c r="U2637" i="1"/>
  <c r="W2633" i="1"/>
  <c r="U2633" i="1"/>
  <c r="W2629" i="1"/>
  <c r="U2629" i="1"/>
  <c r="W2625" i="1"/>
  <c r="U2625" i="1"/>
  <c r="W2621" i="1"/>
  <c r="U2621" i="1"/>
  <c r="W2617" i="1"/>
  <c r="U2617" i="1"/>
  <c r="W2613" i="1"/>
  <c r="U2613" i="1"/>
  <c r="W2609" i="1"/>
  <c r="U2609" i="1"/>
  <c r="W2605" i="1"/>
  <c r="U2605" i="1"/>
  <c r="W2601" i="1"/>
  <c r="U2601" i="1"/>
  <c r="W2597" i="1"/>
  <c r="U2597" i="1"/>
  <c r="W2593" i="1"/>
  <c r="U2593" i="1"/>
  <c r="W2589" i="1"/>
  <c r="U2589" i="1"/>
  <c r="W2585" i="1"/>
  <c r="U2585" i="1"/>
  <c r="W2581" i="1"/>
  <c r="U2581" i="1"/>
  <c r="W2577" i="1"/>
  <c r="U2577" i="1"/>
  <c r="W2573" i="1"/>
  <c r="U2573" i="1"/>
  <c r="W2569" i="1"/>
  <c r="U2569" i="1"/>
  <c r="W2565" i="1"/>
  <c r="U2565" i="1"/>
  <c r="W2561" i="1"/>
  <c r="U2561" i="1"/>
  <c r="W2557" i="1"/>
  <c r="U2557" i="1"/>
  <c r="W2553" i="1"/>
  <c r="U2553" i="1"/>
  <c r="W2549" i="1"/>
  <c r="U2549" i="1"/>
  <c r="W2545" i="1"/>
  <c r="U2545" i="1"/>
  <c r="W2541" i="1"/>
  <c r="U2541" i="1"/>
  <c r="W2537" i="1"/>
  <c r="U2537" i="1"/>
  <c r="W2533" i="1"/>
  <c r="U2533" i="1"/>
  <c r="W2529" i="1"/>
  <c r="U2529" i="1"/>
  <c r="W2525" i="1"/>
  <c r="U2525" i="1"/>
  <c r="W2521" i="1"/>
  <c r="U2521" i="1"/>
  <c r="W2517" i="1"/>
  <c r="U2517" i="1"/>
  <c r="W2513" i="1"/>
  <c r="U2513" i="1"/>
  <c r="W2509" i="1"/>
  <c r="U2509" i="1"/>
  <c r="W2505" i="1"/>
  <c r="U2505" i="1"/>
  <c r="W2501" i="1"/>
  <c r="U2501" i="1"/>
  <c r="W2497" i="1"/>
  <c r="U2497" i="1"/>
  <c r="W2493" i="1"/>
  <c r="U2493" i="1"/>
  <c r="W2489" i="1"/>
  <c r="U2489" i="1"/>
  <c r="W2485" i="1"/>
  <c r="U2485" i="1"/>
  <c r="W2481" i="1"/>
  <c r="U2481" i="1"/>
  <c r="W2477" i="1"/>
  <c r="U2477" i="1"/>
  <c r="W2473" i="1"/>
  <c r="U2473" i="1"/>
  <c r="W2469" i="1"/>
  <c r="U2469" i="1"/>
  <c r="W2465" i="1"/>
  <c r="U2465" i="1"/>
  <c r="W2461" i="1"/>
  <c r="U2461" i="1"/>
  <c r="W2457" i="1"/>
  <c r="U2457" i="1"/>
  <c r="W2453" i="1"/>
  <c r="U2453" i="1"/>
  <c r="W2449" i="1"/>
  <c r="U2449" i="1"/>
  <c r="W2445" i="1"/>
  <c r="U2445" i="1"/>
  <c r="W2441" i="1"/>
  <c r="U2441" i="1"/>
  <c r="W2437" i="1"/>
  <c r="U2437" i="1"/>
  <c r="W2433" i="1"/>
  <c r="U2433" i="1"/>
  <c r="W2429" i="1"/>
  <c r="U2429" i="1"/>
  <c r="W2425" i="1"/>
  <c r="U2425" i="1"/>
  <c r="W2421" i="1"/>
  <c r="U2421" i="1"/>
  <c r="W2417" i="1"/>
  <c r="U2417" i="1"/>
  <c r="W2413" i="1"/>
  <c r="U2413" i="1"/>
  <c r="W2409" i="1"/>
  <c r="U2409" i="1"/>
  <c r="W2405" i="1"/>
  <c r="U2405" i="1"/>
  <c r="W2401" i="1"/>
  <c r="U2401" i="1"/>
  <c r="W2397" i="1"/>
  <c r="U2397" i="1"/>
  <c r="W2393" i="1"/>
  <c r="U2393" i="1"/>
  <c r="W2389" i="1"/>
  <c r="U2389" i="1"/>
  <c r="W2385" i="1"/>
  <c r="U2385" i="1"/>
  <c r="W2381" i="1"/>
  <c r="U2381" i="1"/>
  <c r="W2377" i="1"/>
  <c r="U2377" i="1"/>
  <c r="W2373" i="1"/>
  <c r="U2373" i="1"/>
  <c r="W2369" i="1"/>
  <c r="U2369" i="1"/>
  <c r="W2365" i="1"/>
  <c r="U2365" i="1"/>
  <c r="W2361" i="1"/>
  <c r="U2361" i="1"/>
  <c r="W2357" i="1"/>
  <c r="U2357" i="1"/>
  <c r="W2353" i="1"/>
  <c r="U2353" i="1"/>
  <c r="W2349" i="1"/>
  <c r="U2349" i="1"/>
  <c r="W2345" i="1"/>
  <c r="U2345" i="1"/>
  <c r="W2341" i="1"/>
  <c r="U2341" i="1"/>
  <c r="W2337" i="1"/>
  <c r="U2337" i="1"/>
  <c r="W2333" i="1"/>
  <c r="U2333" i="1"/>
  <c r="W2329" i="1"/>
  <c r="U2329" i="1"/>
  <c r="W2325" i="1"/>
  <c r="U2325" i="1"/>
  <c r="W2321" i="1"/>
  <c r="U2321" i="1"/>
  <c r="W2317" i="1"/>
  <c r="U2317" i="1"/>
  <c r="W2313" i="1"/>
  <c r="U2313" i="1"/>
  <c r="W2309" i="1"/>
  <c r="U2309" i="1"/>
  <c r="W2305" i="1"/>
  <c r="U2305" i="1"/>
  <c r="W2301" i="1"/>
  <c r="U2301" i="1"/>
  <c r="W2297" i="1"/>
  <c r="U2297" i="1"/>
  <c r="W2293" i="1"/>
  <c r="U2293" i="1"/>
  <c r="W2289" i="1"/>
  <c r="U2289" i="1"/>
  <c r="W2285" i="1"/>
  <c r="U2285" i="1"/>
  <c r="W2281" i="1"/>
  <c r="U2281" i="1"/>
  <c r="W2277" i="1"/>
  <c r="U2277" i="1"/>
  <c r="W2273" i="1"/>
  <c r="U2273" i="1"/>
  <c r="W2269" i="1"/>
  <c r="U2269" i="1"/>
  <c r="W2265" i="1"/>
  <c r="U2265" i="1"/>
  <c r="W2261" i="1"/>
  <c r="U2261" i="1"/>
  <c r="W2257" i="1"/>
  <c r="U2257" i="1"/>
  <c r="W2253" i="1"/>
  <c r="U2253" i="1"/>
  <c r="W2249" i="1"/>
  <c r="U2249" i="1"/>
  <c r="W2245" i="1"/>
  <c r="U2245" i="1"/>
  <c r="W2241" i="1"/>
  <c r="U2241" i="1"/>
  <c r="W2237" i="1"/>
  <c r="U2237" i="1"/>
  <c r="W2233" i="1"/>
  <c r="U2233" i="1"/>
  <c r="W2229" i="1"/>
  <c r="U2229" i="1"/>
  <c r="W2225" i="1"/>
  <c r="U2225" i="1"/>
  <c r="W2221" i="1"/>
  <c r="U2221" i="1"/>
  <c r="W2217" i="1"/>
  <c r="U2217" i="1"/>
  <c r="W2213" i="1"/>
  <c r="U2213" i="1"/>
  <c r="W2209" i="1"/>
  <c r="U2209" i="1"/>
  <c r="W2205" i="1"/>
  <c r="U2205" i="1"/>
  <c r="W2201" i="1"/>
  <c r="U2201" i="1"/>
  <c r="W2197" i="1"/>
  <c r="U2197" i="1"/>
  <c r="W2193" i="1"/>
  <c r="U2193" i="1"/>
  <c r="W2189" i="1"/>
  <c r="U2189" i="1"/>
  <c r="W2185" i="1"/>
  <c r="U2185" i="1"/>
  <c r="W2181" i="1"/>
  <c r="U2181" i="1"/>
  <c r="W2177" i="1"/>
  <c r="U2177" i="1"/>
  <c r="W2173" i="1"/>
  <c r="U2173" i="1"/>
  <c r="W2169" i="1"/>
  <c r="U2169" i="1"/>
  <c r="W2165" i="1"/>
  <c r="U2165" i="1"/>
  <c r="W2161" i="1"/>
  <c r="U2161" i="1"/>
  <c r="W2157" i="1"/>
  <c r="U2157" i="1"/>
  <c r="W2153" i="1"/>
  <c r="U2153" i="1"/>
  <c r="W2149" i="1"/>
  <c r="U2149" i="1"/>
  <c r="W2145" i="1"/>
  <c r="U2145" i="1"/>
  <c r="W2141" i="1"/>
  <c r="U2141" i="1"/>
  <c r="W2137" i="1"/>
  <c r="U2137" i="1"/>
  <c r="W2133" i="1"/>
  <c r="U2133" i="1"/>
  <c r="W2129" i="1"/>
  <c r="U2129" i="1"/>
  <c r="W2125" i="1"/>
  <c r="U2125" i="1"/>
  <c r="W2121" i="1"/>
  <c r="U2121" i="1"/>
  <c r="W2117" i="1"/>
  <c r="U2117" i="1"/>
  <c r="W2113" i="1"/>
  <c r="U2113" i="1"/>
  <c r="W2109" i="1"/>
  <c r="U2109" i="1"/>
  <c r="W2105" i="1"/>
  <c r="U2105" i="1"/>
  <c r="W2101" i="1"/>
  <c r="U2101" i="1"/>
  <c r="W2097" i="1"/>
  <c r="U2097" i="1"/>
  <c r="W2093" i="1"/>
  <c r="U2093" i="1"/>
  <c r="W2089" i="1"/>
  <c r="U2089" i="1"/>
  <c r="W2085" i="1"/>
  <c r="U2085" i="1"/>
  <c r="W2081" i="1"/>
  <c r="U2081" i="1"/>
  <c r="W2077" i="1"/>
  <c r="U2077" i="1"/>
  <c r="W2073" i="1"/>
  <c r="U2073" i="1"/>
  <c r="W2069" i="1"/>
  <c r="U2069" i="1"/>
  <c r="W2065" i="1"/>
  <c r="U2065" i="1"/>
  <c r="W2061" i="1"/>
  <c r="U2061" i="1"/>
  <c r="W2057" i="1"/>
  <c r="U2057" i="1"/>
  <c r="W2053" i="1"/>
  <c r="U2053" i="1"/>
  <c r="W2049" i="1"/>
  <c r="U2049" i="1"/>
  <c r="W2045" i="1"/>
  <c r="U2045" i="1"/>
  <c r="W2041" i="1"/>
  <c r="U2041" i="1"/>
  <c r="W2037" i="1"/>
  <c r="U2037" i="1"/>
  <c r="W2033" i="1"/>
  <c r="U2033" i="1"/>
  <c r="W2029" i="1"/>
  <c r="U2029" i="1"/>
  <c r="W2025" i="1"/>
  <c r="U2025" i="1"/>
  <c r="W2021" i="1"/>
  <c r="U2021" i="1"/>
  <c r="W2017" i="1"/>
  <c r="U2017" i="1"/>
  <c r="W2013" i="1"/>
  <c r="U2013" i="1"/>
  <c r="W2009" i="1"/>
  <c r="U2009" i="1"/>
  <c r="W2005" i="1"/>
  <c r="U2005" i="1"/>
  <c r="W2001" i="1"/>
  <c r="U2001" i="1"/>
  <c r="W1997" i="1"/>
  <c r="U1997" i="1"/>
  <c r="W1993" i="1"/>
  <c r="U1993" i="1"/>
  <c r="W1989" i="1"/>
  <c r="U1989" i="1"/>
  <c r="W1985" i="1"/>
  <c r="U1985" i="1"/>
  <c r="W1981" i="1"/>
  <c r="U1981" i="1"/>
  <c r="W1977" i="1"/>
  <c r="U1977" i="1"/>
  <c r="W1973" i="1"/>
  <c r="U1973" i="1"/>
  <c r="W1969" i="1"/>
  <c r="U1969" i="1"/>
  <c r="W1965" i="1"/>
  <c r="U1965" i="1"/>
  <c r="W1961" i="1"/>
  <c r="U1961" i="1"/>
  <c r="W1957" i="1"/>
  <c r="U1957" i="1"/>
  <c r="W1953" i="1"/>
  <c r="U1953" i="1"/>
  <c r="W1949" i="1"/>
  <c r="U1949" i="1"/>
  <c r="W1945" i="1"/>
  <c r="U1945" i="1"/>
  <c r="W1941" i="1"/>
  <c r="U1941" i="1"/>
  <c r="W1937" i="1"/>
  <c r="U1937" i="1"/>
  <c r="W1933" i="1"/>
  <c r="U1933" i="1"/>
  <c r="W1929" i="1"/>
  <c r="U1929" i="1"/>
  <c r="W1925" i="1"/>
  <c r="U1925" i="1"/>
  <c r="W1921" i="1"/>
  <c r="U1921" i="1"/>
  <c r="W1917" i="1"/>
  <c r="U1917" i="1"/>
  <c r="W1913" i="1"/>
  <c r="U1913" i="1"/>
  <c r="W1909" i="1"/>
  <c r="U1909" i="1"/>
  <c r="W1905" i="1"/>
  <c r="U1905" i="1"/>
  <c r="W1901" i="1"/>
  <c r="U1901" i="1"/>
  <c r="W1897" i="1"/>
  <c r="U1897" i="1"/>
  <c r="W1893" i="1"/>
  <c r="U1893" i="1"/>
  <c r="W1889" i="1"/>
  <c r="U1889" i="1"/>
  <c r="W1885" i="1"/>
  <c r="U1885" i="1"/>
  <c r="W1881" i="1"/>
  <c r="U1881" i="1"/>
  <c r="W1877" i="1"/>
  <c r="U1877" i="1"/>
  <c r="W1873" i="1"/>
  <c r="U1873" i="1"/>
  <c r="W1869" i="1"/>
  <c r="U1869" i="1"/>
  <c r="W1865" i="1"/>
  <c r="U1865" i="1"/>
  <c r="W1861" i="1"/>
  <c r="U1861" i="1"/>
  <c r="W1857" i="1"/>
  <c r="U1857" i="1"/>
  <c r="W1853" i="1"/>
  <c r="U1853" i="1"/>
  <c r="W1849" i="1"/>
  <c r="U1849" i="1"/>
  <c r="W1845" i="1"/>
  <c r="U1845" i="1"/>
  <c r="W1841" i="1"/>
  <c r="U1841" i="1"/>
  <c r="W1837" i="1"/>
  <c r="U1837" i="1"/>
  <c r="W1833" i="1"/>
  <c r="U1833" i="1"/>
  <c r="W1829" i="1"/>
  <c r="U1829" i="1"/>
  <c r="W1825" i="1"/>
  <c r="U1825" i="1"/>
  <c r="W1821" i="1"/>
  <c r="U1821" i="1"/>
  <c r="W1817" i="1"/>
  <c r="U1817" i="1"/>
  <c r="W1813" i="1"/>
  <c r="U1813" i="1"/>
  <c r="W1809" i="1"/>
  <c r="U1809" i="1"/>
  <c r="W1805" i="1"/>
  <c r="U1805" i="1"/>
  <c r="W1801" i="1"/>
  <c r="U1801" i="1"/>
  <c r="W1797" i="1"/>
  <c r="U1797" i="1"/>
  <c r="W1793" i="1"/>
  <c r="U1793" i="1"/>
  <c r="W1789" i="1"/>
  <c r="U1789" i="1"/>
  <c r="W1785" i="1"/>
  <c r="U1785" i="1"/>
  <c r="W1781" i="1"/>
  <c r="U1781" i="1"/>
  <c r="W1777" i="1"/>
  <c r="U1777" i="1"/>
  <c r="W1773" i="1"/>
  <c r="U1773" i="1"/>
  <c r="W1769" i="1"/>
  <c r="U1769" i="1"/>
  <c r="W1765" i="1"/>
  <c r="U1765" i="1"/>
  <c r="W1761" i="1"/>
  <c r="U1761" i="1"/>
  <c r="W1757" i="1"/>
  <c r="U1757" i="1"/>
  <c r="W1753" i="1"/>
  <c r="U1753" i="1"/>
  <c r="W1749" i="1"/>
  <c r="U1749" i="1"/>
  <c r="W1745" i="1"/>
  <c r="U1745" i="1"/>
  <c r="W1741" i="1"/>
  <c r="U1741" i="1"/>
  <c r="W1737" i="1"/>
  <c r="U1737" i="1"/>
  <c r="W1733" i="1"/>
  <c r="U1733" i="1"/>
  <c r="W1729" i="1"/>
  <c r="U1729" i="1"/>
  <c r="W1725" i="1"/>
  <c r="U1725" i="1"/>
  <c r="W1721" i="1"/>
  <c r="U1721" i="1"/>
  <c r="W1717" i="1"/>
  <c r="U1717" i="1"/>
  <c r="W1713" i="1"/>
  <c r="U1713" i="1"/>
  <c r="W1709" i="1"/>
  <c r="U1709" i="1"/>
  <c r="W1705" i="1"/>
  <c r="U1705" i="1"/>
  <c r="W1701" i="1"/>
  <c r="U1701" i="1"/>
  <c r="W1697" i="1"/>
  <c r="U1697" i="1"/>
  <c r="W1693" i="1"/>
  <c r="U1693" i="1"/>
  <c r="W1689" i="1"/>
  <c r="U1689" i="1"/>
  <c r="W1685" i="1"/>
  <c r="U1685" i="1"/>
  <c r="W1681" i="1"/>
  <c r="U1681" i="1"/>
  <c r="W1677" i="1"/>
  <c r="U1677" i="1"/>
  <c r="W1673" i="1"/>
  <c r="U1673" i="1"/>
  <c r="W1669" i="1"/>
  <c r="U1669" i="1"/>
  <c r="W1665" i="1"/>
  <c r="U1665" i="1"/>
  <c r="W1661" i="1"/>
  <c r="U1661" i="1"/>
  <c r="W1657" i="1"/>
  <c r="U1657" i="1"/>
  <c r="W1653" i="1"/>
  <c r="U1653" i="1"/>
  <c r="W1649" i="1"/>
  <c r="U1649" i="1"/>
  <c r="W1645" i="1"/>
  <c r="U1645" i="1"/>
  <c r="W1641" i="1"/>
  <c r="U1641" i="1"/>
  <c r="W1637" i="1"/>
  <c r="U1637" i="1"/>
  <c r="W1633" i="1"/>
  <c r="U1633" i="1"/>
  <c r="W1629" i="1"/>
  <c r="U1629" i="1"/>
  <c r="W1625" i="1"/>
  <c r="U1625" i="1"/>
  <c r="W1621" i="1"/>
  <c r="U1621" i="1"/>
  <c r="W1617" i="1"/>
  <c r="U1617" i="1"/>
  <c r="W1613" i="1"/>
  <c r="U1613" i="1"/>
  <c r="W1609" i="1"/>
  <c r="U1609" i="1"/>
  <c r="W1605" i="1"/>
  <c r="U1605" i="1"/>
  <c r="W1601" i="1"/>
  <c r="U1601" i="1"/>
  <c r="W1597" i="1"/>
  <c r="U1597" i="1"/>
  <c r="W1593" i="1"/>
  <c r="U1593" i="1"/>
  <c r="W1589" i="1"/>
  <c r="U1589" i="1"/>
  <c r="W1585" i="1"/>
  <c r="U1585" i="1"/>
  <c r="W1581" i="1"/>
  <c r="U1581" i="1"/>
  <c r="W1577" i="1"/>
  <c r="U1577" i="1"/>
  <c r="W1573" i="1"/>
  <c r="U1573" i="1"/>
  <c r="W1569" i="1"/>
  <c r="U1569" i="1"/>
  <c r="W1565" i="1"/>
  <c r="U1565" i="1"/>
  <c r="W1561" i="1"/>
  <c r="U1561" i="1"/>
  <c r="W1557" i="1"/>
  <c r="U1557" i="1"/>
  <c r="W1553" i="1"/>
  <c r="U1553" i="1"/>
  <c r="W1549" i="1"/>
  <c r="U1549" i="1"/>
  <c r="W1545" i="1"/>
  <c r="U1545" i="1"/>
  <c r="W1541" i="1"/>
  <c r="U1541" i="1"/>
  <c r="W1537" i="1"/>
  <c r="U1537" i="1"/>
  <c r="W1533" i="1"/>
  <c r="U1533" i="1"/>
  <c r="W1529" i="1"/>
  <c r="U1529" i="1"/>
  <c r="W1525" i="1"/>
  <c r="U1525" i="1"/>
  <c r="W1521" i="1"/>
  <c r="U1521" i="1"/>
  <c r="W1517" i="1"/>
  <c r="U1517" i="1"/>
  <c r="W1513" i="1"/>
  <c r="U1513" i="1"/>
  <c r="W1509" i="1"/>
  <c r="U1509" i="1"/>
  <c r="W1505" i="1"/>
  <c r="U1505" i="1"/>
  <c r="W1501" i="1"/>
  <c r="U1501" i="1"/>
  <c r="W1497" i="1"/>
  <c r="U1497" i="1"/>
  <c r="W1493" i="1"/>
  <c r="U1493" i="1"/>
  <c r="W1489" i="1"/>
  <c r="U1489" i="1"/>
  <c r="W1485" i="1"/>
  <c r="U1485" i="1"/>
  <c r="W1481" i="1"/>
  <c r="U1481" i="1"/>
  <c r="W1477" i="1"/>
  <c r="U1477" i="1"/>
  <c r="W1473" i="1"/>
  <c r="U1473" i="1"/>
  <c r="W1469" i="1"/>
  <c r="U1469" i="1"/>
  <c r="W1465" i="1"/>
  <c r="U1465" i="1"/>
  <c r="W1461" i="1"/>
  <c r="U1461" i="1"/>
  <c r="W1457" i="1"/>
  <c r="U1457" i="1"/>
  <c r="W1453" i="1"/>
  <c r="U1453" i="1"/>
  <c r="W1449" i="1"/>
  <c r="U1449" i="1"/>
  <c r="W1445" i="1"/>
  <c r="U1445" i="1"/>
  <c r="W1441" i="1"/>
  <c r="U1441" i="1"/>
  <c r="W1437" i="1"/>
  <c r="U1437" i="1"/>
  <c r="W1433" i="1"/>
  <c r="U1433" i="1"/>
  <c r="W1429" i="1"/>
  <c r="U1429" i="1"/>
  <c r="W1425" i="1"/>
  <c r="U1425" i="1"/>
  <c r="W1421" i="1"/>
  <c r="U1421" i="1"/>
  <c r="W1417" i="1"/>
  <c r="U1417" i="1"/>
  <c r="W1413" i="1"/>
  <c r="U1413" i="1"/>
  <c r="W1409" i="1"/>
  <c r="U1409" i="1"/>
  <c r="W1405" i="1"/>
  <c r="U1405" i="1"/>
  <c r="W1401" i="1"/>
  <c r="U1401" i="1"/>
  <c r="W1397" i="1"/>
  <c r="U1397" i="1"/>
  <c r="W1393" i="1"/>
  <c r="U1393" i="1"/>
  <c r="W1389" i="1"/>
  <c r="U1389" i="1"/>
  <c r="W1385" i="1"/>
  <c r="U1385" i="1"/>
  <c r="W1381" i="1"/>
  <c r="U1381" i="1"/>
  <c r="W1377" i="1"/>
  <c r="U1377" i="1"/>
  <c r="W1373" i="1"/>
  <c r="U1373" i="1"/>
  <c r="W1369" i="1"/>
  <c r="U1369" i="1"/>
  <c r="W1365" i="1"/>
  <c r="U1365" i="1"/>
  <c r="W1361" i="1"/>
  <c r="U1361" i="1"/>
  <c r="W1357" i="1"/>
  <c r="U1357" i="1"/>
  <c r="W1353" i="1"/>
  <c r="U1353" i="1"/>
  <c r="W1349" i="1"/>
  <c r="U1349" i="1"/>
  <c r="W1345" i="1"/>
  <c r="U1345" i="1"/>
  <c r="W1341" i="1"/>
  <c r="U1341" i="1"/>
  <c r="W1337" i="1"/>
  <c r="U1337" i="1"/>
  <c r="W1333" i="1"/>
  <c r="U1333" i="1"/>
  <c r="W1329" i="1"/>
  <c r="U1329" i="1"/>
  <c r="W1325" i="1"/>
  <c r="U1325" i="1"/>
  <c r="W1321" i="1"/>
  <c r="U1321" i="1"/>
  <c r="W1317" i="1"/>
  <c r="U1317" i="1"/>
  <c r="W1313" i="1"/>
  <c r="U1313" i="1"/>
  <c r="W1309" i="1"/>
  <c r="U1309" i="1"/>
  <c r="W1305" i="1"/>
  <c r="U1305" i="1"/>
  <c r="W1301" i="1"/>
  <c r="U1301" i="1"/>
  <c r="W1297" i="1"/>
  <c r="U1297" i="1"/>
  <c r="W1293" i="1"/>
  <c r="U1293" i="1"/>
  <c r="W1289" i="1"/>
  <c r="U1289" i="1"/>
  <c r="W1285" i="1"/>
  <c r="U1285" i="1"/>
  <c r="W1281" i="1"/>
  <c r="U1281" i="1"/>
  <c r="W1277" i="1"/>
  <c r="U1277" i="1"/>
  <c r="W1273" i="1"/>
  <c r="U1273" i="1"/>
  <c r="W1269" i="1"/>
  <c r="U1269" i="1"/>
  <c r="W1265" i="1"/>
  <c r="U1265" i="1"/>
  <c r="W1261" i="1"/>
  <c r="U1261" i="1"/>
  <c r="W1257" i="1"/>
  <c r="U1257" i="1"/>
  <c r="W1253" i="1"/>
  <c r="U1253" i="1"/>
  <c r="W1249" i="1"/>
  <c r="U1249" i="1"/>
  <c r="W1245" i="1"/>
  <c r="U1245" i="1"/>
  <c r="W1241" i="1"/>
  <c r="U1241" i="1"/>
  <c r="W1237" i="1"/>
  <c r="U1237" i="1"/>
  <c r="W1233" i="1"/>
  <c r="U1233" i="1"/>
  <c r="W1229" i="1"/>
  <c r="U1229" i="1"/>
  <c r="W1225" i="1"/>
  <c r="U1225" i="1"/>
  <c r="W1221" i="1"/>
  <c r="U1221" i="1"/>
  <c r="W1217" i="1"/>
  <c r="U1217" i="1"/>
  <c r="W1213" i="1"/>
  <c r="U1213" i="1"/>
  <c r="W1209" i="1"/>
  <c r="U1209" i="1"/>
  <c r="W1205" i="1"/>
  <c r="U1205" i="1"/>
  <c r="W1201" i="1"/>
  <c r="U1201" i="1"/>
  <c r="W1197" i="1"/>
  <c r="U1197" i="1"/>
  <c r="W1193" i="1"/>
  <c r="U1193" i="1"/>
  <c r="W1189" i="1"/>
  <c r="U1189" i="1"/>
  <c r="W1185" i="1"/>
  <c r="U1185" i="1"/>
  <c r="W1181" i="1"/>
  <c r="U1181" i="1"/>
  <c r="W1177" i="1"/>
  <c r="U1177" i="1"/>
  <c r="W1173" i="1"/>
  <c r="U1173" i="1"/>
  <c r="W1169" i="1"/>
  <c r="U1169" i="1"/>
  <c r="W1165" i="1"/>
  <c r="U1165" i="1"/>
  <c r="W1161" i="1"/>
  <c r="U1161" i="1"/>
  <c r="W1157" i="1"/>
  <c r="U1157" i="1"/>
  <c r="W1153" i="1"/>
  <c r="U1153" i="1"/>
  <c r="W1149" i="1"/>
  <c r="U1149" i="1"/>
  <c r="W1145" i="1"/>
  <c r="U1145" i="1"/>
  <c r="W1141" i="1"/>
  <c r="U1141" i="1"/>
  <c r="W1137" i="1"/>
  <c r="U1137" i="1"/>
  <c r="W1133" i="1"/>
  <c r="U1133" i="1"/>
  <c r="W1129" i="1"/>
  <c r="U1129" i="1"/>
  <c r="W1125" i="1"/>
  <c r="U1125" i="1"/>
  <c r="W1121" i="1"/>
  <c r="U1121" i="1"/>
  <c r="W1117" i="1"/>
  <c r="U1117" i="1"/>
  <c r="W1113" i="1"/>
  <c r="U1113" i="1"/>
  <c r="W1109" i="1"/>
  <c r="U1109" i="1"/>
  <c r="W1105" i="1"/>
  <c r="U1105" i="1"/>
  <c r="W1101" i="1"/>
  <c r="U1101" i="1"/>
  <c r="W1097" i="1"/>
  <c r="U1097" i="1"/>
  <c r="W1093" i="1"/>
  <c r="U1093" i="1"/>
  <c r="W1089" i="1"/>
  <c r="U1089" i="1"/>
  <c r="W1085" i="1"/>
  <c r="U1085" i="1"/>
  <c r="W1081" i="1"/>
  <c r="U1081" i="1"/>
  <c r="W1077" i="1"/>
  <c r="U1077" i="1"/>
  <c r="W1073" i="1"/>
  <c r="U1073" i="1"/>
  <c r="W1069" i="1"/>
  <c r="U1069" i="1"/>
  <c r="W1065" i="1"/>
  <c r="U1065" i="1"/>
  <c r="W1061" i="1"/>
  <c r="U1061" i="1"/>
  <c r="W1057" i="1"/>
  <c r="U1057" i="1"/>
  <c r="W1053" i="1"/>
  <c r="U1053" i="1"/>
  <c r="W1049" i="1"/>
  <c r="U1049" i="1"/>
  <c r="W1045" i="1"/>
  <c r="U1045" i="1"/>
  <c r="W1041" i="1"/>
  <c r="U1041" i="1"/>
  <c r="W1037" i="1"/>
  <c r="U1037" i="1"/>
  <c r="W1033" i="1"/>
  <c r="U1033" i="1"/>
  <c r="W1029" i="1"/>
  <c r="U1029" i="1"/>
  <c r="W1025" i="1"/>
  <c r="U1025" i="1"/>
  <c r="W1021" i="1"/>
  <c r="U1021" i="1"/>
  <c r="W1017" i="1"/>
  <c r="U1017" i="1"/>
  <c r="W1013" i="1"/>
  <c r="U1013" i="1"/>
  <c r="W1009" i="1"/>
  <c r="U1009" i="1"/>
  <c r="W1005" i="1"/>
  <c r="U1005" i="1"/>
  <c r="W1001" i="1"/>
  <c r="U1001" i="1"/>
  <c r="W997" i="1"/>
  <c r="U997" i="1"/>
  <c r="W993" i="1"/>
  <c r="U993" i="1"/>
  <c r="W989" i="1"/>
  <c r="U989" i="1"/>
  <c r="W985" i="1"/>
  <c r="U985" i="1"/>
  <c r="W981" i="1"/>
  <c r="U981" i="1"/>
  <c r="W977" i="1"/>
  <c r="U977" i="1"/>
  <c r="W973" i="1"/>
  <c r="U973" i="1"/>
  <c r="W969" i="1"/>
  <c r="U969" i="1"/>
  <c r="W965" i="1"/>
  <c r="U965" i="1"/>
  <c r="W961" i="1"/>
  <c r="U961" i="1"/>
  <c r="W957" i="1"/>
  <c r="U957" i="1"/>
  <c r="W953" i="1"/>
  <c r="U953" i="1"/>
  <c r="W949" i="1"/>
  <c r="U949" i="1"/>
  <c r="W945" i="1"/>
  <c r="U945" i="1"/>
  <c r="W941" i="1"/>
  <c r="U941" i="1"/>
  <c r="W937" i="1"/>
  <c r="U937" i="1"/>
  <c r="W933" i="1"/>
  <c r="U933" i="1"/>
  <c r="W929" i="1"/>
  <c r="U929" i="1"/>
  <c r="W925" i="1"/>
  <c r="U925" i="1"/>
  <c r="W921" i="1"/>
  <c r="U921" i="1"/>
  <c r="W917" i="1"/>
  <c r="U917" i="1"/>
  <c r="W913" i="1"/>
  <c r="U913" i="1"/>
  <c r="W909" i="1"/>
  <c r="U909" i="1"/>
  <c r="W905" i="1"/>
  <c r="U905" i="1"/>
  <c r="W901" i="1"/>
  <c r="U901" i="1"/>
  <c r="W897" i="1"/>
  <c r="U897" i="1"/>
  <c r="W893" i="1"/>
  <c r="U893" i="1"/>
  <c r="W889" i="1"/>
  <c r="U889" i="1"/>
  <c r="W885" i="1"/>
  <c r="U885" i="1"/>
  <c r="W881" i="1"/>
  <c r="U881" i="1"/>
  <c r="W877" i="1"/>
  <c r="U877" i="1"/>
  <c r="W873" i="1"/>
  <c r="U873" i="1"/>
  <c r="W869" i="1"/>
  <c r="U869" i="1"/>
  <c r="W865" i="1"/>
  <c r="U865" i="1"/>
  <c r="W861" i="1"/>
  <c r="U861" i="1"/>
  <c r="W857" i="1"/>
  <c r="U857" i="1"/>
  <c r="W853" i="1"/>
  <c r="U853" i="1"/>
  <c r="W849" i="1"/>
  <c r="U849" i="1"/>
  <c r="W845" i="1"/>
  <c r="U845" i="1"/>
  <c r="W841" i="1"/>
  <c r="U841" i="1"/>
  <c r="W837" i="1"/>
  <c r="U837" i="1"/>
  <c r="W833" i="1"/>
  <c r="U833" i="1"/>
  <c r="W829" i="1"/>
  <c r="U829" i="1"/>
  <c r="W825" i="1"/>
  <c r="U825" i="1"/>
  <c r="W821" i="1"/>
  <c r="U821" i="1"/>
  <c r="W817" i="1"/>
  <c r="U817" i="1"/>
  <c r="W813" i="1"/>
  <c r="U813" i="1"/>
  <c r="W809" i="1"/>
  <c r="U809" i="1"/>
  <c r="W805" i="1"/>
  <c r="U805" i="1"/>
  <c r="W801" i="1"/>
  <c r="U801" i="1"/>
  <c r="W797" i="1"/>
  <c r="U797" i="1"/>
  <c r="W793" i="1"/>
  <c r="U793" i="1"/>
  <c r="W789" i="1"/>
  <c r="U789" i="1"/>
  <c r="W785" i="1"/>
  <c r="U785" i="1"/>
  <c r="W781" i="1"/>
  <c r="U781" i="1"/>
  <c r="W777" i="1"/>
  <c r="U777" i="1"/>
  <c r="W773" i="1"/>
  <c r="U773" i="1"/>
  <c r="W769" i="1"/>
  <c r="U769" i="1"/>
  <c r="W765" i="1"/>
  <c r="U765" i="1"/>
  <c r="W761" i="1"/>
  <c r="U761" i="1"/>
  <c r="W757" i="1"/>
  <c r="U757" i="1"/>
  <c r="W753" i="1"/>
  <c r="U753" i="1"/>
  <c r="W749" i="1"/>
  <c r="U749" i="1"/>
  <c r="W745" i="1"/>
  <c r="U745" i="1"/>
  <c r="W741" i="1"/>
  <c r="U741" i="1"/>
  <c r="W737" i="1"/>
  <c r="U737" i="1"/>
  <c r="W733" i="1"/>
  <c r="U733" i="1"/>
  <c r="W729" i="1"/>
  <c r="U729" i="1"/>
  <c r="W725" i="1"/>
  <c r="U725" i="1"/>
  <c r="W721" i="1"/>
  <c r="U721" i="1"/>
  <c r="W717" i="1"/>
  <c r="U717" i="1"/>
  <c r="W713" i="1"/>
  <c r="U713" i="1"/>
  <c r="W709" i="1"/>
  <c r="U709" i="1"/>
  <c r="W705" i="1"/>
  <c r="U705" i="1"/>
  <c r="W701" i="1"/>
  <c r="U701" i="1"/>
  <c r="W697" i="1"/>
  <c r="U697" i="1"/>
  <c r="W693" i="1"/>
  <c r="U693" i="1"/>
  <c r="W689" i="1"/>
  <c r="U689" i="1"/>
  <c r="W685" i="1"/>
  <c r="U685" i="1"/>
  <c r="W681" i="1"/>
  <c r="U681" i="1"/>
  <c r="W677" i="1"/>
  <c r="U677" i="1"/>
  <c r="W673" i="1"/>
  <c r="U673" i="1"/>
  <c r="W669" i="1"/>
  <c r="U669" i="1"/>
  <c r="W665" i="1"/>
  <c r="U665" i="1"/>
  <c r="W661" i="1"/>
  <c r="U661" i="1"/>
  <c r="W657" i="1"/>
  <c r="U657" i="1"/>
  <c r="W653" i="1"/>
  <c r="U653" i="1"/>
  <c r="W649" i="1"/>
  <c r="U649" i="1"/>
  <c r="W645" i="1"/>
  <c r="U645" i="1"/>
  <c r="W641" i="1"/>
  <c r="U641" i="1"/>
  <c r="W637" i="1"/>
  <c r="U637" i="1"/>
  <c r="W633" i="1"/>
  <c r="U633" i="1"/>
  <c r="W629" i="1"/>
  <c r="U629" i="1"/>
  <c r="W625" i="1"/>
  <c r="U625" i="1"/>
  <c r="W621" i="1"/>
  <c r="U621" i="1"/>
  <c r="W617" i="1"/>
  <c r="U617" i="1"/>
  <c r="W613" i="1"/>
  <c r="U613" i="1"/>
  <c r="W609" i="1"/>
  <c r="U609" i="1"/>
  <c r="W605" i="1"/>
  <c r="U605" i="1"/>
  <c r="W601" i="1"/>
  <c r="U601" i="1"/>
  <c r="W597" i="1"/>
  <c r="U597" i="1"/>
  <c r="W593" i="1"/>
  <c r="U593" i="1"/>
  <c r="W589" i="1"/>
  <c r="U589" i="1"/>
  <c r="W585" i="1"/>
  <c r="U585" i="1"/>
  <c r="W581" i="1"/>
  <c r="U581" i="1"/>
  <c r="W577" i="1"/>
  <c r="U577" i="1"/>
  <c r="W573" i="1"/>
  <c r="U573" i="1"/>
  <c r="W569" i="1"/>
  <c r="U569" i="1"/>
  <c r="W565" i="1"/>
  <c r="U565" i="1"/>
  <c r="W561" i="1"/>
  <c r="U561" i="1"/>
  <c r="W557" i="1"/>
  <c r="U557" i="1"/>
  <c r="W553" i="1"/>
  <c r="U553" i="1"/>
  <c r="W549" i="1"/>
  <c r="U549" i="1"/>
  <c r="W545" i="1"/>
  <c r="U545" i="1"/>
  <c r="W541" i="1"/>
  <c r="U541" i="1"/>
  <c r="W537" i="1"/>
  <c r="U537" i="1"/>
  <c r="W533" i="1"/>
  <c r="U533" i="1"/>
  <c r="W529" i="1"/>
  <c r="U529" i="1"/>
  <c r="W525" i="1"/>
  <c r="U525" i="1"/>
  <c r="W521" i="1"/>
  <c r="U521" i="1"/>
  <c r="W517" i="1"/>
  <c r="U517" i="1"/>
  <c r="W513" i="1"/>
  <c r="U513" i="1"/>
  <c r="W509" i="1"/>
  <c r="U509" i="1"/>
  <c r="W505" i="1"/>
  <c r="U505" i="1"/>
  <c r="W501" i="1"/>
  <c r="U501" i="1"/>
  <c r="W497" i="1"/>
  <c r="U497" i="1"/>
  <c r="W493" i="1"/>
  <c r="U493" i="1"/>
  <c r="W489" i="1"/>
  <c r="U489" i="1"/>
  <c r="W485" i="1"/>
  <c r="U485" i="1"/>
  <c r="W481" i="1"/>
  <c r="U481" i="1"/>
  <c r="W477" i="1"/>
  <c r="U477" i="1"/>
  <c r="W473" i="1"/>
  <c r="U473" i="1"/>
  <c r="W469" i="1"/>
  <c r="U469" i="1"/>
  <c r="W465" i="1"/>
  <c r="U465" i="1"/>
  <c r="W461" i="1"/>
  <c r="U461" i="1"/>
  <c r="W457" i="1"/>
  <c r="U457" i="1"/>
  <c r="W453" i="1"/>
  <c r="U453" i="1"/>
  <c r="W449" i="1"/>
  <c r="U449" i="1"/>
  <c r="W445" i="1"/>
  <c r="U445" i="1"/>
  <c r="W441" i="1"/>
  <c r="U441" i="1"/>
  <c r="W437" i="1"/>
  <c r="U437" i="1"/>
  <c r="W433" i="1"/>
  <c r="U433" i="1"/>
  <c r="W429" i="1"/>
  <c r="U429" i="1"/>
  <c r="W425" i="1"/>
  <c r="U425" i="1"/>
  <c r="W421" i="1"/>
  <c r="U421" i="1"/>
  <c r="W417" i="1"/>
  <c r="U417" i="1"/>
  <c r="W413" i="1"/>
  <c r="U413" i="1"/>
  <c r="W409" i="1"/>
  <c r="U409" i="1"/>
  <c r="W405" i="1"/>
  <c r="U405" i="1"/>
  <c r="W401" i="1"/>
  <c r="U401" i="1"/>
  <c r="W397" i="1"/>
  <c r="U397" i="1"/>
  <c r="W393" i="1"/>
  <c r="U393" i="1"/>
  <c r="W389" i="1"/>
  <c r="U389" i="1"/>
  <c r="W385" i="1"/>
  <c r="U385" i="1"/>
  <c r="W381" i="1"/>
  <c r="U381" i="1"/>
  <c r="W377" i="1"/>
  <c r="U377" i="1"/>
  <c r="W373" i="1"/>
  <c r="U373" i="1"/>
  <c r="W369" i="1"/>
  <c r="U369" i="1"/>
  <c r="W365" i="1"/>
  <c r="U365" i="1"/>
  <c r="W361" i="1"/>
  <c r="U361" i="1"/>
  <c r="W357" i="1"/>
  <c r="U357" i="1"/>
  <c r="W353" i="1"/>
  <c r="U353" i="1"/>
  <c r="W349" i="1"/>
  <c r="U349" i="1"/>
  <c r="W345" i="1"/>
  <c r="U345" i="1"/>
  <c r="W341" i="1"/>
  <c r="U341" i="1"/>
  <c r="W337" i="1"/>
  <c r="U337" i="1"/>
  <c r="W333" i="1"/>
  <c r="U333" i="1"/>
  <c r="W329" i="1"/>
  <c r="U329" i="1"/>
  <c r="W325" i="1"/>
  <c r="U325" i="1"/>
  <c r="W321" i="1"/>
  <c r="U321" i="1"/>
  <c r="W317" i="1"/>
  <c r="U317" i="1"/>
  <c r="W313" i="1"/>
  <c r="U313" i="1"/>
  <c r="W309" i="1"/>
  <c r="U309" i="1"/>
  <c r="W305" i="1"/>
  <c r="U305" i="1"/>
  <c r="W301" i="1"/>
  <c r="U301" i="1"/>
  <c r="W297" i="1"/>
  <c r="U297" i="1"/>
  <c r="W293" i="1"/>
  <c r="U293" i="1"/>
  <c r="W289" i="1"/>
  <c r="U289" i="1"/>
  <c r="W285" i="1"/>
  <c r="U285" i="1"/>
  <c r="W281" i="1"/>
  <c r="U281" i="1"/>
  <c r="W277" i="1"/>
  <c r="U277" i="1"/>
  <c r="W273" i="1"/>
  <c r="U273" i="1"/>
  <c r="W269" i="1"/>
  <c r="U269" i="1"/>
  <c r="W265" i="1"/>
  <c r="U265" i="1"/>
  <c r="W261" i="1"/>
  <c r="U261" i="1"/>
  <c r="W257" i="1"/>
  <c r="U257" i="1"/>
  <c r="W253" i="1"/>
  <c r="U253" i="1"/>
  <c r="W249" i="1"/>
  <c r="U249" i="1"/>
  <c r="W245" i="1"/>
  <c r="U245" i="1"/>
  <c r="W241" i="1"/>
  <c r="U241" i="1"/>
  <c r="W237" i="1"/>
  <c r="U237" i="1"/>
  <c r="W233" i="1"/>
  <c r="U233" i="1"/>
  <c r="W229" i="1"/>
  <c r="U229" i="1"/>
  <c r="W225" i="1"/>
  <c r="U225" i="1"/>
  <c r="W221" i="1"/>
  <c r="U221" i="1"/>
  <c r="W217" i="1"/>
  <c r="U217" i="1"/>
  <c r="W213" i="1"/>
  <c r="U213" i="1"/>
  <c r="W209" i="1"/>
  <c r="U209" i="1"/>
  <c r="W205" i="1"/>
  <c r="U205" i="1"/>
  <c r="W201" i="1"/>
  <c r="U201" i="1"/>
  <c r="W197" i="1"/>
  <c r="U197" i="1"/>
  <c r="W193" i="1"/>
  <c r="U193" i="1"/>
  <c r="W189" i="1"/>
  <c r="U189" i="1"/>
  <c r="W185" i="1"/>
  <c r="U185" i="1"/>
  <c r="W181" i="1"/>
  <c r="U181" i="1"/>
  <c r="W177" i="1"/>
  <c r="U177" i="1"/>
  <c r="W173" i="1"/>
  <c r="U173" i="1"/>
  <c r="W169" i="1"/>
  <c r="U169" i="1"/>
  <c r="W165" i="1"/>
  <c r="U165" i="1"/>
  <c r="W161" i="1"/>
  <c r="U161" i="1"/>
  <c r="W157" i="1"/>
  <c r="U157" i="1"/>
  <c r="W153" i="1"/>
  <c r="U153" i="1"/>
  <c r="W149" i="1"/>
  <c r="U149" i="1"/>
  <c r="W145" i="1"/>
  <c r="U145" i="1"/>
  <c r="W141" i="1"/>
  <c r="U141" i="1"/>
  <c r="W137" i="1"/>
  <c r="U137" i="1"/>
  <c r="W133" i="1"/>
  <c r="U133" i="1"/>
  <c r="W129" i="1"/>
  <c r="U129" i="1"/>
  <c r="W125" i="1"/>
  <c r="U125" i="1"/>
  <c r="W121" i="1"/>
  <c r="U121" i="1"/>
  <c r="W117" i="1"/>
  <c r="U117" i="1"/>
  <c r="W113" i="1"/>
  <c r="U113" i="1"/>
  <c r="W109" i="1"/>
  <c r="U109" i="1"/>
  <c r="W105" i="1"/>
  <c r="U105" i="1"/>
  <c r="W101" i="1"/>
  <c r="U101" i="1"/>
  <c r="W97" i="1"/>
  <c r="U97" i="1"/>
  <c r="W93" i="1"/>
  <c r="U93" i="1"/>
  <c r="W89" i="1"/>
  <c r="U89" i="1"/>
  <c r="W85" i="1"/>
  <c r="U85" i="1"/>
  <c r="W81" i="1"/>
  <c r="U81" i="1"/>
  <c r="W77" i="1"/>
  <c r="U77" i="1"/>
  <c r="W73" i="1"/>
  <c r="U73" i="1"/>
  <c r="W69" i="1"/>
  <c r="U69" i="1"/>
  <c r="W65" i="1"/>
  <c r="U65" i="1"/>
  <c r="W61" i="1"/>
  <c r="U61" i="1"/>
  <c r="W57" i="1"/>
  <c r="U57" i="1"/>
  <c r="W53" i="1"/>
  <c r="U53" i="1"/>
  <c r="W49" i="1"/>
  <c r="U49" i="1"/>
  <c r="W45" i="1"/>
  <c r="U45" i="1"/>
  <c r="W41" i="1"/>
  <c r="U41" i="1"/>
  <c r="W37" i="1"/>
  <c r="U37" i="1"/>
  <c r="W33" i="1"/>
  <c r="U33" i="1"/>
  <c r="W29" i="1"/>
  <c r="U29" i="1"/>
  <c r="W25" i="1"/>
  <c r="U25" i="1"/>
  <c r="W21" i="1"/>
  <c r="U21" i="1"/>
  <c r="W17" i="1"/>
  <c r="U17" i="1"/>
  <c r="W13" i="1"/>
  <c r="U13" i="1"/>
  <c r="W9" i="1"/>
  <c r="U9" i="1"/>
  <c r="W5" i="1"/>
  <c r="U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W2720" i="1"/>
  <c r="U2720" i="1"/>
  <c r="W2716" i="1"/>
  <c r="U2716" i="1"/>
  <c r="W2712" i="1"/>
  <c r="U2712" i="1"/>
  <c r="W2708" i="1"/>
  <c r="U2708" i="1"/>
  <c r="W2704" i="1"/>
  <c r="U2704" i="1"/>
  <c r="W2700" i="1"/>
  <c r="U2700" i="1"/>
  <c r="W2696" i="1"/>
  <c r="U2696" i="1"/>
  <c r="W2692" i="1"/>
  <c r="U2692" i="1"/>
  <c r="W2688" i="1"/>
  <c r="U2688" i="1"/>
  <c r="W2684" i="1"/>
  <c r="U2684" i="1"/>
  <c r="W2680" i="1"/>
  <c r="U2680" i="1"/>
  <c r="W2676" i="1"/>
  <c r="U2676" i="1"/>
  <c r="W2672" i="1"/>
  <c r="U2672" i="1"/>
  <c r="W2668" i="1"/>
  <c r="U2668" i="1"/>
  <c r="W2664" i="1"/>
  <c r="U2664" i="1"/>
  <c r="W2660" i="1"/>
  <c r="U2660" i="1"/>
  <c r="W2656" i="1"/>
  <c r="U2656" i="1"/>
  <c r="W2652" i="1"/>
  <c r="U2652" i="1"/>
  <c r="W2648" i="1"/>
  <c r="U2648" i="1"/>
  <c r="W2644" i="1"/>
  <c r="U2644" i="1"/>
  <c r="W2640" i="1"/>
  <c r="U2640" i="1"/>
  <c r="W2636" i="1"/>
  <c r="U2636" i="1"/>
  <c r="W2632" i="1"/>
  <c r="U2632" i="1"/>
  <c r="W2628" i="1"/>
  <c r="U2628" i="1"/>
  <c r="W2624" i="1"/>
  <c r="U2624" i="1"/>
  <c r="W2620" i="1"/>
  <c r="U2620" i="1"/>
  <c r="W2616" i="1"/>
  <c r="U2616" i="1"/>
  <c r="W2612" i="1"/>
  <c r="U2612" i="1"/>
  <c r="W2608" i="1"/>
  <c r="U2608" i="1"/>
  <c r="W2604" i="1"/>
  <c r="U2604" i="1"/>
  <c r="W2600" i="1"/>
  <c r="U2600" i="1"/>
  <c r="W2596" i="1"/>
  <c r="U2596" i="1"/>
  <c r="W2592" i="1"/>
  <c r="U2592" i="1"/>
  <c r="W2588" i="1"/>
  <c r="U2588" i="1"/>
  <c r="W2584" i="1"/>
  <c r="U2584" i="1"/>
  <c r="W2580" i="1"/>
  <c r="U2580" i="1"/>
  <c r="W2576" i="1"/>
  <c r="U2576" i="1"/>
  <c r="W2572" i="1"/>
  <c r="U2572" i="1"/>
  <c r="W2568" i="1"/>
  <c r="U2568" i="1"/>
  <c r="W2564" i="1"/>
  <c r="U2564" i="1"/>
  <c r="W2560" i="1"/>
  <c r="U2560" i="1"/>
  <c r="W2556" i="1"/>
  <c r="U2556" i="1"/>
  <c r="W2552" i="1"/>
  <c r="U2552" i="1"/>
  <c r="W2548" i="1"/>
  <c r="U2548" i="1"/>
  <c r="W2544" i="1"/>
  <c r="U2544" i="1"/>
  <c r="W2540" i="1"/>
  <c r="U2540" i="1"/>
  <c r="W2536" i="1"/>
  <c r="U2536" i="1"/>
  <c r="W2532" i="1"/>
  <c r="U2532" i="1"/>
  <c r="W2528" i="1"/>
  <c r="U2528" i="1"/>
  <c r="W2524" i="1"/>
  <c r="U2524" i="1"/>
  <c r="W2520" i="1"/>
  <c r="U2520" i="1"/>
  <c r="W2516" i="1"/>
  <c r="U2516" i="1"/>
  <c r="W2512" i="1"/>
  <c r="U2512" i="1"/>
  <c r="W2508" i="1"/>
  <c r="U2508" i="1"/>
  <c r="W2504" i="1"/>
  <c r="U2504" i="1"/>
  <c r="W2500" i="1"/>
  <c r="U2500" i="1"/>
  <c r="W2496" i="1"/>
  <c r="U2496" i="1"/>
  <c r="W2492" i="1"/>
  <c r="U2492" i="1"/>
  <c r="W2488" i="1"/>
  <c r="U2488" i="1"/>
  <c r="W2484" i="1"/>
  <c r="U2484" i="1"/>
  <c r="W2480" i="1"/>
  <c r="U2480" i="1"/>
  <c r="W2476" i="1"/>
  <c r="U2476" i="1"/>
  <c r="W2472" i="1"/>
  <c r="U2472" i="1"/>
  <c r="W2468" i="1"/>
  <c r="U2468" i="1"/>
  <c r="W2464" i="1"/>
  <c r="U2464" i="1"/>
  <c r="W2460" i="1"/>
  <c r="U2460" i="1"/>
  <c r="W2456" i="1"/>
  <c r="U2456" i="1"/>
  <c r="W2452" i="1"/>
  <c r="U2452" i="1"/>
  <c r="W2448" i="1"/>
  <c r="U2448" i="1"/>
  <c r="W2444" i="1"/>
  <c r="U2444" i="1"/>
  <c r="W2440" i="1"/>
  <c r="U2440" i="1"/>
  <c r="W2436" i="1"/>
  <c r="U2436" i="1"/>
  <c r="W2432" i="1"/>
  <c r="U2432" i="1"/>
  <c r="W2428" i="1"/>
  <c r="U2428" i="1"/>
  <c r="W2424" i="1"/>
  <c r="U2424" i="1"/>
  <c r="W2420" i="1"/>
  <c r="U2420" i="1"/>
  <c r="W2416" i="1"/>
  <c r="U2416" i="1"/>
  <c r="W2412" i="1"/>
  <c r="U2412" i="1"/>
  <c r="W2408" i="1"/>
  <c r="U2408" i="1"/>
  <c r="W2404" i="1"/>
  <c r="U2404" i="1"/>
  <c r="W2400" i="1"/>
  <c r="U2400" i="1"/>
  <c r="W2396" i="1"/>
  <c r="U2396" i="1"/>
  <c r="W2392" i="1"/>
  <c r="U2392" i="1"/>
  <c r="W2388" i="1"/>
  <c r="U2388" i="1"/>
  <c r="W2384" i="1"/>
  <c r="U2384" i="1"/>
  <c r="W2380" i="1"/>
  <c r="U2380" i="1"/>
  <c r="W2376" i="1"/>
  <c r="U2376" i="1"/>
  <c r="W2372" i="1"/>
  <c r="U2372" i="1"/>
  <c r="W2368" i="1"/>
  <c r="U2368" i="1"/>
  <c r="W2364" i="1"/>
  <c r="U2364" i="1"/>
  <c r="W2360" i="1"/>
  <c r="U2360" i="1"/>
  <c r="W2356" i="1"/>
  <c r="U2356" i="1"/>
  <c r="W2352" i="1"/>
  <c r="U2352" i="1"/>
  <c r="W2348" i="1"/>
  <c r="U2348" i="1"/>
  <c r="W2344" i="1"/>
  <c r="U2344" i="1"/>
  <c r="W2340" i="1"/>
  <c r="U2340" i="1"/>
  <c r="W2336" i="1"/>
  <c r="U2336" i="1"/>
  <c r="W2332" i="1"/>
  <c r="U2332" i="1"/>
  <c r="W2328" i="1"/>
  <c r="U2328" i="1"/>
  <c r="W2324" i="1"/>
  <c r="U2324" i="1"/>
  <c r="W2320" i="1"/>
  <c r="U2320" i="1"/>
  <c r="W2316" i="1"/>
  <c r="U2316" i="1"/>
  <c r="W2312" i="1"/>
  <c r="U2312" i="1"/>
  <c r="W2308" i="1"/>
  <c r="U2308" i="1"/>
  <c r="W2304" i="1"/>
  <c r="U2304" i="1"/>
  <c r="W2300" i="1"/>
  <c r="U2300" i="1"/>
  <c r="W2296" i="1"/>
  <c r="U2296" i="1"/>
  <c r="W2292" i="1"/>
  <c r="U2292" i="1"/>
  <c r="W2288" i="1"/>
  <c r="U2288" i="1"/>
  <c r="W2284" i="1"/>
  <c r="U2284" i="1"/>
  <c r="W2280" i="1"/>
  <c r="U2280" i="1"/>
  <c r="W2276" i="1"/>
  <c r="U2276" i="1"/>
  <c r="W2272" i="1"/>
  <c r="U2272" i="1"/>
  <c r="W2268" i="1"/>
  <c r="U2268" i="1"/>
  <c r="W2264" i="1"/>
  <c r="U2264" i="1"/>
  <c r="W2260" i="1"/>
  <c r="U2260" i="1"/>
  <c r="W2256" i="1"/>
  <c r="U2256" i="1"/>
  <c r="W2252" i="1"/>
  <c r="U2252" i="1"/>
  <c r="W2248" i="1"/>
  <c r="U2248" i="1"/>
  <c r="W2244" i="1"/>
  <c r="U2244" i="1"/>
  <c r="W2240" i="1"/>
  <c r="U2240" i="1"/>
  <c r="W2236" i="1"/>
  <c r="U2236" i="1"/>
  <c r="W2232" i="1"/>
  <c r="U2232" i="1"/>
  <c r="W2228" i="1"/>
  <c r="U2228" i="1"/>
  <c r="W2224" i="1"/>
  <c r="U2224" i="1"/>
  <c r="W2220" i="1"/>
  <c r="U2220" i="1"/>
  <c r="W2216" i="1"/>
  <c r="U2216" i="1"/>
  <c r="W2212" i="1"/>
  <c r="U2212" i="1"/>
  <c r="W2208" i="1"/>
  <c r="U2208" i="1"/>
  <c r="W2204" i="1"/>
  <c r="U2204" i="1"/>
  <c r="W2200" i="1"/>
  <c r="U2200" i="1"/>
  <c r="W2196" i="1"/>
  <c r="U2196" i="1"/>
  <c r="W2192" i="1"/>
  <c r="U2192" i="1"/>
  <c r="W2188" i="1"/>
  <c r="U2188" i="1"/>
  <c r="W2184" i="1"/>
  <c r="U2184" i="1"/>
  <c r="W2180" i="1"/>
  <c r="U2180" i="1"/>
  <c r="W2176" i="1"/>
  <c r="U2176" i="1"/>
  <c r="W2172" i="1"/>
  <c r="U2172" i="1"/>
  <c r="W2168" i="1"/>
  <c r="U2168" i="1"/>
  <c r="W2164" i="1"/>
  <c r="U2164" i="1"/>
  <c r="W2160" i="1"/>
  <c r="U2160" i="1"/>
  <c r="W2156" i="1"/>
  <c r="U2156" i="1"/>
  <c r="W2152" i="1"/>
  <c r="U2152" i="1"/>
  <c r="W2148" i="1"/>
  <c r="U2148" i="1"/>
  <c r="W2144" i="1"/>
  <c r="U2144" i="1"/>
  <c r="W2140" i="1"/>
  <c r="U2140" i="1"/>
  <c r="W2136" i="1"/>
  <c r="U2136" i="1"/>
  <c r="W2132" i="1"/>
  <c r="U2132" i="1"/>
  <c r="W2128" i="1"/>
  <c r="U2128" i="1"/>
  <c r="W2124" i="1"/>
  <c r="U2124" i="1"/>
  <c r="W2120" i="1"/>
  <c r="U2120" i="1"/>
  <c r="W2116" i="1"/>
  <c r="U2116" i="1"/>
  <c r="W2112" i="1"/>
  <c r="U2112" i="1"/>
  <c r="W2108" i="1"/>
  <c r="U2108" i="1"/>
  <c r="W2104" i="1"/>
  <c r="U2104" i="1"/>
  <c r="W2100" i="1"/>
  <c r="U2100" i="1"/>
  <c r="W2096" i="1"/>
  <c r="U2096" i="1"/>
  <c r="W2092" i="1"/>
  <c r="U2092" i="1"/>
  <c r="W2088" i="1"/>
  <c r="U2088" i="1"/>
  <c r="W2084" i="1"/>
  <c r="U2084" i="1"/>
  <c r="W2080" i="1"/>
  <c r="U2080" i="1"/>
  <c r="W2076" i="1"/>
  <c r="U2076" i="1"/>
  <c r="W2072" i="1"/>
  <c r="U2072" i="1"/>
  <c r="W2068" i="1"/>
  <c r="U2068" i="1"/>
  <c r="W2064" i="1"/>
  <c r="U2064" i="1"/>
  <c r="W2060" i="1"/>
  <c r="U2060" i="1"/>
  <c r="W2056" i="1"/>
  <c r="U2056" i="1"/>
  <c r="W2052" i="1"/>
  <c r="U2052" i="1"/>
  <c r="W2048" i="1"/>
  <c r="U2048" i="1"/>
  <c r="W2044" i="1"/>
  <c r="U2044" i="1"/>
  <c r="W2040" i="1"/>
  <c r="U2040" i="1"/>
  <c r="W2036" i="1"/>
  <c r="U2036" i="1"/>
  <c r="W2032" i="1"/>
  <c r="U2032" i="1"/>
  <c r="W2028" i="1"/>
  <c r="U2028" i="1"/>
  <c r="W2024" i="1"/>
  <c r="U2024" i="1"/>
  <c r="W2020" i="1"/>
  <c r="U2020" i="1"/>
  <c r="W2016" i="1"/>
  <c r="U2016" i="1"/>
  <c r="W2012" i="1"/>
  <c r="U2012" i="1"/>
  <c r="W2008" i="1"/>
  <c r="U2008" i="1"/>
  <c r="W2004" i="1"/>
  <c r="U2004" i="1"/>
  <c r="W2000" i="1"/>
  <c r="U2000" i="1"/>
  <c r="W1996" i="1"/>
  <c r="U1996" i="1"/>
  <c r="W1992" i="1"/>
  <c r="U1992" i="1"/>
  <c r="W1988" i="1"/>
  <c r="U1988" i="1"/>
  <c r="W1984" i="1"/>
  <c r="U1984" i="1"/>
  <c r="W1980" i="1"/>
  <c r="U1980" i="1"/>
  <c r="W1976" i="1"/>
  <c r="U1976" i="1"/>
  <c r="W1972" i="1"/>
  <c r="U1972" i="1"/>
  <c r="W1968" i="1"/>
  <c r="U1968" i="1"/>
  <c r="W1964" i="1"/>
  <c r="U1964" i="1"/>
  <c r="W1960" i="1"/>
  <c r="U1960" i="1"/>
  <c r="W1956" i="1"/>
  <c r="U1956" i="1"/>
  <c r="W1952" i="1"/>
  <c r="U1952" i="1"/>
  <c r="W1948" i="1"/>
  <c r="U1948" i="1"/>
  <c r="W1944" i="1"/>
  <c r="U1944" i="1"/>
  <c r="W1940" i="1"/>
  <c r="U1940" i="1"/>
  <c r="W1936" i="1"/>
  <c r="U1936" i="1"/>
  <c r="W1932" i="1"/>
  <c r="U1932" i="1"/>
  <c r="W1928" i="1"/>
  <c r="U1928" i="1"/>
  <c r="W1924" i="1"/>
  <c r="U1924" i="1"/>
  <c r="W1920" i="1"/>
  <c r="U1920" i="1"/>
  <c r="W1916" i="1"/>
  <c r="U1916" i="1"/>
  <c r="W1912" i="1"/>
  <c r="U1912" i="1"/>
  <c r="W1908" i="1"/>
  <c r="U1908" i="1"/>
  <c r="W1904" i="1"/>
  <c r="U1904" i="1"/>
  <c r="W1900" i="1"/>
  <c r="U1900" i="1"/>
  <c r="W1896" i="1"/>
  <c r="U1896" i="1"/>
  <c r="W1892" i="1"/>
  <c r="U1892" i="1"/>
  <c r="W1888" i="1"/>
  <c r="U1888" i="1"/>
  <c r="W1884" i="1"/>
  <c r="U1884" i="1"/>
  <c r="W1880" i="1"/>
  <c r="U1880" i="1"/>
  <c r="W1876" i="1"/>
  <c r="U1876" i="1"/>
  <c r="W1872" i="1"/>
  <c r="U1872" i="1"/>
  <c r="W1868" i="1"/>
  <c r="U1868" i="1"/>
  <c r="W1864" i="1"/>
  <c r="U1864" i="1"/>
  <c r="W1860" i="1"/>
  <c r="U1860" i="1"/>
  <c r="W1856" i="1"/>
  <c r="U1856" i="1"/>
  <c r="W1852" i="1"/>
  <c r="U1852" i="1"/>
  <c r="W1848" i="1"/>
  <c r="U1848" i="1"/>
  <c r="W1844" i="1"/>
  <c r="U1844" i="1"/>
  <c r="W1840" i="1"/>
  <c r="U1840" i="1"/>
  <c r="W1836" i="1"/>
  <c r="U1836" i="1"/>
  <c r="W1832" i="1"/>
  <c r="U1832" i="1"/>
  <c r="W1828" i="1"/>
  <c r="U1828" i="1"/>
  <c r="W1824" i="1"/>
  <c r="U1824" i="1"/>
  <c r="W1820" i="1"/>
  <c r="U1820" i="1"/>
  <c r="W1816" i="1"/>
  <c r="U1816" i="1"/>
  <c r="W1812" i="1"/>
  <c r="U1812" i="1"/>
  <c r="W1808" i="1"/>
  <c r="U1808" i="1"/>
  <c r="W1804" i="1"/>
  <c r="U1804" i="1"/>
  <c r="W1800" i="1"/>
  <c r="U1800" i="1"/>
  <c r="W1796" i="1"/>
  <c r="U1796" i="1"/>
  <c r="W1792" i="1"/>
  <c r="U1792" i="1"/>
  <c r="W1788" i="1"/>
  <c r="U1788" i="1"/>
  <c r="W1784" i="1"/>
  <c r="U1784" i="1"/>
  <c r="W1780" i="1"/>
  <c r="U1780" i="1"/>
  <c r="W1776" i="1"/>
  <c r="U1776" i="1"/>
  <c r="W1772" i="1"/>
  <c r="U1772" i="1"/>
  <c r="W1768" i="1"/>
  <c r="U1768" i="1"/>
  <c r="W1764" i="1"/>
  <c r="U1764" i="1"/>
  <c r="W1760" i="1"/>
  <c r="U1760" i="1"/>
  <c r="W1756" i="1"/>
  <c r="U1756" i="1"/>
  <c r="W1752" i="1"/>
  <c r="U1752" i="1"/>
  <c r="W1748" i="1"/>
  <c r="U1748" i="1"/>
  <c r="W1744" i="1"/>
  <c r="U1744" i="1"/>
  <c r="W1740" i="1"/>
  <c r="U1740" i="1"/>
  <c r="W1736" i="1"/>
  <c r="U1736" i="1"/>
  <c r="W1732" i="1"/>
  <c r="U1732" i="1"/>
  <c r="W1728" i="1"/>
  <c r="U1728" i="1"/>
  <c r="W1724" i="1"/>
  <c r="U1724" i="1"/>
  <c r="W1720" i="1"/>
  <c r="U1720" i="1"/>
  <c r="W1716" i="1"/>
  <c r="U1716" i="1"/>
  <c r="W1712" i="1"/>
  <c r="U1712" i="1"/>
  <c r="W1708" i="1"/>
  <c r="U1708" i="1"/>
  <c r="W1704" i="1"/>
  <c r="U1704" i="1"/>
  <c r="W1700" i="1"/>
  <c r="U1700" i="1"/>
  <c r="W1696" i="1"/>
  <c r="U1696" i="1"/>
  <c r="W1692" i="1"/>
  <c r="U1692" i="1"/>
  <c r="W1688" i="1"/>
  <c r="U1688" i="1"/>
  <c r="W1684" i="1"/>
  <c r="U1684" i="1"/>
  <c r="W1680" i="1"/>
  <c r="U1680" i="1"/>
  <c r="W1676" i="1"/>
  <c r="U1676" i="1"/>
  <c r="W1672" i="1"/>
  <c r="U1672" i="1"/>
  <c r="W1668" i="1"/>
  <c r="U1668" i="1"/>
  <c r="W1664" i="1"/>
  <c r="U1664" i="1"/>
  <c r="W1660" i="1"/>
  <c r="U1660" i="1"/>
  <c r="W1656" i="1"/>
  <c r="U1656" i="1"/>
  <c r="W1652" i="1"/>
  <c r="U1652" i="1"/>
  <c r="W1648" i="1"/>
  <c r="U1648" i="1"/>
  <c r="W1644" i="1"/>
  <c r="U1644" i="1"/>
  <c r="W1640" i="1"/>
  <c r="U1640" i="1"/>
  <c r="W1636" i="1"/>
  <c r="U1636" i="1"/>
  <c r="W1632" i="1"/>
  <c r="U1632" i="1"/>
  <c r="W1628" i="1"/>
  <c r="U1628" i="1"/>
  <c r="W1624" i="1"/>
  <c r="U1624" i="1"/>
  <c r="W1620" i="1"/>
  <c r="U1620" i="1"/>
  <c r="W1616" i="1"/>
  <c r="U1616" i="1"/>
  <c r="W1612" i="1"/>
  <c r="U1612" i="1"/>
  <c r="W1608" i="1"/>
  <c r="U1608" i="1"/>
  <c r="W1604" i="1"/>
  <c r="U1604" i="1"/>
  <c r="W1600" i="1"/>
  <c r="U1600" i="1"/>
  <c r="W1596" i="1"/>
  <c r="U1596" i="1"/>
  <c r="W1592" i="1"/>
  <c r="U1592" i="1"/>
  <c r="W1588" i="1"/>
  <c r="U1588" i="1"/>
  <c r="W1584" i="1"/>
  <c r="U1584" i="1"/>
  <c r="W1580" i="1"/>
  <c r="U1580" i="1"/>
  <c r="W1576" i="1"/>
  <c r="U1576" i="1"/>
  <c r="W1572" i="1"/>
  <c r="U1572" i="1"/>
  <c r="W1568" i="1"/>
  <c r="U1568" i="1"/>
  <c r="W1564" i="1"/>
  <c r="U1564" i="1"/>
  <c r="W1560" i="1"/>
  <c r="U1560" i="1"/>
  <c r="W1556" i="1"/>
  <c r="U1556" i="1"/>
  <c r="W1552" i="1"/>
  <c r="U1552" i="1"/>
  <c r="W1548" i="1"/>
  <c r="U1548" i="1"/>
  <c r="W1544" i="1"/>
  <c r="U1544" i="1"/>
  <c r="W1540" i="1"/>
  <c r="U1540" i="1"/>
  <c r="W1536" i="1"/>
  <c r="U1536" i="1"/>
  <c r="W1532" i="1"/>
  <c r="U1532" i="1"/>
  <c r="W1528" i="1"/>
  <c r="U1528" i="1"/>
  <c r="W1524" i="1"/>
  <c r="U1524" i="1"/>
  <c r="W1520" i="1"/>
  <c r="U1520" i="1"/>
  <c r="W1516" i="1"/>
  <c r="U1516" i="1"/>
  <c r="W1512" i="1"/>
  <c r="U1512" i="1"/>
  <c r="W1508" i="1"/>
  <c r="U1508" i="1"/>
  <c r="W1504" i="1"/>
  <c r="U1504" i="1"/>
  <c r="W1500" i="1"/>
  <c r="U1500" i="1"/>
  <c r="W1496" i="1"/>
  <c r="U1496" i="1"/>
  <c r="W1492" i="1"/>
  <c r="U1492" i="1"/>
  <c r="W1488" i="1"/>
  <c r="U1488" i="1"/>
  <c r="W1484" i="1"/>
  <c r="U1484" i="1"/>
  <c r="W1480" i="1"/>
  <c r="U1480" i="1"/>
  <c r="W1476" i="1"/>
  <c r="U1476" i="1"/>
  <c r="W1472" i="1"/>
  <c r="U1472" i="1"/>
  <c r="W1468" i="1"/>
  <c r="U1468" i="1"/>
  <c r="W1464" i="1"/>
  <c r="U1464" i="1"/>
  <c r="W1460" i="1"/>
  <c r="U1460" i="1"/>
  <c r="W1456" i="1"/>
  <c r="U1456" i="1"/>
  <c r="W1452" i="1"/>
  <c r="U1452" i="1"/>
  <c r="W1448" i="1"/>
  <c r="U1448" i="1"/>
  <c r="W1444" i="1"/>
  <c r="U1444" i="1"/>
  <c r="W1440" i="1"/>
  <c r="U1440" i="1"/>
  <c r="W1436" i="1"/>
  <c r="U1436" i="1"/>
  <c r="W1432" i="1"/>
  <c r="U1432" i="1"/>
  <c r="W1428" i="1"/>
  <c r="U1428" i="1"/>
  <c r="W1424" i="1"/>
  <c r="U1424" i="1"/>
  <c r="W1420" i="1"/>
  <c r="U1420" i="1"/>
  <c r="W1416" i="1"/>
  <c r="U1416" i="1"/>
  <c r="W1412" i="1"/>
  <c r="U1412" i="1"/>
  <c r="W1408" i="1"/>
  <c r="U1408" i="1"/>
  <c r="W1404" i="1"/>
  <c r="U1404" i="1"/>
  <c r="W1400" i="1"/>
  <c r="U1400" i="1"/>
  <c r="W1396" i="1"/>
  <c r="U1396" i="1"/>
  <c r="W1392" i="1"/>
  <c r="U1392" i="1"/>
  <c r="W1388" i="1"/>
  <c r="U1388" i="1"/>
  <c r="W1384" i="1"/>
  <c r="U1384" i="1"/>
  <c r="W1380" i="1"/>
  <c r="U1380" i="1"/>
  <c r="W1376" i="1"/>
  <c r="U1376" i="1"/>
  <c r="W1372" i="1"/>
  <c r="U1372" i="1"/>
  <c r="W1368" i="1"/>
  <c r="U1368" i="1"/>
  <c r="W1364" i="1"/>
  <c r="U1364" i="1"/>
  <c r="W1360" i="1"/>
  <c r="U1360" i="1"/>
  <c r="W1356" i="1"/>
  <c r="U1356" i="1"/>
  <c r="W1352" i="1"/>
  <c r="U1352" i="1"/>
  <c r="W1348" i="1"/>
  <c r="U1348" i="1"/>
  <c r="W1344" i="1"/>
  <c r="U1344" i="1"/>
  <c r="W1340" i="1"/>
  <c r="U1340" i="1"/>
  <c r="W1336" i="1"/>
  <c r="U1336" i="1"/>
  <c r="W1332" i="1"/>
  <c r="U1332" i="1"/>
  <c r="W1328" i="1"/>
  <c r="U1328" i="1"/>
  <c r="W1324" i="1"/>
  <c r="U1324" i="1"/>
  <c r="W1320" i="1"/>
  <c r="U1320" i="1"/>
  <c r="W1316" i="1"/>
  <c r="U1316" i="1"/>
  <c r="W1312" i="1"/>
  <c r="U1312" i="1"/>
  <c r="W1308" i="1"/>
  <c r="U1308" i="1"/>
  <c r="W1304" i="1"/>
  <c r="U1304" i="1"/>
  <c r="W1300" i="1"/>
  <c r="U1300" i="1"/>
  <c r="W1296" i="1"/>
  <c r="U1296" i="1"/>
  <c r="W1292" i="1"/>
  <c r="U1292" i="1"/>
  <c r="W1288" i="1"/>
  <c r="U1288" i="1"/>
  <c r="W1284" i="1"/>
  <c r="U1284" i="1"/>
  <c r="W1280" i="1"/>
  <c r="U1280" i="1"/>
  <c r="W1276" i="1"/>
  <c r="U1276" i="1"/>
  <c r="W1272" i="1"/>
  <c r="U1272" i="1"/>
  <c r="W1268" i="1"/>
  <c r="U1268" i="1"/>
  <c r="W1264" i="1"/>
  <c r="U1264" i="1"/>
  <c r="W1260" i="1"/>
  <c r="U1260" i="1"/>
  <c r="W1256" i="1"/>
  <c r="U1256" i="1"/>
  <c r="W1252" i="1"/>
  <c r="U1252" i="1"/>
  <c r="W1248" i="1"/>
  <c r="U1248" i="1"/>
  <c r="W1244" i="1"/>
  <c r="U1244" i="1"/>
  <c r="W1240" i="1"/>
  <c r="U1240" i="1"/>
  <c r="W1236" i="1"/>
  <c r="U1236" i="1"/>
  <c r="W1232" i="1"/>
  <c r="U1232" i="1"/>
  <c r="W1228" i="1"/>
  <c r="U1228" i="1"/>
  <c r="W1224" i="1"/>
  <c r="U1224" i="1"/>
  <c r="W1220" i="1"/>
  <c r="U1220" i="1"/>
  <c r="W1216" i="1"/>
  <c r="U1216" i="1"/>
  <c r="W1212" i="1"/>
  <c r="U1212" i="1"/>
  <c r="W1208" i="1"/>
  <c r="U1208" i="1"/>
  <c r="W1204" i="1"/>
  <c r="U1204" i="1"/>
  <c r="W1200" i="1"/>
  <c r="U1200" i="1"/>
  <c r="W1196" i="1"/>
  <c r="U1196" i="1"/>
  <c r="W1192" i="1"/>
  <c r="U1192" i="1"/>
  <c r="W1188" i="1"/>
  <c r="U1188" i="1"/>
  <c r="W1184" i="1"/>
  <c r="U1184" i="1"/>
  <c r="W1180" i="1"/>
  <c r="U1180" i="1"/>
  <c r="W1176" i="1"/>
  <c r="U1176" i="1"/>
  <c r="W1172" i="1"/>
  <c r="U1172" i="1"/>
  <c r="W1168" i="1"/>
  <c r="U1168" i="1"/>
  <c r="W1164" i="1"/>
  <c r="U1164" i="1"/>
  <c r="W1160" i="1"/>
  <c r="U1160" i="1"/>
  <c r="W1156" i="1"/>
  <c r="U1156" i="1"/>
  <c r="W1152" i="1"/>
  <c r="U1152" i="1"/>
  <c r="W1148" i="1"/>
  <c r="U1148" i="1"/>
  <c r="W1144" i="1"/>
  <c r="U1144" i="1"/>
  <c r="W1140" i="1"/>
  <c r="U1140" i="1"/>
  <c r="W1136" i="1"/>
  <c r="U1136" i="1"/>
  <c r="W1132" i="1"/>
  <c r="U1132" i="1"/>
  <c r="W1128" i="1"/>
  <c r="U1128" i="1"/>
  <c r="W1124" i="1"/>
  <c r="U1124" i="1"/>
  <c r="W1120" i="1"/>
  <c r="U1120" i="1"/>
  <c r="W1116" i="1"/>
  <c r="U1116" i="1"/>
  <c r="W1112" i="1"/>
  <c r="U1112" i="1"/>
  <c r="W1108" i="1"/>
  <c r="U1108" i="1"/>
  <c r="W1104" i="1"/>
  <c r="U1104" i="1"/>
  <c r="W1100" i="1"/>
  <c r="U1100" i="1"/>
  <c r="W1096" i="1"/>
  <c r="U1096" i="1"/>
  <c r="W1092" i="1"/>
  <c r="U1092" i="1"/>
  <c r="W1088" i="1"/>
  <c r="U1088" i="1"/>
  <c r="W1084" i="1"/>
  <c r="U1084" i="1"/>
  <c r="W1080" i="1"/>
  <c r="U1080" i="1"/>
  <c r="W1076" i="1"/>
  <c r="U1076" i="1"/>
  <c r="W1072" i="1"/>
  <c r="U1072" i="1"/>
  <c r="W1068" i="1"/>
  <c r="U1068" i="1"/>
  <c r="W1064" i="1"/>
  <c r="U1064" i="1"/>
  <c r="W1060" i="1"/>
  <c r="U1060" i="1"/>
  <c r="W1056" i="1"/>
  <c r="U1056" i="1"/>
  <c r="W1052" i="1"/>
  <c r="U1052" i="1"/>
  <c r="W1048" i="1"/>
  <c r="U1048" i="1"/>
  <c r="W1044" i="1"/>
  <c r="U1044" i="1"/>
  <c r="W1040" i="1"/>
  <c r="U1040" i="1"/>
  <c r="W1036" i="1"/>
  <c r="U1036" i="1"/>
  <c r="W1032" i="1"/>
  <c r="U1032" i="1"/>
  <c r="W1028" i="1"/>
  <c r="U1028" i="1"/>
  <c r="W1024" i="1"/>
  <c r="U1024" i="1"/>
  <c r="W1020" i="1"/>
  <c r="U1020" i="1"/>
  <c r="W1016" i="1"/>
  <c r="U1016" i="1"/>
  <c r="W1012" i="1"/>
  <c r="U1012" i="1"/>
  <c r="W1008" i="1"/>
  <c r="U1008" i="1"/>
  <c r="W1004" i="1"/>
  <c r="U1004" i="1"/>
  <c r="W1000" i="1"/>
  <c r="U1000" i="1"/>
  <c r="W996" i="1"/>
  <c r="U996" i="1"/>
  <c r="W992" i="1"/>
  <c r="U992" i="1"/>
  <c r="W988" i="1"/>
  <c r="U988" i="1"/>
  <c r="W984" i="1"/>
  <c r="U984" i="1"/>
  <c r="W980" i="1"/>
  <c r="U980" i="1"/>
  <c r="W976" i="1"/>
  <c r="U976" i="1"/>
  <c r="W972" i="1"/>
  <c r="U972" i="1"/>
  <c r="W968" i="1"/>
  <c r="U968" i="1"/>
  <c r="W964" i="1"/>
  <c r="U964" i="1"/>
  <c r="W960" i="1"/>
  <c r="U960" i="1"/>
  <c r="W956" i="1"/>
  <c r="U956" i="1"/>
  <c r="W952" i="1"/>
  <c r="U952" i="1"/>
  <c r="W948" i="1"/>
  <c r="U948" i="1"/>
  <c r="W944" i="1"/>
  <c r="U944" i="1"/>
  <c r="W940" i="1"/>
  <c r="U940" i="1"/>
  <c r="W936" i="1"/>
  <c r="U936" i="1"/>
  <c r="W932" i="1"/>
  <c r="U932" i="1"/>
  <c r="W928" i="1"/>
  <c r="U928" i="1"/>
  <c r="W924" i="1"/>
  <c r="U924" i="1"/>
  <c r="W920" i="1"/>
  <c r="U920" i="1"/>
  <c r="W916" i="1"/>
  <c r="U916" i="1"/>
  <c r="W912" i="1"/>
  <c r="U912" i="1"/>
  <c r="W908" i="1"/>
  <c r="U908" i="1"/>
  <c r="W904" i="1"/>
  <c r="U904" i="1"/>
  <c r="W900" i="1"/>
  <c r="U900" i="1"/>
  <c r="W896" i="1"/>
  <c r="U896" i="1"/>
  <c r="W892" i="1"/>
  <c r="U892" i="1"/>
  <c r="W888" i="1"/>
  <c r="U888" i="1"/>
  <c r="W884" i="1"/>
  <c r="U884" i="1"/>
  <c r="W880" i="1"/>
  <c r="U880" i="1"/>
  <c r="W876" i="1"/>
  <c r="U876" i="1"/>
  <c r="W872" i="1"/>
  <c r="U872" i="1"/>
  <c r="W868" i="1"/>
  <c r="U868" i="1"/>
  <c r="W864" i="1"/>
  <c r="U864" i="1"/>
  <c r="W860" i="1"/>
  <c r="U860" i="1"/>
  <c r="W856" i="1"/>
  <c r="U856" i="1"/>
  <c r="W852" i="1"/>
  <c r="U852" i="1"/>
  <c r="W848" i="1"/>
  <c r="U848" i="1"/>
  <c r="W844" i="1"/>
  <c r="U844" i="1"/>
  <c r="W840" i="1"/>
  <c r="U840" i="1"/>
  <c r="W836" i="1"/>
  <c r="U836" i="1"/>
  <c r="W832" i="1"/>
  <c r="U832" i="1"/>
  <c r="W828" i="1"/>
  <c r="U828" i="1"/>
  <c r="W824" i="1"/>
  <c r="U824" i="1"/>
  <c r="W820" i="1"/>
  <c r="U820" i="1"/>
  <c r="W816" i="1"/>
  <c r="U816" i="1"/>
  <c r="W812" i="1"/>
  <c r="U812" i="1"/>
  <c r="W808" i="1"/>
  <c r="U808" i="1"/>
  <c r="W804" i="1"/>
  <c r="U804" i="1"/>
  <c r="W800" i="1"/>
  <c r="U800" i="1"/>
  <c r="W796" i="1"/>
  <c r="U796" i="1"/>
  <c r="W792" i="1"/>
  <c r="U792" i="1"/>
  <c r="W788" i="1"/>
  <c r="U788" i="1"/>
  <c r="W784" i="1"/>
  <c r="U784" i="1"/>
  <c r="W780" i="1"/>
  <c r="U780" i="1"/>
  <c r="W776" i="1"/>
  <c r="U776" i="1"/>
  <c r="W772" i="1"/>
  <c r="U772" i="1"/>
  <c r="W768" i="1"/>
  <c r="U768" i="1"/>
  <c r="W764" i="1"/>
  <c r="U764" i="1"/>
  <c r="W760" i="1"/>
  <c r="U760" i="1"/>
  <c r="W756" i="1"/>
  <c r="U756" i="1"/>
  <c r="W752" i="1"/>
  <c r="U752" i="1"/>
  <c r="W748" i="1"/>
  <c r="U748" i="1"/>
  <c r="W744" i="1"/>
  <c r="U744" i="1"/>
  <c r="W740" i="1"/>
  <c r="U740" i="1"/>
  <c r="W736" i="1"/>
  <c r="U736" i="1"/>
  <c r="W732" i="1"/>
  <c r="U732" i="1"/>
  <c r="W728" i="1"/>
  <c r="U728" i="1"/>
  <c r="W724" i="1"/>
  <c r="U724" i="1"/>
  <c r="W720" i="1"/>
  <c r="U720" i="1"/>
  <c r="W716" i="1"/>
  <c r="U716" i="1"/>
  <c r="W712" i="1"/>
  <c r="U712" i="1"/>
  <c r="W708" i="1"/>
  <c r="U708" i="1"/>
  <c r="W704" i="1"/>
  <c r="U704" i="1"/>
  <c r="W700" i="1"/>
  <c r="U700" i="1"/>
  <c r="W696" i="1"/>
  <c r="U696" i="1"/>
  <c r="W692" i="1"/>
  <c r="U692" i="1"/>
  <c r="W688" i="1"/>
  <c r="U688" i="1"/>
  <c r="W684" i="1"/>
  <c r="U684" i="1"/>
  <c r="W680" i="1"/>
  <c r="U680" i="1"/>
  <c r="W676" i="1"/>
  <c r="U676" i="1"/>
  <c r="W672" i="1"/>
  <c r="U672" i="1"/>
  <c r="W668" i="1"/>
  <c r="U668" i="1"/>
  <c r="W664" i="1"/>
  <c r="U664" i="1"/>
  <c r="W660" i="1"/>
  <c r="U660" i="1"/>
  <c r="W656" i="1"/>
  <c r="U656" i="1"/>
  <c r="W652" i="1"/>
  <c r="U652" i="1"/>
  <c r="W648" i="1"/>
  <c r="U648" i="1"/>
  <c r="W644" i="1"/>
  <c r="U644" i="1"/>
  <c r="W640" i="1"/>
  <c r="U640" i="1"/>
  <c r="W636" i="1"/>
  <c r="U636" i="1"/>
  <c r="W632" i="1"/>
  <c r="U632" i="1"/>
  <c r="W628" i="1"/>
  <c r="U628" i="1"/>
  <c r="W624" i="1"/>
  <c r="U624" i="1"/>
  <c r="W620" i="1"/>
  <c r="U620" i="1"/>
  <c r="W616" i="1"/>
  <c r="U616" i="1"/>
  <c r="W612" i="1"/>
  <c r="U612" i="1"/>
  <c r="W608" i="1"/>
  <c r="U608" i="1"/>
  <c r="W604" i="1"/>
  <c r="U604" i="1"/>
  <c r="W600" i="1"/>
  <c r="U600" i="1"/>
  <c r="W596" i="1"/>
  <c r="U596" i="1"/>
  <c r="W592" i="1"/>
  <c r="U592" i="1"/>
  <c r="W588" i="1"/>
  <c r="U588" i="1"/>
  <c r="W584" i="1"/>
  <c r="U584" i="1"/>
  <c r="W580" i="1"/>
  <c r="U580" i="1"/>
  <c r="W576" i="1"/>
  <c r="U576" i="1"/>
  <c r="W572" i="1"/>
  <c r="U572" i="1"/>
  <c r="W568" i="1"/>
  <c r="U568" i="1"/>
  <c r="W564" i="1"/>
  <c r="U564" i="1"/>
  <c r="W560" i="1"/>
  <c r="U560" i="1"/>
  <c r="W556" i="1"/>
  <c r="U556" i="1"/>
  <c r="W552" i="1"/>
  <c r="U552" i="1"/>
  <c r="W548" i="1"/>
  <c r="U548" i="1"/>
  <c r="W544" i="1"/>
  <c r="U544" i="1"/>
  <c r="W540" i="1"/>
  <c r="U540" i="1"/>
  <c r="W536" i="1"/>
  <c r="U536" i="1"/>
  <c r="W532" i="1"/>
  <c r="U532" i="1"/>
  <c r="W528" i="1"/>
  <c r="U528" i="1"/>
  <c r="W524" i="1"/>
  <c r="U524" i="1"/>
  <c r="W520" i="1"/>
  <c r="U520" i="1"/>
  <c r="W516" i="1"/>
  <c r="U516" i="1"/>
  <c r="W512" i="1"/>
  <c r="U512" i="1"/>
  <c r="W508" i="1"/>
  <c r="U508" i="1"/>
  <c r="W504" i="1"/>
  <c r="U504" i="1"/>
  <c r="W500" i="1"/>
  <c r="U500" i="1"/>
  <c r="W496" i="1"/>
  <c r="U496" i="1"/>
  <c r="W492" i="1"/>
  <c r="U492" i="1"/>
  <c r="W488" i="1"/>
  <c r="U488" i="1"/>
  <c r="W484" i="1"/>
  <c r="U484" i="1"/>
  <c r="W480" i="1"/>
  <c r="U480" i="1"/>
  <c r="W476" i="1"/>
  <c r="U476" i="1"/>
  <c r="W472" i="1"/>
  <c r="U472" i="1"/>
  <c r="W468" i="1"/>
  <c r="U468" i="1"/>
  <c r="W464" i="1"/>
  <c r="U464" i="1"/>
  <c r="W460" i="1"/>
  <c r="U460" i="1"/>
  <c r="W456" i="1"/>
  <c r="U456" i="1"/>
  <c r="W452" i="1"/>
  <c r="U452" i="1"/>
  <c r="W448" i="1"/>
  <c r="U448" i="1"/>
  <c r="W444" i="1"/>
  <c r="U444" i="1"/>
  <c r="W440" i="1"/>
  <c r="U440" i="1"/>
  <c r="W436" i="1"/>
  <c r="U436" i="1"/>
  <c r="W432" i="1"/>
  <c r="U432" i="1"/>
  <c r="W428" i="1"/>
  <c r="U428" i="1"/>
  <c r="W424" i="1"/>
  <c r="U424" i="1"/>
  <c r="W420" i="1"/>
  <c r="U420" i="1"/>
  <c r="W416" i="1"/>
  <c r="U416" i="1"/>
  <c r="W412" i="1"/>
  <c r="U412" i="1"/>
  <c r="W408" i="1"/>
  <c r="U408" i="1"/>
  <c r="W404" i="1"/>
  <c r="U404" i="1"/>
  <c r="W400" i="1"/>
  <c r="U400" i="1"/>
  <c r="W396" i="1"/>
  <c r="U396" i="1"/>
  <c r="W392" i="1"/>
  <c r="U392" i="1"/>
  <c r="W388" i="1"/>
  <c r="U388" i="1"/>
  <c r="W384" i="1"/>
  <c r="U384" i="1"/>
  <c r="W380" i="1"/>
  <c r="U380" i="1"/>
  <c r="W376" i="1"/>
  <c r="U376" i="1"/>
  <c r="W372" i="1"/>
  <c r="U372" i="1"/>
  <c r="W368" i="1"/>
  <c r="U368" i="1"/>
  <c r="W364" i="1"/>
  <c r="U364" i="1"/>
  <c r="W360" i="1"/>
  <c r="U360" i="1"/>
  <c r="W356" i="1"/>
  <c r="U356" i="1"/>
  <c r="W352" i="1"/>
  <c r="U352" i="1"/>
  <c r="W348" i="1"/>
  <c r="U348" i="1"/>
  <c r="W344" i="1"/>
  <c r="U344" i="1"/>
  <c r="W340" i="1"/>
  <c r="U340" i="1"/>
  <c r="W336" i="1"/>
  <c r="U336" i="1"/>
  <c r="W332" i="1"/>
  <c r="U332" i="1"/>
  <c r="W328" i="1"/>
  <c r="U328" i="1"/>
  <c r="W324" i="1"/>
  <c r="U324" i="1"/>
  <c r="W320" i="1"/>
  <c r="U320" i="1"/>
  <c r="W316" i="1"/>
  <c r="U316" i="1"/>
  <c r="W312" i="1"/>
  <c r="U312" i="1"/>
  <c r="W308" i="1"/>
  <c r="U308" i="1"/>
  <c r="W304" i="1"/>
  <c r="U304" i="1"/>
  <c r="W300" i="1"/>
  <c r="U300" i="1"/>
  <c r="W296" i="1"/>
  <c r="U296" i="1"/>
  <c r="W292" i="1"/>
  <c r="U292" i="1"/>
  <c r="W288" i="1"/>
  <c r="U288" i="1"/>
  <c r="W284" i="1"/>
  <c r="U284" i="1"/>
  <c r="W280" i="1"/>
  <c r="U280" i="1"/>
  <c r="W276" i="1"/>
  <c r="U276" i="1"/>
  <c r="W272" i="1"/>
  <c r="U272" i="1"/>
  <c r="W268" i="1"/>
  <c r="U268" i="1"/>
  <c r="W264" i="1"/>
  <c r="U264" i="1"/>
  <c r="W260" i="1"/>
  <c r="U260" i="1"/>
  <c r="W256" i="1"/>
  <c r="U256" i="1"/>
  <c r="W252" i="1"/>
  <c r="U252" i="1"/>
  <c r="W248" i="1"/>
  <c r="U248" i="1"/>
  <c r="W244" i="1"/>
  <c r="U244" i="1"/>
  <c r="W240" i="1"/>
  <c r="U240" i="1"/>
  <c r="W236" i="1"/>
  <c r="U236" i="1"/>
  <c r="W232" i="1"/>
  <c r="U232" i="1"/>
  <c r="W228" i="1"/>
  <c r="U228" i="1"/>
  <c r="W224" i="1"/>
  <c r="U224" i="1"/>
  <c r="W220" i="1"/>
  <c r="U220" i="1"/>
  <c r="W216" i="1"/>
  <c r="U216" i="1"/>
  <c r="W212" i="1"/>
  <c r="U212" i="1"/>
  <c r="W208" i="1"/>
  <c r="U208" i="1"/>
  <c r="W204" i="1"/>
  <c r="U204" i="1"/>
  <c r="W200" i="1"/>
  <c r="U200" i="1"/>
  <c r="W196" i="1"/>
  <c r="U196" i="1"/>
  <c r="W192" i="1"/>
  <c r="U192" i="1"/>
  <c r="W188" i="1"/>
  <c r="U188" i="1"/>
  <c r="W184" i="1"/>
  <c r="U184" i="1"/>
  <c r="W180" i="1"/>
  <c r="U180" i="1"/>
  <c r="W176" i="1"/>
  <c r="U176" i="1"/>
  <c r="W172" i="1"/>
  <c r="U172" i="1"/>
  <c r="W168" i="1"/>
  <c r="U168" i="1"/>
  <c r="W164" i="1"/>
  <c r="U164" i="1"/>
  <c r="W160" i="1"/>
  <c r="U160" i="1"/>
  <c r="W156" i="1"/>
  <c r="U156" i="1"/>
  <c r="W152" i="1"/>
  <c r="U152" i="1"/>
  <c r="W148" i="1"/>
  <c r="U148" i="1"/>
  <c r="W144" i="1"/>
  <c r="U144" i="1"/>
  <c r="W140" i="1"/>
  <c r="U140" i="1"/>
  <c r="W136" i="1"/>
  <c r="U136" i="1"/>
  <c r="W132" i="1"/>
  <c r="U132" i="1"/>
  <c r="W128" i="1"/>
  <c r="U128" i="1"/>
  <c r="W124" i="1"/>
  <c r="U124" i="1"/>
  <c r="W120" i="1"/>
  <c r="U120" i="1"/>
  <c r="W116" i="1"/>
  <c r="U116" i="1"/>
  <c r="W112" i="1"/>
  <c r="U112" i="1"/>
  <c r="W108" i="1"/>
  <c r="U108" i="1"/>
  <c r="W104" i="1"/>
  <c r="U104" i="1"/>
  <c r="W100" i="1"/>
  <c r="U100" i="1"/>
  <c r="W96" i="1"/>
  <c r="U96" i="1"/>
  <c r="W92" i="1"/>
  <c r="U92" i="1"/>
  <c r="W88" i="1"/>
  <c r="U88" i="1"/>
  <c r="W84" i="1"/>
  <c r="U84" i="1"/>
  <c r="W80" i="1"/>
  <c r="U80" i="1"/>
  <c r="W76" i="1"/>
  <c r="U76" i="1"/>
  <c r="W72" i="1"/>
  <c r="U72" i="1"/>
  <c r="W68" i="1"/>
  <c r="U68" i="1"/>
  <c r="W64" i="1"/>
  <c r="U64" i="1"/>
  <c r="W60" i="1"/>
  <c r="U60" i="1"/>
  <c r="W56" i="1"/>
  <c r="U56" i="1"/>
  <c r="W52" i="1"/>
  <c r="U52" i="1"/>
  <c r="W48" i="1"/>
  <c r="U48" i="1"/>
  <c r="W44" i="1"/>
  <c r="U44" i="1"/>
  <c r="W40" i="1"/>
  <c r="U40" i="1"/>
  <c r="W36" i="1"/>
  <c r="U36" i="1"/>
  <c r="W32" i="1"/>
  <c r="U32" i="1"/>
  <c r="W28" i="1"/>
  <c r="U28" i="1"/>
  <c r="W24" i="1"/>
  <c r="U24" i="1"/>
  <c r="W20" i="1"/>
  <c r="U20" i="1"/>
  <c r="W16" i="1"/>
  <c r="U16" i="1"/>
  <c r="W12" i="1"/>
  <c r="U12" i="1"/>
  <c r="W8" i="1"/>
  <c r="U8" i="1"/>
  <c r="W4" i="1"/>
  <c r="U4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W2719" i="1"/>
  <c r="U2719" i="1"/>
  <c r="W2715" i="1"/>
  <c r="U2715" i="1"/>
  <c r="W2711" i="1"/>
  <c r="U2711" i="1"/>
  <c r="W2707" i="1"/>
  <c r="U2707" i="1"/>
  <c r="W2703" i="1"/>
  <c r="U2703" i="1"/>
  <c r="W2699" i="1"/>
  <c r="U2699" i="1"/>
  <c r="W2695" i="1"/>
  <c r="U2695" i="1"/>
  <c r="W2691" i="1"/>
  <c r="U2691" i="1"/>
  <c r="W2687" i="1"/>
  <c r="U2687" i="1"/>
  <c r="W2683" i="1"/>
  <c r="U2683" i="1"/>
  <c r="W2679" i="1"/>
  <c r="U2679" i="1"/>
  <c r="W2675" i="1"/>
  <c r="U2675" i="1"/>
  <c r="W2671" i="1"/>
  <c r="U2671" i="1"/>
  <c r="W2667" i="1"/>
  <c r="U2667" i="1"/>
  <c r="W2663" i="1"/>
  <c r="U2663" i="1"/>
  <c r="W2659" i="1"/>
  <c r="U2659" i="1"/>
  <c r="W2655" i="1"/>
  <c r="U2655" i="1"/>
  <c r="W2651" i="1"/>
  <c r="U2651" i="1"/>
  <c r="W2647" i="1"/>
  <c r="U2647" i="1"/>
  <c r="W2643" i="1"/>
  <c r="U2643" i="1"/>
  <c r="W2639" i="1"/>
  <c r="U2639" i="1"/>
  <c r="W2635" i="1"/>
  <c r="U2635" i="1"/>
  <c r="W2631" i="1"/>
  <c r="U2631" i="1"/>
  <c r="W2627" i="1"/>
  <c r="U2627" i="1"/>
  <c r="W2623" i="1"/>
  <c r="U2623" i="1"/>
  <c r="W2619" i="1"/>
  <c r="U2619" i="1"/>
  <c r="W2615" i="1"/>
  <c r="U2615" i="1"/>
  <c r="W2611" i="1"/>
  <c r="U2611" i="1"/>
  <c r="W2607" i="1"/>
  <c r="U2607" i="1"/>
  <c r="W2603" i="1"/>
  <c r="U2603" i="1"/>
  <c r="W2599" i="1"/>
  <c r="U2599" i="1"/>
  <c r="W2595" i="1"/>
  <c r="U2595" i="1"/>
  <c r="W2591" i="1"/>
  <c r="U2591" i="1"/>
  <c r="W2587" i="1"/>
  <c r="U2587" i="1"/>
  <c r="W2583" i="1"/>
  <c r="U2583" i="1"/>
  <c r="W2579" i="1"/>
  <c r="U2579" i="1"/>
  <c r="W2575" i="1"/>
  <c r="U2575" i="1"/>
  <c r="W2571" i="1"/>
  <c r="U2571" i="1"/>
  <c r="W2567" i="1"/>
  <c r="U2567" i="1"/>
  <c r="W2563" i="1"/>
  <c r="U2563" i="1"/>
  <c r="W2559" i="1"/>
  <c r="U2559" i="1"/>
  <c r="W2555" i="1"/>
  <c r="U2555" i="1"/>
  <c r="W2551" i="1"/>
  <c r="U2551" i="1"/>
  <c r="W2547" i="1"/>
  <c r="U2547" i="1"/>
  <c r="W2543" i="1"/>
  <c r="U2543" i="1"/>
  <c r="W2539" i="1"/>
  <c r="U2539" i="1"/>
  <c r="W2535" i="1"/>
  <c r="U2535" i="1"/>
  <c r="W2531" i="1"/>
  <c r="U2531" i="1"/>
  <c r="W2527" i="1"/>
  <c r="U2527" i="1"/>
  <c r="W2523" i="1"/>
  <c r="U2523" i="1"/>
  <c r="W2519" i="1"/>
  <c r="U2519" i="1"/>
  <c r="W2515" i="1"/>
  <c r="U2515" i="1"/>
  <c r="W2511" i="1"/>
  <c r="U2511" i="1"/>
  <c r="W2507" i="1"/>
  <c r="U2507" i="1"/>
  <c r="W2503" i="1"/>
  <c r="U2503" i="1"/>
  <c r="W2499" i="1"/>
  <c r="U2499" i="1"/>
  <c r="W2495" i="1"/>
  <c r="U2495" i="1"/>
  <c r="W2491" i="1"/>
  <c r="U2491" i="1"/>
  <c r="W2487" i="1"/>
  <c r="U2487" i="1"/>
  <c r="W2483" i="1"/>
  <c r="U2483" i="1"/>
  <c r="W2479" i="1"/>
  <c r="U2479" i="1"/>
  <c r="W2475" i="1"/>
  <c r="U2475" i="1"/>
  <c r="W2471" i="1"/>
  <c r="U2471" i="1"/>
  <c r="W2467" i="1"/>
  <c r="U2467" i="1"/>
  <c r="W2463" i="1"/>
  <c r="U2463" i="1"/>
  <c r="W2459" i="1"/>
  <c r="U2459" i="1"/>
  <c r="W2455" i="1"/>
  <c r="U2455" i="1"/>
  <c r="W2451" i="1"/>
  <c r="U2451" i="1"/>
  <c r="W2447" i="1"/>
  <c r="U2447" i="1"/>
  <c r="W2443" i="1"/>
  <c r="U2443" i="1"/>
  <c r="W2439" i="1"/>
  <c r="U2439" i="1"/>
  <c r="W2435" i="1"/>
  <c r="U2435" i="1"/>
  <c r="W2431" i="1"/>
  <c r="U2431" i="1"/>
  <c r="W2427" i="1"/>
  <c r="U2427" i="1"/>
  <c r="W2423" i="1"/>
  <c r="U2423" i="1"/>
  <c r="W2419" i="1"/>
  <c r="U2419" i="1"/>
  <c r="W2415" i="1"/>
  <c r="U2415" i="1"/>
  <c r="W2411" i="1"/>
  <c r="U2411" i="1"/>
  <c r="W2407" i="1"/>
  <c r="U2407" i="1"/>
  <c r="W2403" i="1"/>
  <c r="U2403" i="1"/>
  <c r="W2399" i="1"/>
  <c r="U2399" i="1"/>
  <c r="W2395" i="1"/>
  <c r="U2395" i="1"/>
  <c r="W2391" i="1"/>
  <c r="U2391" i="1"/>
  <c r="W2387" i="1"/>
  <c r="U2387" i="1"/>
  <c r="W2383" i="1"/>
  <c r="U2383" i="1"/>
  <c r="W2379" i="1"/>
  <c r="U2379" i="1"/>
  <c r="W2375" i="1"/>
  <c r="U2375" i="1"/>
  <c r="W2371" i="1"/>
  <c r="U2371" i="1"/>
  <c r="W2367" i="1"/>
  <c r="U2367" i="1"/>
  <c r="W2363" i="1"/>
  <c r="U2363" i="1"/>
  <c r="W2359" i="1"/>
  <c r="U2359" i="1"/>
  <c r="W2355" i="1"/>
  <c r="U2355" i="1"/>
  <c r="W2351" i="1"/>
  <c r="U2351" i="1"/>
  <c r="W2347" i="1"/>
  <c r="U2347" i="1"/>
  <c r="W2343" i="1"/>
  <c r="U2343" i="1"/>
  <c r="W2339" i="1"/>
  <c r="U2339" i="1"/>
  <c r="W2335" i="1"/>
  <c r="U2335" i="1"/>
  <c r="W2331" i="1"/>
  <c r="U2331" i="1"/>
  <c r="W2327" i="1"/>
  <c r="U2327" i="1"/>
  <c r="W2323" i="1"/>
  <c r="U2323" i="1"/>
  <c r="W2319" i="1"/>
  <c r="U2319" i="1"/>
  <c r="W2315" i="1"/>
  <c r="U2315" i="1"/>
  <c r="W2311" i="1"/>
  <c r="U2311" i="1"/>
  <c r="W2307" i="1"/>
  <c r="U2307" i="1"/>
  <c r="W2303" i="1"/>
  <c r="U2303" i="1"/>
  <c r="W2299" i="1"/>
  <c r="U2299" i="1"/>
  <c r="W2295" i="1"/>
  <c r="U2295" i="1"/>
  <c r="W2291" i="1"/>
  <c r="U2291" i="1"/>
  <c r="W2287" i="1"/>
  <c r="U2287" i="1"/>
  <c r="W2283" i="1"/>
  <c r="U2283" i="1"/>
  <c r="W2279" i="1"/>
  <c r="U2279" i="1"/>
  <c r="W2275" i="1"/>
  <c r="U2275" i="1"/>
  <c r="W2271" i="1"/>
  <c r="U2271" i="1"/>
  <c r="W2267" i="1"/>
  <c r="U2267" i="1"/>
  <c r="W2263" i="1"/>
  <c r="U2263" i="1"/>
  <c r="W2259" i="1"/>
  <c r="U2259" i="1"/>
  <c r="W2255" i="1"/>
  <c r="U2255" i="1"/>
  <c r="W2251" i="1"/>
  <c r="U2251" i="1"/>
  <c r="W2247" i="1"/>
  <c r="U2247" i="1"/>
  <c r="W2243" i="1"/>
  <c r="U2243" i="1"/>
  <c r="W2239" i="1"/>
  <c r="U2239" i="1"/>
  <c r="W2235" i="1"/>
  <c r="U2235" i="1"/>
  <c r="W2231" i="1"/>
  <c r="U2231" i="1"/>
  <c r="W2227" i="1"/>
  <c r="U2227" i="1"/>
  <c r="W2223" i="1"/>
  <c r="U2223" i="1"/>
  <c r="W2219" i="1"/>
  <c r="U2219" i="1"/>
  <c r="W2215" i="1"/>
  <c r="U2215" i="1"/>
  <c r="W2211" i="1"/>
  <c r="U2211" i="1"/>
  <c r="W2207" i="1"/>
  <c r="U2207" i="1"/>
  <c r="W2203" i="1"/>
  <c r="U2203" i="1"/>
  <c r="W2199" i="1"/>
  <c r="U2199" i="1"/>
  <c r="W2195" i="1"/>
  <c r="U2195" i="1"/>
  <c r="W2191" i="1"/>
  <c r="U2191" i="1"/>
  <c r="W2187" i="1"/>
  <c r="U2187" i="1"/>
  <c r="W2183" i="1"/>
  <c r="U2183" i="1"/>
  <c r="W2179" i="1"/>
  <c r="U2179" i="1"/>
  <c r="W2175" i="1"/>
  <c r="U2175" i="1"/>
  <c r="W2171" i="1"/>
  <c r="U2171" i="1"/>
  <c r="W2167" i="1"/>
  <c r="U2167" i="1"/>
  <c r="W2163" i="1"/>
  <c r="U2163" i="1"/>
  <c r="W2159" i="1"/>
  <c r="U2159" i="1"/>
  <c r="W2155" i="1"/>
  <c r="U2155" i="1"/>
  <c r="W2151" i="1"/>
  <c r="U2151" i="1"/>
  <c r="W2147" i="1"/>
  <c r="U2147" i="1"/>
  <c r="W2143" i="1"/>
  <c r="U2143" i="1"/>
  <c r="W2139" i="1"/>
  <c r="U2139" i="1"/>
  <c r="W2135" i="1"/>
  <c r="U2135" i="1"/>
  <c r="W2131" i="1"/>
  <c r="U2131" i="1"/>
  <c r="W2127" i="1"/>
  <c r="U2127" i="1"/>
  <c r="W2123" i="1"/>
  <c r="U2123" i="1"/>
  <c r="W2119" i="1"/>
  <c r="U2119" i="1"/>
  <c r="W2115" i="1"/>
  <c r="U2115" i="1"/>
  <c r="W2111" i="1"/>
  <c r="U2111" i="1"/>
  <c r="W2107" i="1"/>
  <c r="U2107" i="1"/>
  <c r="W2103" i="1"/>
  <c r="U2103" i="1"/>
  <c r="W2099" i="1"/>
  <c r="U2099" i="1"/>
  <c r="W2095" i="1"/>
  <c r="U2095" i="1"/>
  <c r="W2091" i="1"/>
  <c r="U2091" i="1"/>
  <c r="W2087" i="1"/>
  <c r="U2087" i="1"/>
  <c r="W2083" i="1"/>
  <c r="U2083" i="1"/>
  <c r="W2079" i="1"/>
  <c r="U2079" i="1"/>
  <c r="W2075" i="1"/>
  <c r="U2075" i="1"/>
  <c r="W2071" i="1"/>
  <c r="U2071" i="1"/>
  <c r="W2067" i="1"/>
  <c r="U2067" i="1"/>
  <c r="W2063" i="1"/>
  <c r="U2063" i="1"/>
  <c r="W2059" i="1"/>
  <c r="U2059" i="1"/>
  <c r="W2055" i="1"/>
  <c r="U2055" i="1"/>
  <c r="W2051" i="1"/>
  <c r="U2051" i="1"/>
  <c r="W2047" i="1"/>
  <c r="U2047" i="1"/>
  <c r="W2043" i="1"/>
  <c r="U2043" i="1"/>
  <c r="W2039" i="1"/>
  <c r="U2039" i="1"/>
  <c r="W2035" i="1"/>
  <c r="U2035" i="1"/>
  <c r="W2031" i="1"/>
  <c r="U2031" i="1"/>
  <c r="W2027" i="1"/>
  <c r="U2027" i="1"/>
  <c r="W2023" i="1"/>
  <c r="U2023" i="1"/>
  <c r="W2019" i="1"/>
  <c r="U2019" i="1"/>
  <c r="W2015" i="1"/>
  <c r="U2015" i="1"/>
  <c r="W2011" i="1"/>
  <c r="U2011" i="1"/>
  <c r="W2007" i="1"/>
  <c r="U2007" i="1"/>
  <c r="W2003" i="1"/>
  <c r="U2003" i="1"/>
  <c r="W1999" i="1"/>
  <c r="U1999" i="1"/>
  <c r="W1995" i="1"/>
  <c r="U1995" i="1"/>
  <c r="W1991" i="1"/>
  <c r="U1991" i="1"/>
  <c r="W1987" i="1"/>
  <c r="U1987" i="1"/>
  <c r="W1983" i="1"/>
  <c r="U1983" i="1"/>
  <c r="W1979" i="1"/>
  <c r="U1979" i="1"/>
  <c r="W1975" i="1"/>
  <c r="U1975" i="1"/>
  <c r="W1971" i="1"/>
  <c r="U1971" i="1"/>
  <c r="W1967" i="1"/>
  <c r="U1967" i="1"/>
  <c r="W1963" i="1"/>
  <c r="U1963" i="1"/>
  <c r="W1959" i="1"/>
  <c r="U1959" i="1"/>
  <c r="W1955" i="1"/>
  <c r="U1955" i="1"/>
  <c r="W1951" i="1"/>
  <c r="U1951" i="1"/>
  <c r="W1947" i="1"/>
  <c r="U1947" i="1"/>
  <c r="W1943" i="1"/>
  <c r="U1943" i="1"/>
  <c r="W1939" i="1"/>
  <c r="U1939" i="1"/>
  <c r="W1935" i="1"/>
  <c r="U1935" i="1"/>
  <c r="W1931" i="1"/>
  <c r="U1931" i="1"/>
  <c r="W1927" i="1"/>
  <c r="U1927" i="1"/>
  <c r="W1923" i="1"/>
  <c r="U1923" i="1"/>
  <c r="W1919" i="1"/>
  <c r="U1919" i="1"/>
  <c r="W1915" i="1"/>
  <c r="U1915" i="1"/>
  <c r="W1911" i="1"/>
  <c r="U1911" i="1"/>
  <c r="W1907" i="1"/>
  <c r="U1907" i="1"/>
  <c r="W1903" i="1"/>
  <c r="U1903" i="1"/>
  <c r="W1899" i="1"/>
  <c r="U1899" i="1"/>
  <c r="W1895" i="1"/>
  <c r="U1895" i="1"/>
  <c r="W1891" i="1"/>
  <c r="U1891" i="1"/>
  <c r="W1887" i="1"/>
  <c r="U1887" i="1"/>
  <c r="W1883" i="1"/>
  <c r="U1883" i="1"/>
  <c r="W1879" i="1"/>
  <c r="U1879" i="1"/>
  <c r="W1875" i="1"/>
  <c r="U1875" i="1"/>
  <c r="W1871" i="1"/>
  <c r="U1871" i="1"/>
  <c r="W1867" i="1"/>
  <c r="U1867" i="1"/>
  <c r="W1863" i="1"/>
  <c r="U1863" i="1"/>
  <c r="W1859" i="1"/>
  <c r="U1859" i="1"/>
  <c r="W1855" i="1"/>
  <c r="U1855" i="1"/>
  <c r="W1851" i="1"/>
  <c r="U1851" i="1"/>
  <c r="W1847" i="1"/>
  <c r="U1847" i="1"/>
  <c r="W1843" i="1"/>
  <c r="U1843" i="1"/>
  <c r="W1839" i="1"/>
  <c r="U1839" i="1"/>
  <c r="W1835" i="1"/>
  <c r="U1835" i="1"/>
  <c r="W1831" i="1"/>
  <c r="U1831" i="1"/>
  <c r="W1827" i="1"/>
  <c r="U1827" i="1"/>
  <c r="W1823" i="1"/>
  <c r="U1823" i="1"/>
  <c r="W1819" i="1"/>
  <c r="U1819" i="1"/>
  <c r="W1815" i="1"/>
  <c r="U1815" i="1"/>
  <c r="W1811" i="1"/>
  <c r="U1811" i="1"/>
  <c r="W1807" i="1"/>
  <c r="U1807" i="1"/>
  <c r="W1803" i="1"/>
  <c r="U1803" i="1"/>
  <c r="W1799" i="1"/>
  <c r="U1799" i="1"/>
  <c r="W1795" i="1"/>
  <c r="U1795" i="1"/>
  <c r="W1791" i="1"/>
  <c r="U1791" i="1"/>
  <c r="W1787" i="1"/>
  <c r="U1787" i="1"/>
  <c r="W1783" i="1"/>
  <c r="U1783" i="1"/>
  <c r="W1779" i="1"/>
  <c r="U1779" i="1"/>
  <c r="W1775" i="1"/>
  <c r="U1775" i="1"/>
  <c r="W1771" i="1"/>
  <c r="U1771" i="1"/>
  <c r="W1767" i="1"/>
  <c r="U1767" i="1"/>
  <c r="W1763" i="1"/>
  <c r="U1763" i="1"/>
  <c r="W1759" i="1"/>
  <c r="U1759" i="1"/>
  <c r="W1755" i="1"/>
  <c r="U1755" i="1"/>
  <c r="W1751" i="1"/>
  <c r="U1751" i="1"/>
  <c r="W1747" i="1"/>
  <c r="U1747" i="1"/>
  <c r="W1743" i="1"/>
  <c r="U1743" i="1"/>
  <c r="W1739" i="1"/>
  <c r="U1739" i="1"/>
  <c r="W1735" i="1"/>
  <c r="U1735" i="1"/>
  <c r="W1731" i="1"/>
  <c r="U1731" i="1"/>
  <c r="W1727" i="1"/>
  <c r="U1727" i="1"/>
  <c r="W1723" i="1"/>
  <c r="U1723" i="1"/>
  <c r="W1719" i="1"/>
  <c r="U1719" i="1"/>
  <c r="W1715" i="1"/>
  <c r="U1715" i="1"/>
  <c r="W1711" i="1"/>
  <c r="U1711" i="1"/>
  <c r="W1707" i="1"/>
  <c r="U1707" i="1"/>
  <c r="W1703" i="1"/>
  <c r="U1703" i="1"/>
  <c r="W1699" i="1"/>
  <c r="U1699" i="1"/>
  <c r="W1695" i="1"/>
  <c r="U1695" i="1"/>
  <c r="W1691" i="1"/>
  <c r="U1691" i="1"/>
  <c r="W1687" i="1"/>
  <c r="U1687" i="1"/>
  <c r="W1683" i="1"/>
  <c r="U1683" i="1"/>
  <c r="W1679" i="1"/>
  <c r="U1679" i="1"/>
  <c r="W1675" i="1"/>
  <c r="U1675" i="1"/>
  <c r="W1671" i="1"/>
  <c r="U1671" i="1"/>
  <c r="W1667" i="1"/>
  <c r="U1667" i="1"/>
  <c r="W1663" i="1"/>
  <c r="U1663" i="1"/>
  <c r="W1659" i="1"/>
  <c r="U1659" i="1"/>
  <c r="W1655" i="1"/>
  <c r="U1655" i="1"/>
  <c r="W1651" i="1"/>
  <c r="U1651" i="1"/>
  <c r="W1647" i="1"/>
  <c r="U1647" i="1"/>
  <c r="W1643" i="1"/>
  <c r="U1643" i="1"/>
  <c r="W1639" i="1"/>
  <c r="U1639" i="1"/>
  <c r="W1635" i="1"/>
  <c r="U1635" i="1"/>
  <c r="W1631" i="1"/>
  <c r="U1631" i="1"/>
  <c r="W1627" i="1"/>
  <c r="U1627" i="1"/>
  <c r="W1623" i="1"/>
  <c r="U1623" i="1"/>
  <c r="W1619" i="1"/>
  <c r="U1619" i="1"/>
  <c r="W1615" i="1"/>
  <c r="U1615" i="1"/>
  <c r="W1611" i="1"/>
  <c r="U1611" i="1"/>
  <c r="W1607" i="1"/>
  <c r="U1607" i="1"/>
  <c r="W1603" i="1"/>
  <c r="U1603" i="1"/>
  <c r="W1599" i="1"/>
  <c r="U1599" i="1"/>
  <c r="W1595" i="1"/>
  <c r="U1595" i="1"/>
  <c r="W1591" i="1"/>
  <c r="U1591" i="1"/>
  <c r="W1587" i="1"/>
  <c r="U1587" i="1"/>
  <c r="W1583" i="1"/>
  <c r="U1583" i="1"/>
  <c r="W1579" i="1"/>
  <c r="U1579" i="1"/>
  <c r="W1575" i="1"/>
  <c r="U1575" i="1"/>
  <c r="W1571" i="1"/>
  <c r="U1571" i="1"/>
  <c r="W1567" i="1"/>
  <c r="U1567" i="1"/>
  <c r="W1563" i="1"/>
  <c r="U1563" i="1"/>
  <c r="W1559" i="1"/>
  <c r="U1559" i="1"/>
  <c r="W1555" i="1"/>
  <c r="U1555" i="1"/>
  <c r="W1551" i="1"/>
  <c r="U1551" i="1"/>
  <c r="W1547" i="1"/>
  <c r="U1547" i="1"/>
  <c r="W1543" i="1"/>
  <c r="U1543" i="1"/>
  <c r="W1539" i="1"/>
  <c r="U1539" i="1"/>
  <c r="W1535" i="1"/>
  <c r="U1535" i="1"/>
  <c r="W1531" i="1"/>
  <c r="U1531" i="1"/>
  <c r="W1527" i="1"/>
  <c r="U1527" i="1"/>
  <c r="W1523" i="1"/>
  <c r="U1523" i="1"/>
  <c r="W1519" i="1"/>
  <c r="U1519" i="1"/>
  <c r="W1515" i="1"/>
  <c r="U1515" i="1"/>
  <c r="W1511" i="1"/>
  <c r="U1511" i="1"/>
  <c r="W1507" i="1"/>
  <c r="U1507" i="1"/>
  <c r="W1503" i="1"/>
  <c r="U1503" i="1"/>
  <c r="W1499" i="1"/>
  <c r="U1499" i="1"/>
  <c r="W1495" i="1"/>
  <c r="U1495" i="1"/>
  <c r="W1491" i="1"/>
  <c r="U1491" i="1"/>
  <c r="W1487" i="1"/>
  <c r="U1487" i="1"/>
  <c r="W1483" i="1"/>
  <c r="U1483" i="1"/>
  <c r="W1479" i="1"/>
  <c r="U1479" i="1"/>
  <c r="W1475" i="1"/>
  <c r="U1475" i="1"/>
  <c r="W1471" i="1"/>
  <c r="U1471" i="1"/>
  <c r="W1467" i="1"/>
  <c r="U1467" i="1"/>
  <c r="W1463" i="1"/>
  <c r="U1463" i="1"/>
  <c r="W1459" i="1"/>
  <c r="U1459" i="1"/>
  <c r="W1455" i="1"/>
  <c r="U1455" i="1"/>
  <c r="W1451" i="1"/>
  <c r="U1451" i="1"/>
  <c r="W1447" i="1"/>
  <c r="U1447" i="1"/>
  <c r="W1443" i="1"/>
  <c r="U1443" i="1"/>
  <c r="W1439" i="1"/>
  <c r="U1439" i="1"/>
  <c r="W1435" i="1"/>
  <c r="U1435" i="1"/>
  <c r="W1431" i="1"/>
  <c r="U1431" i="1"/>
  <c r="W1427" i="1"/>
  <c r="U1427" i="1"/>
  <c r="W1423" i="1"/>
  <c r="U1423" i="1"/>
  <c r="W1419" i="1"/>
  <c r="U1419" i="1"/>
  <c r="W1415" i="1"/>
  <c r="U1415" i="1"/>
  <c r="W1411" i="1"/>
  <c r="U1411" i="1"/>
  <c r="W1407" i="1"/>
  <c r="U1407" i="1"/>
  <c r="W1403" i="1"/>
  <c r="U1403" i="1"/>
  <c r="W1399" i="1"/>
  <c r="U1399" i="1"/>
  <c r="W1395" i="1"/>
  <c r="U1395" i="1"/>
  <c r="W1391" i="1"/>
  <c r="U1391" i="1"/>
  <c r="W1387" i="1"/>
  <c r="U1387" i="1"/>
  <c r="W1383" i="1"/>
  <c r="U1383" i="1"/>
  <c r="W1379" i="1"/>
  <c r="U1379" i="1"/>
  <c r="W1375" i="1"/>
  <c r="U1375" i="1"/>
  <c r="W1371" i="1"/>
  <c r="U1371" i="1"/>
  <c r="W1367" i="1"/>
  <c r="U1367" i="1"/>
  <c r="W1363" i="1"/>
  <c r="U1363" i="1"/>
  <c r="W1359" i="1"/>
  <c r="U1359" i="1"/>
  <c r="W1355" i="1"/>
  <c r="U1355" i="1"/>
  <c r="W1351" i="1"/>
  <c r="U1351" i="1"/>
  <c r="W1347" i="1"/>
  <c r="U1347" i="1"/>
  <c r="W1343" i="1"/>
  <c r="U1343" i="1"/>
  <c r="W1339" i="1"/>
  <c r="U1339" i="1"/>
  <c r="W1335" i="1"/>
  <c r="U1335" i="1"/>
  <c r="W1331" i="1"/>
  <c r="U1331" i="1"/>
  <c r="W1327" i="1"/>
  <c r="U1327" i="1"/>
  <c r="W1323" i="1"/>
  <c r="U1323" i="1"/>
  <c r="W1319" i="1"/>
  <c r="U1319" i="1"/>
  <c r="W1315" i="1"/>
  <c r="U1315" i="1"/>
  <c r="W1311" i="1"/>
  <c r="U1311" i="1"/>
  <c r="W1307" i="1"/>
  <c r="U1307" i="1"/>
  <c r="W1303" i="1"/>
  <c r="U1303" i="1"/>
  <c r="W1299" i="1"/>
  <c r="U1299" i="1"/>
  <c r="W1295" i="1"/>
  <c r="U1295" i="1"/>
  <c r="W1291" i="1"/>
  <c r="U1291" i="1"/>
  <c r="W1287" i="1"/>
  <c r="U1287" i="1"/>
  <c r="W1283" i="1"/>
  <c r="U1283" i="1"/>
  <c r="W1279" i="1"/>
  <c r="U1279" i="1"/>
  <c r="W1275" i="1"/>
  <c r="U1275" i="1"/>
  <c r="W1271" i="1"/>
  <c r="U1271" i="1"/>
  <c r="W1267" i="1"/>
  <c r="U1267" i="1"/>
  <c r="W1263" i="1"/>
  <c r="U1263" i="1"/>
  <c r="W1259" i="1"/>
  <c r="U1259" i="1"/>
  <c r="W1255" i="1"/>
  <c r="U1255" i="1"/>
  <c r="W1251" i="1"/>
  <c r="U1251" i="1"/>
  <c r="W1247" i="1"/>
  <c r="U1247" i="1"/>
  <c r="W1243" i="1"/>
  <c r="U1243" i="1"/>
  <c r="W1239" i="1"/>
  <c r="U1239" i="1"/>
  <c r="W1235" i="1"/>
  <c r="U1235" i="1"/>
  <c r="W1231" i="1"/>
  <c r="U1231" i="1"/>
  <c r="W1227" i="1"/>
  <c r="U1227" i="1"/>
  <c r="W1223" i="1"/>
  <c r="U1223" i="1"/>
  <c r="W1219" i="1"/>
  <c r="U1219" i="1"/>
  <c r="W1215" i="1"/>
  <c r="U1215" i="1"/>
  <c r="W1211" i="1"/>
  <c r="U1211" i="1"/>
  <c r="W1207" i="1"/>
  <c r="U1207" i="1"/>
  <c r="W1203" i="1"/>
  <c r="U1203" i="1"/>
  <c r="W1199" i="1"/>
  <c r="U1199" i="1"/>
  <c r="W1195" i="1"/>
  <c r="U1195" i="1"/>
  <c r="W1191" i="1"/>
  <c r="U1191" i="1"/>
  <c r="W1187" i="1"/>
  <c r="U1187" i="1"/>
  <c r="W1183" i="1"/>
  <c r="U1183" i="1"/>
  <c r="W1179" i="1"/>
  <c r="U1179" i="1"/>
  <c r="W1175" i="1"/>
  <c r="U1175" i="1"/>
  <c r="W1171" i="1"/>
  <c r="U1171" i="1"/>
  <c r="W1167" i="1"/>
  <c r="U1167" i="1"/>
  <c r="W1163" i="1"/>
  <c r="U1163" i="1"/>
  <c r="W1159" i="1"/>
  <c r="U1159" i="1"/>
  <c r="W1155" i="1"/>
  <c r="U1155" i="1"/>
  <c r="W1151" i="1"/>
  <c r="U1151" i="1"/>
  <c r="W1147" i="1"/>
  <c r="U1147" i="1"/>
  <c r="W1143" i="1"/>
  <c r="U1143" i="1"/>
  <c r="W1139" i="1"/>
  <c r="U1139" i="1"/>
  <c r="W1135" i="1"/>
  <c r="U1135" i="1"/>
  <c r="W1131" i="1"/>
  <c r="U1131" i="1"/>
  <c r="W1127" i="1"/>
  <c r="U1127" i="1"/>
  <c r="W1123" i="1"/>
  <c r="U1123" i="1"/>
  <c r="W1119" i="1"/>
  <c r="U1119" i="1"/>
  <c r="W1115" i="1"/>
  <c r="U1115" i="1"/>
  <c r="W1111" i="1"/>
  <c r="U1111" i="1"/>
  <c r="W1107" i="1"/>
  <c r="U1107" i="1"/>
  <c r="W1103" i="1"/>
  <c r="U1103" i="1"/>
  <c r="W1099" i="1"/>
  <c r="U1099" i="1"/>
  <c r="W1095" i="1"/>
  <c r="U1095" i="1"/>
  <c r="W1091" i="1"/>
  <c r="U1091" i="1"/>
  <c r="W1087" i="1"/>
  <c r="U1087" i="1"/>
  <c r="W1083" i="1"/>
  <c r="U1083" i="1"/>
  <c r="W1079" i="1"/>
  <c r="U1079" i="1"/>
  <c r="W1075" i="1"/>
  <c r="U1075" i="1"/>
  <c r="W1071" i="1"/>
  <c r="U1071" i="1"/>
  <c r="W1067" i="1"/>
  <c r="U1067" i="1"/>
  <c r="W1063" i="1"/>
  <c r="U1063" i="1"/>
  <c r="W1059" i="1"/>
  <c r="U1059" i="1"/>
  <c r="W1055" i="1"/>
  <c r="U1055" i="1"/>
  <c r="W1051" i="1"/>
  <c r="U1051" i="1"/>
  <c r="W1047" i="1"/>
  <c r="U1047" i="1"/>
  <c r="W1043" i="1"/>
  <c r="U1043" i="1"/>
  <c r="W1039" i="1"/>
  <c r="U1039" i="1"/>
  <c r="W1035" i="1"/>
  <c r="U1035" i="1"/>
  <c r="W1031" i="1"/>
  <c r="U1031" i="1"/>
  <c r="W1027" i="1"/>
  <c r="U1027" i="1"/>
  <c r="W1023" i="1"/>
  <c r="U1023" i="1"/>
  <c r="W1019" i="1"/>
  <c r="U1019" i="1"/>
  <c r="W1015" i="1"/>
  <c r="U1015" i="1"/>
  <c r="W1011" i="1"/>
  <c r="U1011" i="1"/>
  <c r="W1007" i="1"/>
  <c r="U1007" i="1"/>
  <c r="W1003" i="1"/>
  <c r="U1003" i="1"/>
  <c r="W999" i="1"/>
  <c r="U999" i="1"/>
  <c r="W995" i="1"/>
  <c r="U995" i="1"/>
  <c r="W991" i="1"/>
  <c r="U991" i="1"/>
  <c r="W987" i="1"/>
  <c r="U987" i="1"/>
  <c r="W983" i="1"/>
  <c r="U983" i="1"/>
  <c r="W979" i="1"/>
  <c r="U979" i="1"/>
  <c r="W975" i="1"/>
  <c r="U975" i="1"/>
  <c r="W971" i="1"/>
  <c r="U971" i="1"/>
  <c r="W967" i="1"/>
  <c r="U967" i="1"/>
  <c r="W963" i="1"/>
  <c r="U963" i="1"/>
  <c r="W959" i="1"/>
  <c r="U959" i="1"/>
  <c r="W955" i="1"/>
  <c r="U955" i="1"/>
  <c r="W951" i="1"/>
  <c r="U951" i="1"/>
  <c r="W947" i="1"/>
  <c r="U947" i="1"/>
  <c r="W943" i="1"/>
  <c r="U943" i="1"/>
  <c r="W939" i="1"/>
  <c r="U939" i="1"/>
  <c r="W935" i="1"/>
  <c r="U935" i="1"/>
  <c r="W931" i="1"/>
  <c r="U931" i="1"/>
  <c r="W927" i="1"/>
  <c r="U927" i="1"/>
  <c r="W923" i="1"/>
  <c r="U923" i="1"/>
  <c r="W919" i="1"/>
  <c r="U919" i="1"/>
  <c r="W915" i="1"/>
  <c r="U915" i="1"/>
  <c r="W911" i="1"/>
  <c r="U911" i="1"/>
  <c r="W907" i="1"/>
  <c r="U907" i="1"/>
  <c r="W903" i="1"/>
  <c r="U903" i="1"/>
  <c r="W899" i="1"/>
  <c r="U899" i="1"/>
  <c r="W895" i="1"/>
  <c r="U895" i="1"/>
  <c r="W891" i="1"/>
  <c r="U891" i="1"/>
  <c r="W887" i="1"/>
  <c r="U887" i="1"/>
  <c r="W883" i="1"/>
  <c r="U883" i="1"/>
  <c r="W879" i="1"/>
  <c r="U879" i="1"/>
  <c r="W875" i="1"/>
  <c r="U875" i="1"/>
  <c r="W871" i="1"/>
  <c r="U871" i="1"/>
  <c r="W867" i="1"/>
  <c r="U867" i="1"/>
  <c r="W863" i="1"/>
  <c r="U863" i="1"/>
  <c r="W859" i="1"/>
  <c r="U859" i="1"/>
  <c r="W855" i="1"/>
  <c r="U855" i="1"/>
  <c r="W851" i="1"/>
  <c r="U851" i="1"/>
  <c r="W847" i="1"/>
  <c r="U847" i="1"/>
  <c r="W843" i="1"/>
  <c r="U843" i="1"/>
  <c r="W839" i="1"/>
  <c r="U839" i="1"/>
  <c r="W835" i="1"/>
  <c r="U835" i="1"/>
  <c r="W831" i="1"/>
  <c r="U831" i="1"/>
  <c r="W827" i="1"/>
  <c r="U827" i="1"/>
  <c r="W823" i="1"/>
  <c r="U823" i="1"/>
  <c r="W819" i="1"/>
  <c r="U819" i="1"/>
  <c r="W815" i="1"/>
  <c r="U815" i="1"/>
  <c r="W811" i="1"/>
  <c r="U811" i="1"/>
  <c r="W807" i="1"/>
  <c r="U807" i="1"/>
  <c r="W803" i="1"/>
  <c r="U803" i="1"/>
  <c r="W799" i="1"/>
  <c r="U799" i="1"/>
  <c r="W795" i="1"/>
  <c r="U795" i="1"/>
  <c r="W791" i="1"/>
  <c r="U791" i="1"/>
  <c r="W787" i="1"/>
  <c r="U787" i="1"/>
  <c r="W783" i="1"/>
  <c r="U783" i="1"/>
  <c r="W779" i="1"/>
  <c r="U779" i="1"/>
  <c r="W775" i="1"/>
  <c r="U775" i="1"/>
  <c r="W771" i="1"/>
  <c r="U771" i="1"/>
  <c r="W767" i="1"/>
  <c r="U767" i="1"/>
  <c r="W763" i="1"/>
  <c r="U763" i="1"/>
  <c r="W759" i="1"/>
  <c r="U759" i="1"/>
  <c r="W755" i="1"/>
  <c r="U755" i="1"/>
  <c r="W751" i="1"/>
  <c r="U751" i="1"/>
  <c r="W747" i="1"/>
  <c r="U747" i="1"/>
  <c r="W743" i="1"/>
  <c r="U743" i="1"/>
  <c r="W739" i="1"/>
  <c r="U739" i="1"/>
  <c r="W735" i="1"/>
  <c r="U735" i="1"/>
  <c r="W731" i="1"/>
  <c r="U731" i="1"/>
  <c r="W727" i="1"/>
  <c r="U727" i="1"/>
  <c r="W723" i="1"/>
  <c r="U723" i="1"/>
  <c r="W719" i="1"/>
  <c r="U719" i="1"/>
  <c r="W715" i="1"/>
  <c r="U715" i="1"/>
  <c r="W711" i="1"/>
  <c r="U711" i="1"/>
  <c r="W707" i="1"/>
  <c r="U707" i="1"/>
  <c r="W703" i="1"/>
  <c r="U703" i="1"/>
  <c r="W699" i="1"/>
  <c r="U699" i="1"/>
  <c r="W695" i="1"/>
  <c r="U695" i="1"/>
  <c r="W691" i="1"/>
  <c r="U691" i="1"/>
  <c r="W687" i="1"/>
  <c r="U687" i="1"/>
  <c r="W683" i="1"/>
  <c r="U683" i="1"/>
  <c r="W679" i="1"/>
  <c r="U679" i="1"/>
  <c r="W675" i="1"/>
  <c r="U675" i="1"/>
  <c r="W671" i="1"/>
  <c r="U671" i="1"/>
  <c r="W667" i="1"/>
  <c r="U667" i="1"/>
  <c r="W663" i="1"/>
  <c r="U663" i="1"/>
  <c r="W659" i="1"/>
  <c r="U659" i="1"/>
  <c r="W655" i="1"/>
  <c r="U655" i="1"/>
  <c r="W651" i="1"/>
  <c r="U651" i="1"/>
  <c r="W647" i="1"/>
  <c r="U647" i="1"/>
  <c r="W643" i="1"/>
  <c r="U643" i="1"/>
  <c r="W639" i="1"/>
  <c r="U639" i="1"/>
  <c r="W635" i="1"/>
  <c r="U635" i="1"/>
  <c r="W631" i="1"/>
  <c r="U631" i="1"/>
  <c r="W627" i="1"/>
  <c r="U627" i="1"/>
  <c r="W623" i="1"/>
  <c r="U623" i="1"/>
  <c r="W619" i="1"/>
  <c r="U619" i="1"/>
  <c r="W615" i="1"/>
  <c r="U615" i="1"/>
  <c r="W611" i="1"/>
  <c r="U611" i="1"/>
  <c r="W607" i="1"/>
  <c r="U607" i="1"/>
  <c r="W603" i="1"/>
  <c r="U603" i="1"/>
  <c r="W599" i="1"/>
  <c r="U599" i="1"/>
  <c r="W595" i="1"/>
  <c r="U595" i="1"/>
  <c r="W591" i="1"/>
  <c r="U591" i="1"/>
  <c r="W587" i="1"/>
  <c r="U587" i="1"/>
  <c r="W583" i="1"/>
  <c r="U583" i="1"/>
  <c r="W579" i="1"/>
  <c r="U579" i="1"/>
  <c r="W575" i="1"/>
  <c r="U575" i="1"/>
  <c r="W571" i="1"/>
  <c r="U571" i="1"/>
  <c r="W567" i="1"/>
  <c r="U567" i="1"/>
  <c r="W563" i="1"/>
  <c r="U563" i="1"/>
  <c r="W559" i="1"/>
  <c r="U559" i="1"/>
  <c r="W555" i="1"/>
  <c r="U555" i="1"/>
  <c r="W551" i="1"/>
  <c r="U551" i="1"/>
  <c r="W547" i="1"/>
  <c r="U547" i="1"/>
  <c r="W543" i="1"/>
  <c r="U543" i="1"/>
  <c r="W539" i="1"/>
  <c r="U539" i="1"/>
  <c r="W535" i="1"/>
  <c r="U535" i="1"/>
  <c r="W531" i="1"/>
  <c r="U531" i="1"/>
  <c r="W527" i="1"/>
  <c r="U527" i="1"/>
  <c r="W523" i="1"/>
  <c r="U523" i="1"/>
  <c r="W519" i="1"/>
  <c r="U519" i="1"/>
  <c r="W515" i="1"/>
  <c r="U515" i="1"/>
  <c r="W511" i="1"/>
  <c r="U511" i="1"/>
  <c r="W507" i="1"/>
  <c r="U507" i="1"/>
  <c r="W503" i="1"/>
  <c r="U503" i="1"/>
  <c r="W499" i="1"/>
  <c r="U499" i="1"/>
  <c r="W495" i="1"/>
  <c r="U495" i="1"/>
  <c r="W491" i="1"/>
  <c r="U491" i="1"/>
  <c r="W487" i="1"/>
  <c r="U487" i="1"/>
  <c r="W483" i="1"/>
  <c r="U483" i="1"/>
  <c r="W479" i="1"/>
  <c r="U479" i="1"/>
  <c r="W475" i="1"/>
  <c r="U475" i="1"/>
  <c r="W471" i="1"/>
  <c r="U471" i="1"/>
  <c r="W467" i="1"/>
  <c r="U467" i="1"/>
  <c r="W463" i="1"/>
  <c r="U463" i="1"/>
  <c r="W459" i="1"/>
  <c r="U459" i="1"/>
  <c r="W455" i="1"/>
  <c r="U455" i="1"/>
  <c r="W451" i="1"/>
  <c r="U451" i="1"/>
  <c r="W447" i="1"/>
  <c r="U447" i="1"/>
  <c r="W443" i="1"/>
  <c r="U443" i="1"/>
  <c r="W439" i="1"/>
  <c r="U439" i="1"/>
  <c r="W435" i="1"/>
  <c r="U435" i="1"/>
  <c r="W431" i="1"/>
  <c r="U431" i="1"/>
  <c r="W427" i="1"/>
  <c r="U427" i="1"/>
  <c r="W423" i="1"/>
  <c r="U423" i="1"/>
  <c r="W419" i="1"/>
  <c r="U419" i="1"/>
  <c r="W415" i="1"/>
  <c r="U415" i="1"/>
  <c r="W411" i="1"/>
  <c r="U411" i="1"/>
  <c r="W407" i="1"/>
  <c r="U407" i="1"/>
  <c r="W403" i="1"/>
  <c r="U403" i="1"/>
  <c r="W399" i="1"/>
  <c r="U399" i="1"/>
  <c r="W395" i="1"/>
  <c r="U395" i="1"/>
  <c r="W391" i="1"/>
  <c r="U391" i="1"/>
  <c r="W387" i="1"/>
  <c r="U387" i="1"/>
  <c r="W383" i="1"/>
  <c r="U383" i="1"/>
  <c r="W379" i="1"/>
  <c r="U379" i="1"/>
  <c r="W375" i="1"/>
  <c r="U375" i="1"/>
  <c r="W371" i="1"/>
  <c r="U371" i="1"/>
  <c r="W367" i="1"/>
  <c r="U367" i="1"/>
  <c r="W363" i="1"/>
  <c r="U363" i="1"/>
  <c r="W359" i="1"/>
  <c r="U359" i="1"/>
  <c r="W355" i="1"/>
  <c r="U355" i="1"/>
  <c r="W351" i="1"/>
  <c r="U351" i="1"/>
  <c r="W347" i="1"/>
  <c r="U347" i="1"/>
  <c r="W343" i="1"/>
  <c r="U343" i="1"/>
  <c r="W339" i="1"/>
  <c r="U339" i="1"/>
  <c r="W335" i="1"/>
  <c r="U335" i="1"/>
  <c r="W331" i="1"/>
  <c r="U331" i="1"/>
  <c r="W327" i="1"/>
  <c r="U327" i="1"/>
  <c r="W323" i="1"/>
  <c r="U323" i="1"/>
  <c r="W319" i="1"/>
  <c r="U319" i="1"/>
  <c r="W315" i="1"/>
  <c r="U315" i="1"/>
  <c r="W311" i="1"/>
  <c r="U311" i="1"/>
  <c r="W307" i="1"/>
  <c r="U307" i="1"/>
  <c r="W303" i="1"/>
  <c r="U303" i="1"/>
  <c r="W299" i="1"/>
  <c r="U299" i="1"/>
  <c r="W295" i="1"/>
  <c r="U295" i="1"/>
  <c r="W291" i="1"/>
  <c r="U291" i="1"/>
  <c r="W287" i="1"/>
  <c r="U287" i="1"/>
  <c r="W283" i="1"/>
  <c r="U283" i="1"/>
  <c r="W279" i="1"/>
  <c r="U279" i="1"/>
  <c r="W275" i="1"/>
  <c r="U275" i="1"/>
  <c r="W271" i="1"/>
  <c r="U271" i="1"/>
  <c r="W267" i="1"/>
  <c r="U267" i="1"/>
  <c r="W263" i="1"/>
  <c r="U263" i="1"/>
  <c r="W259" i="1"/>
  <c r="U259" i="1"/>
  <c r="W255" i="1"/>
  <c r="U255" i="1"/>
  <c r="W251" i="1"/>
  <c r="U251" i="1"/>
  <c r="W247" i="1"/>
  <c r="U247" i="1"/>
  <c r="W243" i="1"/>
  <c r="U243" i="1"/>
  <c r="W239" i="1"/>
  <c r="U239" i="1"/>
  <c r="W235" i="1"/>
  <c r="U235" i="1"/>
  <c r="W231" i="1"/>
  <c r="U231" i="1"/>
  <c r="W227" i="1"/>
  <c r="U227" i="1"/>
  <c r="W223" i="1"/>
  <c r="U223" i="1"/>
  <c r="W219" i="1"/>
  <c r="U219" i="1"/>
  <c r="W215" i="1"/>
  <c r="U215" i="1"/>
  <c r="W211" i="1"/>
  <c r="U211" i="1"/>
  <c r="W207" i="1"/>
  <c r="U207" i="1"/>
  <c r="W203" i="1"/>
  <c r="U203" i="1"/>
  <c r="W199" i="1"/>
  <c r="U199" i="1"/>
  <c r="W195" i="1"/>
  <c r="U195" i="1"/>
  <c r="W191" i="1"/>
  <c r="U191" i="1"/>
  <c r="W187" i="1"/>
  <c r="U187" i="1"/>
  <c r="W183" i="1"/>
  <c r="U183" i="1"/>
  <c r="W179" i="1"/>
  <c r="U179" i="1"/>
  <c r="W175" i="1"/>
  <c r="U175" i="1"/>
  <c r="W171" i="1"/>
  <c r="U171" i="1"/>
  <c r="W167" i="1"/>
  <c r="U167" i="1"/>
  <c r="W163" i="1"/>
  <c r="U163" i="1"/>
  <c r="W159" i="1"/>
  <c r="U159" i="1"/>
  <c r="W155" i="1"/>
  <c r="U155" i="1"/>
  <c r="W151" i="1"/>
  <c r="U151" i="1"/>
  <c r="W147" i="1"/>
  <c r="U147" i="1"/>
  <c r="W143" i="1"/>
  <c r="U143" i="1"/>
  <c r="W139" i="1"/>
  <c r="U139" i="1"/>
  <c r="W135" i="1"/>
  <c r="U135" i="1"/>
  <c r="W131" i="1"/>
  <c r="U131" i="1"/>
  <c r="W127" i="1"/>
  <c r="U127" i="1"/>
  <c r="W123" i="1"/>
  <c r="U123" i="1"/>
  <c r="W119" i="1"/>
  <c r="U119" i="1"/>
  <c r="W115" i="1"/>
  <c r="U115" i="1"/>
  <c r="W111" i="1"/>
  <c r="U111" i="1"/>
  <c r="W107" i="1"/>
  <c r="U107" i="1"/>
  <c r="W103" i="1"/>
  <c r="U103" i="1"/>
  <c r="W99" i="1"/>
  <c r="U99" i="1"/>
  <c r="W95" i="1"/>
  <c r="U95" i="1"/>
  <c r="W91" i="1"/>
  <c r="U91" i="1"/>
  <c r="W87" i="1"/>
  <c r="U87" i="1"/>
  <c r="W83" i="1"/>
  <c r="U83" i="1"/>
  <c r="W79" i="1"/>
  <c r="U79" i="1"/>
  <c r="W75" i="1"/>
  <c r="U75" i="1"/>
  <c r="W71" i="1"/>
  <c r="U71" i="1"/>
  <c r="W67" i="1"/>
  <c r="U67" i="1"/>
  <c r="W63" i="1"/>
  <c r="U63" i="1"/>
  <c r="W59" i="1"/>
  <c r="U59" i="1"/>
  <c r="W55" i="1"/>
  <c r="U55" i="1"/>
  <c r="W51" i="1"/>
  <c r="U51" i="1"/>
  <c r="W47" i="1"/>
  <c r="U47" i="1"/>
  <c r="W43" i="1"/>
  <c r="U43" i="1"/>
  <c r="W39" i="1"/>
  <c r="U39" i="1"/>
  <c r="W35" i="1"/>
  <c r="U35" i="1"/>
  <c r="W31" i="1"/>
  <c r="U31" i="1"/>
  <c r="W27" i="1"/>
  <c r="U27" i="1"/>
  <c r="W23" i="1"/>
  <c r="U23" i="1"/>
  <c r="W19" i="1"/>
  <c r="U19" i="1"/>
  <c r="W15" i="1"/>
  <c r="U15" i="1"/>
  <c r="W11" i="1"/>
  <c r="U11" i="1"/>
  <c r="W7" i="1"/>
  <c r="U7" i="1"/>
  <c r="W3" i="1"/>
  <c r="U3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W2722" i="1"/>
  <c r="U2722" i="1"/>
  <c r="W2718" i="1"/>
  <c r="U2718" i="1"/>
  <c r="W2714" i="1"/>
  <c r="U2714" i="1"/>
  <c r="W2710" i="1"/>
  <c r="U2710" i="1"/>
  <c r="W2706" i="1"/>
  <c r="U2706" i="1"/>
  <c r="W2702" i="1"/>
  <c r="U2702" i="1"/>
  <c r="W2698" i="1"/>
  <c r="U2698" i="1"/>
  <c r="W2694" i="1"/>
  <c r="U2694" i="1"/>
  <c r="W2690" i="1"/>
  <c r="U2690" i="1"/>
  <c r="W2686" i="1"/>
  <c r="U2686" i="1"/>
  <c r="W2682" i="1"/>
  <c r="U2682" i="1"/>
  <c r="W2678" i="1"/>
  <c r="U2678" i="1"/>
  <c r="W2674" i="1"/>
  <c r="U2674" i="1"/>
  <c r="W2670" i="1"/>
  <c r="U2670" i="1"/>
  <c r="W2666" i="1"/>
  <c r="U2666" i="1"/>
  <c r="W2662" i="1"/>
  <c r="U2662" i="1"/>
  <c r="W2658" i="1"/>
  <c r="U2658" i="1"/>
  <c r="W2654" i="1"/>
  <c r="U2654" i="1"/>
  <c r="W2650" i="1"/>
  <c r="U2650" i="1"/>
  <c r="W2646" i="1"/>
  <c r="U2646" i="1"/>
  <c r="W2642" i="1"/>
  <c r="U2642" i="1"/>
  <c r="W2638" i="1"/>
  <c r="U2638" i="1"/>
  <c r="W2634" i="1"/>
  <c r="U2634" i="1"/>
  <c r="W2630" i="1"/>
  <c r="U2630" i="1"/>
  <c r="W2626" i="1"/>
  <c r="U2626" i="1"/>
  <c r="W2622" i="1"/>
  <c r="U2622" i="1"/>
  <c r="W2618" i="1"/>
  <c r="U2618" i="1"/>
  <c r="W2614" i="1"/>
  <c r="U2614" i="1"/>
  <c r="W2610" i="1"/>
  <c r="U2610" i="1"/>
  <c r="W2606" i="1"/>
  <c r="U2606" i="1"/>
  <c r="W2602" i="1"/>
  <c r="U2602" i="1"/>
  <c r="W2598" i="1"/>
  <c r="U2598" i="1"/>
  <c r="W2594" i="1"/>
  <c r="U2594" i="1"/>
  <c r="W2590" i="1"/>
  <c r="U2590" i="1"/>
  <c r="W2586" i="1"/>
  <c r="U2586" i="1"/>
  <c r="W2582" i="1"/>
  <c r="U2582" i="1"/>
  <c r="W2578" i="1"/>
  <c r="U2578" i="1"/>
  <c r="W2574" i="1"/>
  <c r="U2574" i="1"/>
  <c r="W2570" i="1"/>
  <c r="U2570" i="1"/>
  <c r="W2566" i="1"/>
  <c r="U2566" i="1"/>
  <c r="W2562" i="1"/>
  <c r="U2562" i="1"/>
  <c r="W2558" i="1"/>
  <c r="U2558" i="1"/>
  <c r="W2554" i="1"/>
  <c r="U2554" i="1"/>
  <c r="W2550" i="1"/>
  <c r="U2550" i="1"/>
  <c r="W2546" i="1"/>
  <c r="U2546" i="1"/>
  <c r="W2542" i="1"/>
  <c r="U2542" i="1"/>
  <c r="W2538" i="1"/>
  <c r="U2538" i="1"/>
  <c r="W2534" i="1"/>
  <c r="U2534" i="1"/>
  <c r="W2530" i="1"/>
  <c r="U2530" i="1"/>
  <c r="W2526" i="1"/>
  <c r="U2526" i="1"/>
  <c r="W2522" i="1"/>
  <c r="U2522" i="1"/>
  <c r="W2518" i="1"/>
  <c r="U2518" i="1"/>
  <c r="W2514" i="1"/>
  <c r="U2514" i="1"/>
  <c r="W2510" i="1"/>
  <c r="U2510" i="1"/>
  <c r="W2506" i="1"/>
  <c r="U2506" i="1"/>
  <c r="W2502" i="1"/>
  <c r="U2502" i="1"/>
  <c r="W2498" i="1"/>
  <c r="U2498" i="1"/>
  <c r="W2494" i="1"/>
  <c r="U2494" i="1"/>
  <c r="W2490" i="1"/>
  <c r="U2490" i="1"/>
  <c r="W2486" i="1"/>
  <c r="U2486" i="1"/>
  <c r="W2482" i="1"/>
  <c r="U2482" i="1"/>
  <c r="W2478" i="1"/>
  <c r="U2478" i="1"/>
  <c r="W2474" i="1"/>
  <c r="U2474" i="1"/>
  <c r="W2470" i="1"/>
  <c r="U2470" i="1"/>
  <c r="W2466" i="1"/>
  <c r="U2466" i="1"/>
  <c r="W2462" i="1"/>
  <c r="U2462" i="1"/>
  <c r="W2458" i="1"/>
  <c r="U2458" i="1"/>
  <c r="W2454" i="1"/>
  <c r="U2454" i="1"/>
  <c r="W2450" i="1"/>
  <c r="U2450" i="1"/>
  <c r="W2446" i="1"/>
  <c r="U2446" i="1"/>
  <c r="W2442" i="1"/>
  <c r="U2442" i="1"/>
  <c r="W2438" i="1"/>
  <c r="U2438" i="1"/>
  <c r="W2434" i="1"/>
  <c r="U2434" i="1"/>
  <c r="W2430" i="1"/>
  <c r="U2430" i="1"/>
  <c r="W2426" i="1"/>
  <c r="U2426" i="1"/>
  <c r="W2422" i="1"/>
  <c r="U2422" i="1"/>
  <c r="W2418" i="1"/>
  <c r="U2418" i="1"/>
  <c r="W2414" i="1"/>
  <c r="U2414" i="1"/>
  <c r="W2410" i="1"/>
  <c r="U2410" i="1"/>
  <c r="W2406" i="1"/>
  <c r="U2406" i="1"/>
  <c r="W2402" i="1"/>
  <c r="U2402" i="1"/>
  <c r="W2398" i="1"/>
  <c r="U2398" i="1"/>
  <c r="W2394" i="1"/>
  <c r="U2394" i="1"/>
  <c r="W2390" i="1"/>
  <c r="U2390" i="1"/>
  <c r="W2386" i="1"/>
  <c r="U2386" i="1"/>
  <c r="W2382" i="1"/>
  <c r="U2382" i="1"/>
  <c r="W2378" i="1"/>
  <c r="U2378" i="1"/>
  <c r="W2374" i="1"/>
  <c r="U2374" i="1"/>
  <c r="W2370" i="1"/>
  <c r="U2370" i="1"/>
  <c r="W2366" i="1"/>
  <c r="U2366" i="1"/>
  <c r="W2362" i="1"/>
  <c r="U2362" i="1"/>
  <c r="W2358" i="1"/>
  <c r="U2358" i="1"/>
  <c r="W2354" i="1"/>
  <c r="U2354" i="1"/>
  <c r="W2350" i="1"/>
  <c r="U2350" i="1"/>
  <c r="W2346" i="1"/>
  <c r="U2346" i="1"/>
  <c r="W2342" i="1"/>
  <c r="U2342" i="1"/>
  <c r="W2338" i="1"/>
  <c r="U2338" i="1"/>
  <c r="W2334" i="1"/>
  <c r="U2334" i="1"/>
  <c r="W2330" i="1"/>
  <c r="U2330" i="1"/>
  <c r="W2326" i="1"/>
  <c r="U2326" i="1"/>
  <c r="W2322" i="1"/>
  <c r="U2322" i="1"/>
  <c r="W2318" i="1"/>
  <c r="U2318" i="1"/>
  <c r="W2314" i="1"/>
  <c r="U2314" i="1"/>
  <c r="W2310" i="1"/>
  <c r="U2310" i="1"/>
  <c r="W2306" i="1"/>
  <c r="U2306" i="1"/>
  <c r="W2302" i="1"/>
  <c r="U2302" i="1"/>
  <c r="W2298" i="1"/>
  <c r="U2298" i="1"/>
  <c r="W2294" i="1"/>
  <c r="U2294" i="1"/>
  <c r="W2290" i="1"/>
  <c r="U2290" i="1"/>
  <c r="W2286" i="1"/>
  <c r="U2286" i="1"/>
  <c r="W2282" i="1"/>
  <c r="U2282" i="1"/>
  <c r="W2278" i="1"/>
  <c r="U2278" i="1"/>
  <c r="W2274" i="1"/>
  <c r="U2274" i="1"/>
  <c r="W2270" i="1"/>
  <c r="U2270" i="1"/>
  <c r="W2266" i="1"/>
  <c r="U2266" i="1"/>
  <c r="W2262" i="1"/>
  <c r="U2262" i="1"/>
  <c r="W2258" i="1"/>
  <c r="U2258" i="1"/>
  <c r="W2254" i="1"/>
  <c r="U2254" i="1"/>
  <c r="W2250" i="1"/>
  <c r="U2250" i="1"/>
  <c r="W2246" i="1"/>
  <c r="U2246" i="1"/>
  <c r="W2242" i="1"/>
  <c r="U2242" i="1"/>
  <c r="W2238" i="1"/>
  <c r="U2238" i="1"/>
  <c r="W2234" i="1"/>
  <c r="U2234" i="1"/>
  <c r="W2230" i="1"/>
  <c r="U2230" i="1"/>
  <c r="W2226" i="1"/>
  <c r="U2226" i="1"/>
  <c r="W2222" i="1"/>
  <c r="U2222" i="1"/>
  <c r="W2218" i="1"/>
  <c r="U2218" i="1"/>
  <c r="W2214" i="1"/>
  <c r="U2214" i="1"/>
  <c r="W2210" i="1"/>
  <c r="U2210" i="1"/>
  <c r="W2206" i="1"/>
  <c r="U2206" i="1"/>
  <c r="W2202" i="1"/>
  <c r="U2202" i="1"/>
  <c r="W2198" i="1"/>
  <c r="U2198" i="1"/>
  <c r="W2194" i="1"/>
  <c r="U2194" i="1"/>
  <c r="W2190" i="1"/>
  <c r="U2190" i="1"/>
  <c r="W2186" i="1"/>
  <c r="U2186" i="1"/>
  <c r="W2182" i="1"/>
  <c r="U2182" i="1"/>
  <c r="W2178" i="1"/>
  <c r="U2178" i="1"/>
  <c r="W2174" i="1"/>
  <c r="U2174" i="1"/>
  <c r="W2170" i="1"/>
  <c r="U2170" i="1"/>
  <c r="W2166" i="1"/>
  <c r="U2166" i="1"/>
  <c r="W2162" i="1"/>
  <c r="U2162" i="1"/>
  <c r="W2158" i="1"/>
  <c r="U2158" i="1"/>
  <c r="W2154" i="1"/>
  <c r="U2154" i="1"/>
  <c r="W2150" i="1"/>
  <c r="U2150" i="1"/>
  <c r="W2146" i="1"/>
  <c r="U2146" i="1"/>
  <c r="W2142" i="1"/>
  <c r="U2142" i="1"/>
  <c r="W2138" i="1"/>
  <c r="U2138" i="1"/>
  <c r="W2134" i="1"/>
  <c r="U2134" i="1"/>
  <c r="W2130" i="1"/>
  <c r="U2130" i="1"/>
  <c r="W2126" i="1"/>
  <c r="U2126" i="1"/>
  <c r="W2122" i="1"/>
  <c r="U2122" i="1"/>
  <c r="W2118" i="1"/>
  <c r="U2118" i="1"/>
  <c r="W2114" i="1"/>
  <c r="U2114" i="1"/>
  <c r="W2110" i="1"/>
  <c r="U2110" i="1"/>
  <c r="W2106" i="1"/>
  <c r="U2106" i="1"/>
  <c r="W2102" i="1"/>
  <c r="U2102" i="1"/>
  <c r="W2098" i="1"/>
  <c r="U2098" i="1"/>
  <c r="W2094" i="1"/>
  <c r="U2094" i="1"/>
  <c r="W2090" i="1"/>
  <c r="U2090" i="1"/>
  <c r="W2086" i="1"/>
  <c r="U2086" i="1"/>
  <c r="W2082" i="1"/>
  <c r="U2082" i="1"/>
  <c r="W2078" i="1"/>
  <c r="U2078" i="1"/>
  <c r="W2074" i="1"/>
  <c r="U2074" i="1"/>
  <c r="W2070" i="1"/>
  <c r="U2070" i="1"/>
  <c r="W2066" i="1"/>
  <c r="U2066" i="1"/>
  <c r="W2062" i="1"/>
  <c r="U2062" i="1"/>
  <c r="W2058" i="1"/>
  <c r="U2058" i="1"/>
  <c r="W2054" i="1"/>
  <c r="U2054" i="1"/>
  <c r="W2050" i="1"/>
  <c r="U2050" i="1"/>
  <c r="W2046" i="1"/>
  <c r="U2046" i="1"/>
  <c r="W2042" i="1"/>
  <c r="U2042" i="1"/>
  <c r="W2038" i="1"/>
  <c r="U2038" i="1"/>
  <c r="W2034" i="1"/>
  <c r="U2034" i="1"/>
  <c r="W2030" i="1"/>
  <c r="U2030" i="1"/>
  <c r="W2026" i="1"/>
  <c r="U2026" i="1"/>
  <c r="W2022" i="1"/>
  <c r="U2022" i="1"/>
  <c r="W2018" i="1"/>
  <c r="U2018" i="1"/>
  <c r="W2014" i="1"/>
  <c r="U2014" i="1"/>
  <c r="W2010" i="1"/>
  <c r="U2010" i="1"/>
  <c r="W2006" i="1"/>
  <c r="U2006" i="1"/>
  <c r="W2002" i="1"/>
  <c r="U2002" i="1"/>
  <c r="W1998" i="1"/>
  <c r="U1998" i="1"/>
  <c r="W1994" i="1"/>
  <c r="U1994" i="1"/>
  <c r="W1990" i="1"/>
  <c r="U1990" i="1"/>
  <c r="W1986" i="1"/>
  <c r="U1986" i="1"/>
  <c r="W1982" i="1"/>
  <c r="U1982" i="1"/>
  <c r="W1978" i="1"/>
  <c r="U1978" i="1"/>
  <c r="W1974" i="1"/>
  <c r="U1974" i="1"/>
  <c r="W1970" i="1"/>
  <c r="U1970" i="1"/>
  <c r="W1966" i="1"/>
  <c r="U1966" i="1"/>
  <c r="W1962" i="1"/>
  <c r="U1962" i="1"/>
  <c r="W1958" i="1"/>
  <c r="U1958" i="1"/>
  <c r="W1954" i="1"/>
  <c r="U1954" i="1"/>
  <c r="W1950" i="1"/>
  <c r="U1950" i="1"/>
  <c r="W1946" i="1"/>
  <c r="U1946" i="1"/>
  <c r="W1942" i="1"/>
  <c r="U1942" i="1"/>
  <c r="W1938" i="1"/>
  <c r="U1938" i="1"/>
  <c r="W1934" i="1"/>
  <c r="U1934" i="1"/>
  <c r="W1930" i="1"/>
  <c r="U1930" i="1"/>
  <c r="W1926" i="1"/>
  <c r="U1926" i="1"/>
  <c r="W1922" i="1"/>
  <c r="U1922" i="1"/>
  <c r="W1918" i="1"/>
  <c r="U1918" i="1"/>
  <c r="W1914" i="1"/>
  <c r="U1914" i="1"/>
  <c r="W1910" i="1"/>
  <c r="U1910" i="1"/>
  <c r="W1906" i="1"/>
  <c r="U1906" i="1"/>
  <c r="W1902" i="1"/>
  <c r="U1902" i="1"/>
  <c r="W1898" i="1"/>
  <c r="U1898" i="1"/>
  <c r="W1894" i="1"/>
  <c r="U1894" i="1"/>
  <c r="W1890" i="1"/>
  <c r="U1890" i="1"/>
  <c r="W1886" i="1"/>
  <c r="U1886" i="1"/>
  <c r="W1882" i="1"/>
  <c r="U1882" i="1"/>
  <c r="W1878" i="1"/>
  <c r="U1878" i="1"/>
  <c r="W1874" i="1"/>
  <c r="U1874" i="1"/>
  <c r="W1870" i="1"/>
  <c r="U1870" i="1"/>
  <c r="W1866" i="1"/>
  <c r="U1866" i="1"/>
  <c r="W1862" i="1"/>
  <c r="U1862" i="1"/>
  <c r="W1858" i="1"/>
  <c r="U1858" i="1"/>
  <c r="W1854" i="1"/>
  <c r="U1854" i="1"/>
  <c r="W1850" i="1"/>
  <c r="U1850" i="1"/>
  <c r="W1846" i="1"/>
  <c r="U1846" i="1"/>
  <c r="W1842" i="1"/>
  <c r="U1842" i="1"/>
  <c r="W1838" i="1"/>
  <c r="U1838" i="1"/>
  <c r="W1834" i="1"/>
  <c r="U1834" i="1"/>
  <c r="W1830" i="1"/>
  <c r="U1830" i="1"/>
  <c r="W1826" i="1"/>
  <c r="U1826" i="1"/>
  <c r="W1822" i="1"/>
  <c r="U1822" i="1"/>
  <c r="W1818" i="1"/>
  <c r="U1818" i="1"/>
  <c r="W1814" i="1"/>
  <c r="U1814" i="1"/>
  <c r="W1810" i="1"/>
  <c r="U1810" i="1"/>
  <c r="W1806" i="1"/>
  <c r="U1806" i="1"/>
  <c r="W1802" i="1"/>
  <c r="U1802" i="1"/>
  <c r="W1798" i="1"/>
  <c r="U1798" i="1"/>
  <c r="W1794" i="1"/>
  <c r="U1794" i="1"/>
  <c r="W1790" i="1"/>
  <c r="U1790" i="1"/>
  <c r="W1786" i="1"/>
  <c r="U1786" i="1"/>
  <c r="W1782" i="1"/>
  <c r="U1782" i="1"/>
  <c r="W1778" i="1"/>
  <c r="U1778" i="1"/>
  <c r="W1774" i="1"/>
  <c r="U1774" i="1"/>
  <c r="W1770" i="1"/>
  <c r="U1770" i="1"/>
  <c r="W1766" i="1"/>
  <c r="U1766" i="1"/>
  <c r="W1762" i="1"/>
  <c r="U1762" i="1"/>
  <c r="W1758" i="1"/>
  <c r="U1758" i="1"/>
  <c r="W1754" i="1"/>
  <c r="U1754" i="1"/>
  <c r="W1750" i="1"/>
  <c r="U1750" i="1"/>
  <c r="W1746" i="1"/>
  <c r="U1746" i="1"/>
  <c r="W1742" i="1"/>
  <c r="U1742" i="1"/>
  <c r="W1738" i="1"/>
  <c r="U1738" i="1"/>
  <c r="W1734" i="1"/>
  <c r="U1734" i="1"/>
  <c r="W1730" i="1"/>
  <c r="U1730" i="1"/>
  <c r="W1726" i="1"/>
  <c r="U1726" i="1"/>
  <c r="W1722" i="1"/>
  <c r="U1722" i="1"/>
  <c r="W1718" i="1"/>
  <c r="U1718" i="1"/>
  <c r="W1714" i="1"/>
  <c r="U1714" i="1"/>
  <c r="W1710" i="1"/>
  <c r="U1710" i="1"/>
  <c r="W1706" i="1"/>
  <c r="U1706" i="1"/>
  <c r="W1702" i="1"/>
  <c r="U1702" i="1"/>
  <c r="W1698" i="1"/>
  <c r="U1698" i="1"/>
  <c r="W1694" i="1"/>
  <c r="U1694" i="1"/>
  <c r="W1690" i="1"/>
  <c r="U1690" i="1"/>
  <c r="W1686" i="1"/>
  <c r="U1686" i="1"/>
  <c r="W1682" i="1"/>
  <c r="U1682" i="1"/>
  <c r="W1678" i="1"/>
  <c r="U1678" i="1"/>
  <c r="W1674" i="1"/>
  <c r="U1674" i="1"/>
  <c r="W1670" i="1"/>
  <c r="U1670" i="1"/>
  <c r="W1666" i="1"/>
  <c r="U1666" i="1"/>
  <c r="W1662" i="1"/>
  <c r="U1662" i="1"/>
  <c r="W1658" i="1"/>
  <c r="U1658" i="1"/>
  <c r="W1654" i="1"/>
  <c r="U1654" i="1"/>
  <c r="W1650" i="1"/>
  <c r="U1650" i="1"/>
  <c r="W1646" i="1"/>
  <c r="U1646" i="1"/>
  <c r="W1642" i="1"/>
  <c r="U1642" i="1"/>
  <c r="W1638" i="1"/>
  <c r="U1638" i="1"/>
  <c r="W1634" i="1"/>
  <c r="U1634" i="1"/>
  <c r="W1630" i="1"/>
  <c r="U1630" i="1"/>
  <c r="W1626" i="1"/>
  <c r="U1626" i="1"/>
  <c r="W1622" i="1"/>
  <c r="U1622" i="1"/>
  <c r="W1618" i="1"/>
  <c r="U1618" i="1"/>
  <c r="W1614" i="1"/>
  <c r="U1614" i="1"/>
  <c r="W1610" i="1"/>
  <c r="U1610" i="1"/>
  <c r="W1606" i="1"/>
  <c r="U1606" i="1"/>
  <c r="W1602" i="1"/>
  <c r="U1602" i="1"/>
  <c r="W1598" i="1"/>
  <c r="U1598" i="1"/>
  <c r="W1594" i="1"/>
  <c r="U1594" i="1"/>
  <c r="W1590" i="1"/>
  <c r="U1590" i="1"/>
  <c r="W1586" i="1"/>
  <c r="U1586" i="1"/>
  <c r="W1582" i="1"/>
  <c r="U1582" i="1"/>
  <c r="W1578" i="1"/>
  <c r="U1578" i="1"/>
  <c r="W1574" i="1"/>
  <c r="U1574" i="1"/>
  <c r="W1570" i="1"/>
  <c r="U1570" i="1"/>
  <c r="W1566" i="1"/>
  <c r="U1566" i="1"/>
  <c r="W1562" i="1"/>
  <c r="U1562" i="1"/>
  <c r="W1558" i="1"/>
  <c r="U1558" i="1"/>
  <c r="W1554" i="1"/>
  <c r="U1554" i="1"/>
  <c r="W1550" i="1"/>
  <c r="U1550" i="1"/>
  <c r="W1546" i="1"/>
  <c r="U1546" i="1"/>
  <c r="W1542" i="1"/>
  <c r="U1542" i="1"/>
  <c r="W1538" i="1"/>
  <c r="U1538" i="1"/>
  <c r="W1534" i="1"/>
  <c r="U1534" i="1"/>
  <c r="W1530" i="1"/>
  <c r="U1530" i="1"/>
  <c r="W1526" i="1"/>
  <c r="U1526" i="1"/>
  <c r="W1522" i="1"/>
  <c r="U1522" i="1"/>
  <c r="W1518" i="1"/>
  <c r="U1518" i="1"/>
  <c r="W1514" i="1"/>
  <c r="U1514" i="1"/>
  <c r="W1510" i="1"/>
  <c r="U1510" i="1"/>
  <c r="W1506" i="1"/>
  <c r="U1506" i="1"/>
  <c r="W1502" i="1"/>
  <c r="U1502" i="1"/>
  <c r="W1498" i="1"/>
  <c r="U1498" i="1"/>
  <c r="W1494" i="1"/>
  <c r="U1494" i="1"/>
  <c r="W1490" i="1"/>
  <c r="U1490" i="1"/>
  <c r="W1486" i="1"/>
  <c r="U1486" i="1"/>
  <c r="W1482" i="1"/>
  <c r="U1482" i="1"/>
  <c r="W1478" i="1"/>
  <c r="U1478" i="1"/>
  <c r="W1474" i="1"/>
  <c r="U1474" i="1"/>
  <c r="W1470" i="1"/>
  <c r="U1470" i="1"/>
  <c r="W1466" i="1"/>
  <c r="U1466" i="1"/>
  <c r="W1462" i="1"/>
  <c r="U1462" i="1"/>
  <c r="W1458" i="1"/>
  <c r="U1458" i="1"/>
  <c r="W1454" i="1"/>
  <c r="U1454" i="1"/>
  <c r="W1450" i="1"/>
  <c r="U1450" i="1"/>
  <c r="W1446" i="1"/>
  <c r="U1446" i="1"/>
  <c r="W1442" i="1"/>
  <c r="U1442" i="1"/>
  <c r="W1438" i="1"/>
  <c r="U1438" i="1"/>
  <c r="W1434" i="1"/>
  <c r="U1434" i="1"/>
  <c r="W1430" i="1"/>
  <c r="U1430" i="1"/>
  <c r="W1426" i="1"/>
  <c r="U1426" i="1"/>
  <c r="W1422" i="1"/>
  <c r="U1422" i="1"/>
  <c r="W1418" i="1"/>
  <c r="U1418" i="1"/>
  <c r="W1414" i="1"/>
  <c r="U1414" i="1"/>
  <c r="W1410" i="1"/>
  <c r="U1410" i="1"/>
  <c r="W1406" i="1"/>
  <c r="U1406" i="1"/>
  <c r="W1402" i="1"/>
  <c r="U1402" i="1"/>
  <c r="W1398" i="1"/>
  <c r="U1398" i="1"/>
  <c r="W1394" i="1"/>
  <c r="U1394" i="1"/>
  <c r="W1390" i="1"/>
  <c r="U1390" i="1"/>
  <c r="W1386" i="1"/>
  <c r="U1386" i="1"/>
  <c r="W1382" i="1"/>
  <c r="U1382" i="1"/>
  <c r="W1378" i="1"/>
  <c r="U1378" i="1"/>
  <c r="W1374" i="1"/>
  <c r="U1374" i="1"/>
  <c r="W1370" i="1"/>
  <c r="U1370" i="1"/>
  <c r="W1366" i="1"/>
  <c r="U1366" i="1"/>
  <c r="W1362" i="1"/>
  <c r="U1362" i="1"/>
  <c r="W1358" i="1"/>
  <c r="U1358" i="1"/>
  <c r="W1354" i="1"/>
  <c r="U1354" i="1"/>
  <c r="W1350" i="1"/>
  <c r="U1350" i="1"/>
  <c r="W1346" i="1"/>
  <c r="U1346" i="1"/>
  <c r="W1342" i="1"/>
  <c r="U1342" i="1"/>
  <c r="W1338" i="1"/>
  <c r="U1338" i="1"/>
  <c r="W1334" i="1"/>
  <c r="U1334" i="1"/>
  <c r="W1330" i="1"/>
  <c r="U1330" i="1"/>
  <c r="W1326" i="1"/>
  <c r="U1326" i="1"/>
  <c r="W1322" i="1"/>
  <c r="U1322" i="1"/>
  <c r="W1318" i="1"/>
  <c r="U1318" i="1"/>
  <c r="W1314" i="1"/>
  <c r="U1314" i="1"/>
  <c r="W1310" i="1"/>
  <c r="U1310" i="1"/>
  <c r="W1306" i="1"/>
  <c r="U1306" i="1"/>
  <c r="W1302" i="1"/>
  <c r="U1302" i="1"/>
  <c r="W1298" i="1"/>
  <c r="U1298" i="1"/>
  <c r="W1294" i="1"/>
  <c r="U1294" i="1"/>
  <c r="W1290" i="1"/>
  <c r="U1290" i="1"/>
  <c r="W1286" i="1"/>
  <c r="U1286" i="1"/>
  <c r="W1282" i="1"/>
  <c r="U1282" i="1"/>
  <c r="W1278" i="1"/>
  <c r="U1278" i="1"/>
  <c r="W1274" i="1"/>
  <c r="U1274" i="1"/>
  <c r="W1270" i="1"/>
  <c r="U1270" i="1"/>
  <c r="W1266" i="1"/>
  <c r="U1266" i="1"/>
  <c r="W1262" i="1"/>
  <c r="U1262" i="1"/>
  <c r="W1258" i="1"/>
  <c r="U1258" i="1"/>
  <c r="W1254" i="1"/>
  <c r="U1254" i="1"/>
  <c r="W1250" i="1"/>
  <c r="U1250" i="1"/>
  <c r="W1246" i="1"/>
  <c r="U1246" i="1"/>
  <c r="W1242" i="1"/>
  <c r="U1242" i="1"/>
  <c r="W1238" i="1"/>
  <c r="U1238" i="1"/>
  <c r="W1234" i="1"/>
  <c r="U1234" i="1"/>
  <c r="W1230" i="1"/>
  <c r="U1230" i="1"/>
  <c r="W1226" i="1"/>
  <c r="U1226" i="1"/>
  <c r="W1222" i="1"/>
  <c r="U1222" i="1"/>
  <c r="W1218" i="1"/>
  <c r="U1218" i="1"/>
  <c r="W1214" i="1"/>
  <c r="U1214" i="1"/>
  <c r="W1210" i="1"/>
  <c r="U1210" i="1"/>
  <c r="W1206" i="1"/>
  <c r="U1206" i="1"/>
  <c r="W1202" i="1"/>
  <c r="U1202" i="1"/>
  <c r="W1198" i="1"/>
  <c r="U1198" i="1"/>
  <c r="W1194" i="1"/>
  <c r="U1194" i="1"/>
  <c r="W1190" i="1"/>
  <c r="U1190" i="1"/>
  <c r="W1186" i="1"/>
  <c r="U1186" i="1"/>
  <c r="W1182" i="1"/>
  <c r="U1182" i="1"/>
  <c r="W1178" i="1"/>
  <c r="U1178" i="1"/>
  <c r="W1174" i="1"/>
  <c r="U1174" i="1"/>
  <c r="W1170" i="1"/>
  <c r="U1170" i="1"/>
  <c r="W1166" i="1"/>
  <c r="U1166" i="1"/>
  <c r="W1162" i="1"/>
  <c r="U1162" i="1"/>
  <c r="W1158" i="1"/>
  <c r="U1158" i="1"/>
  <c r="W1154" i="1"/>
  <c r="U1154" i="1"/>
  <c r="W1150" i="1"/>
  <c r="U1150" i="1"/>
  <c r="W1146" i="1"/>
  <c r="U1146" i="1"/>
  <c r="W1142" i="1"/>
  <c r="U1142" i="1"/>
  <c r="W1138" i="1"/>
  <c r="U1138" i="1"/>
  <c r="W1134" i="1"/>
  <c r="U1134" i="1"/>
  <c r="W1130" i="1"/>
  <c r="U1130" i="1"/>
  <c r="W1126" i="1"/>
  <c r="U1126" i="1"/>
  <c r="W1122" i="1"/>
  <c r="U1122" i="1"/>
  <c r="W1118" i="1"/>
  <c r="U1118" i="1"/>
  <c r="W1114" i="1"/>
  <c r="U1114" i="1"/>
  <c r="W1110" i="1"/>
  <c r="U1110" i="1"/>
  <c r="W1106" i="1"/>
  <c r="U1106" i="1"/>
  <c r="W1102" i="1"/>
  <c r="U1102" i="1"/>
  <c r="W1098" i="1"/>
  <c r="U1098" i="1"/>
  <c r="W1094" i="1"/>
  <c r="U1094" i="1"/>
  <c r="W1090" i="1"/>
  <c r="U1090" i="1"/>
  <c r="W1086" i="1"/>
  <c r="U1086" i="1"/>
  <c r="W1082" i="1"/>
  <c r="U1082" i="1"/>
  <c r="W1078" i="1"/>
  <c r="U1078" i="1"/>
  <c r="W1074" i="1"/>
  <c r="U1074" i="1"/>
  <c r="W1070" i="1"/>
  <c r="U1070" i="1"/>
  <c r="W1066" i="1"/>
  <c r="U1066" i="1"/>
  <c r="W1062" i="1"/>
  <c r="U1062" i="1"/>
  <c r="W1058" i="1"/>
  <c r="U1058" i="1"/>
  <c r="W1054" i="1"/>
  <c r="U1054" i="1"/>
  <c r="W1050" i="1"/>
  <c r="U1050" i="1"/>
  <c r="W1046" i="1"/>
  <c r="U1046" i="1"/>
  <c r="W1042" i="1"/>
  <c r="U1042" i="1"/>
  <c r="W1038" i="1"/>
  <c r="U1038" i="1"/>
  <c r="W1034" i="1"/>
  <c r="U1034" i="1"/>
  <c r="W1030" i="1"/>
  <c r="U1030" i="1"/>
  <c r="W1026" i="1"/>
  <c r="U1026" i="1"/>
  <c r="W1022" i="1"/>
  <c r="U1022" i="1"/>
  <c r="W1018" i="1"/>
  <c r="U1018" i="1"/>
  <c r="W1014" i="1"/>
  <c r="U1014" i="1"/>
  <c r="W1010" i="1"/>
  <c r="U1010" i="1"/>
  <c r="W1006" i="1"/>
  <c r="U1006" i="1"/>
  <c r="W1002" i="1"/>
  <c r="U1002" i="1"/>
  <c r="W998" i="1"/>
  <c r="U998" i="1"/>
  <c r="W994" i="1"/>
  <c r="U994" i="1"/>
  <c r="W990" i="1"/>
  <c r="U990" i="1"/>
  <c r="W986" i="1"/>
  <c r="U986" i="1"/>
  <c r="W982" i="1"/>
  <c r="U982" i="1"/>
  <c r="W978" i="1"/>
  <c r="U978" i="1"/>
  <c r="W974" i="1"/>
  <c r="U974" i="1"/>
  <c r="W970" i="1"/>
  <c r="U970" i="1"/>
  <c r="W966" i="1"/>
  <c r="U966" i="1"/>
  <c r="W962" i="1"/>
  <c r="U962" i="1"/>
  <c r="W958" i="1"/>
  <c r="U958" i="1"/>
  <c r="W954" i="1"/>
  <c r="U954" i="1"/>
  <c r="W950" i="1"/>
  <c r="U950" i="1"/>
  <c r="W946" i="1"/>
  <c r="U946" i="1"/>
  <c r="W942" i="1"/>
  <c r="U942" i="1"/>
  <c r="W938" i="1"/>
  <c r="U938" i="1"/>
  <c r="W934" i="1"/>
  <c r="U934" i="1"/>
  <c r="W930" i="1"/>
  <c r="U930" i="1"/>
  <c r="W926" i="1"/>
  <c r="U926" i="1"/>
  <c r="W922" i="1"/>
  <c r="U922" i="1"/>
  <c r="W918" i="1"/>
  <c r="U918" i="1"/>
  <c r="W914" i="1"/>
  <c r="U914" i="1"/>
  <c r="W910" i="1"/>
  <c r="U910" i="1"/>
  <c r="W906" i="1"/>
  <c r="U906" i="1"/>
  <c r="W902" i="1"/>
  <c r="U902" i="1"/>
  <c r="W898" i="1"/>
  <c r="U898" i="1"/>
  <c r="W894" i="1"/>
  <c r="U894" i="1"/>
  <c r="W890" i="1"/>
  <c r="U890" i="1"/>
  <c r="W886" i="1"/>
  <c r="U886" i="1"/>
  <c r="W882" i="1"/>
  <c r="U882" i="1"/>
  <c r="W878" i="1"/>
  <c r="U878" i="1"/>
  <c r="W874" i="1"/>
  <c r="U874" i="1"/>
  <c r="W870" i="1"/>
  <c r="U870" i="1"/>
  <c r="W866" i="1"/>
  <c r="U866" i="1"/>
  <c r="W862" i="1"/>
  <c r="U862" i="1"/>
  <c r="W858" i="1"/>
  <c r="U858" i="1"/>
  <c r="W854" i="1"/>
  <c r="U854" i="1"/>
  <c r="W850" i="1"/>
  <c r="U850" i="1"/>
  <c r="W846" i="1"/>
  <c r="U846" i="1"/>
  <c r="W842" i="1"/>
  <c r="U842" i="1"/>
  <c r="W838" i="1"/>
  <c r="U838" i="1"/>
  <c r="W834" i="1"/>
  <c r="U834" i="1"/>
  <c r="W830" i="1"/>
  <c r="U830" i="1"/>
  <c r="W826" i="1"/>
  <c r="U826" i="1"/>
  <c r="W822" i="1"/>
  <c r="U822" i="1"/>
  <c r="W818" i="1"/>
  <c r="U818" i="1"/>
  <c r="W814" i="1"/>
  <c r="U814" i="1"/>
  <c r="W810" i="1"/>
  <c r="U810" i="1"/>
  <c r="W806" i="1"/>
  <c r="U806" i="1"/>
  <c r="W802" i="1"/>
  <c r="U802" i="1"/>
  <c r="W798" i="1"/>
  <c r="U798" i="1"/>
  <c r="W794" i="1"/>
  <c r="U794" i="1"/>
  <c r="W790" i="1"/>
  <c r="U790" i="1"/>
  <c r="W786" i="1"/>
  <c r="U786" i="1"/>
  <c r="W782" i="1"/>
  <c r="U782" i="1"/>
  <c r="W778" i="1"/>
  <c r="U778" i="1"/>
  <c r="W774" i="1"/>
  <c r="U774" i="1"/>
  <c r="W770" i="1"/>
  <c r="U770" i="1"/>
  <c r="W766" i="1"/>
  <c r="U766" i="1"/>
  <c r="W762" i="1"/>
  <c r="U762" i="1"/>
  <c r="W758" i="1"/>
  <c r="U758" i="1"/>
  <c r="W754" i="1"/>
  <c r="U754" i="1"/>
  <c r="W750" i="1"/>
  <c r="U750" i="1"/>
  <c r="W746" i="1"/>
  <c r="U746" i="1"/>
  <c r="W742" i="1"/>
  <c r="U742" i="1"/>
  <c r="W738" i="1"/>
  <c r="U738" i="1"/>
  <c r="W734" i="1"/>
  <c r="U734" i="1"/>
  <c r="W730" i="1"/>
  <c r="U730" i="1"/>
  <c r="W726" i="1"/>
  <c r="U726" i="1"/>
  <c r="W722" i="1"/>
  <c r="U722" i="1"/>
  <c r="W718" i="1"/>
  <c r="U718" i="1"/>
  <c r="W714" i="1"/>
  <c r="U714" i="1"/>
  <c r="W710" i="1"/>
  <c r="U710" i="1"/>
  <c r="W706" i="1"/>
  <c r="U706" i="1"/>
  <c r="W702" i="1"/>
  <c r="U702" i="1"/>
  <c r="W698" i="1"/>
  <c r="U698" i="1"/>
  <c r="W694" i="1"/>
  <c r="U694" i="1"/>
  <c r="W690" i="1"/>
  <c r="U690" i="1"/>
  <c r="W686" i="1"/>
  <c r="U686" i="1"/>
  <c r="W682" i="1"/>
  <c r="U682" i="1"/>
  <c r="W678" i="1"/>
  <c r="U678" i="1"/>
  <c r="W674" i="1"/>
  <c r="U674" i="1"/>
  <c r="W670" i="1"/>
  <c r="U670" i="1"/>
  <c r="W666" i="1"/>
  <c r="U666" i="1"/>
  <c r="W662" i="1"/>
  <c r="U662" i="1"/>
  <c r="W658" i="1"/>
  <c r="U658" i="1"/>
  <c r="W654" i="1"/>
  <c r="U654" i="1"/>
  <c r="W650" i="1"/>
  <c r="U650" i="1"/>
  <c r="W646" i="1"/>
  <c r="U646" i="1"/>
  <c r="W642" i="1"/>
  <c r="U642" i="1"/>
  <c r="W638" i="1"/>
  <c r="U638" i="1"/>
  <c r="W634" i="1"/>
  <c r="U634" i="1"/>
  <c r="W630" i="1"/>
  <c r="U630" i="1"/>
  <c r="W626" i="1"/>
  <c r="U626" i="1"/>
  <c r="W622" i="1"/>
  <c r="U622" i="1"/>
  <c r="W618" i="1"/>
  <c r="U618" i="1"/>
  <c r="W614" i="1"/>
  <c r="U614" i="1"/>
  <c r="W610" i="1"/>
  <c r="U610" i="1"/>
  <c r="W606" i="1"/>
  <c r="U606" i="1"/>
  <c r="W602" i="1"/>
  <c r="U602" i="1"/>
  <c r="W598" i="1"/>
  <c r="U598" i="1"/>
  <c r="W594" i="1"/>
  <c r="U594" i="1"/>
  <c r="W590" i="1"/>
  <c r="U590" i="1"/>
  <c r="W586" i="1"/>
  <c r="U586" i="1"/>
  <c r="W582" i="1"/>
  <c r="U582" i="1"/>
  <c r="W578" i="1"/>
  <c r="U578" i="1"/>
  <c r="W574" i="1"/>
  <c r="U574" i="1"/>
  <c r="W570" i="1"/>
  <c r="U570" i="1"/>
  <c r="W566" i="1"/>
  <c r="U566" i="1"/>
  <c r="W562" i="1"/>
  <c r="U562" i="1"/>
  <c r="W558" i="1"/>
  <c r="U558" i="1"/>
  <c r="W554" i="1"/>
  <c r="U554" i="1"/>
  <c r="W550" i="1"/>
  <c r="U550" i="1"/>
  <c r="W546" i="1"/>
  <c r="U546" i="1"/>
  <c r="W542" i="1"/>
  <c r="U542" i="1"/>
  <c r="W538" i="1"/>
  <c r="U538" i="1"/>
  <c r="W534" i="1"/>
  <c r="U534" i="1"/>
  <c r="W530" i="1"/>
  <c r="U530" i="1"/>
  <c r="W526" i="1"/>
  <c r="U526" i="1"/>
  <c r="W522" i="1"/>
  <c r="U522" i="1"/>
  <c r="W518" i="1"/>
  <c r="U518" i="1"/>
  <c r="W514" i="1"/>
  <c r="U514" i="1"/>
  <c r="W510" i="1"/>
  <c r="U510" i="1"/>
  <c r="W506" i="1"/>
  <c r="U506" i="1"/>
  <c r="W502" i="1"/>
  <c r="U502" i="1"/>
  <c r="W498" i="1"/>
  <c r="U498" i="1"/>
  <c r="W494" i="1"/>
  <c r="U494" i="1"/>
  <c r="W490" i="1"/>
  <c r="U490" i="1"/>
  <c r="W486" i="1"/>
  <c r="U486" i="1"/>
  <c r="W482" i="1"/>
  <c r="U482" i="1"/>
  <c r="W478" i="1"/>
  <c r="U478" i="1"/>
  <c r="W474" i="1"/>
  <c r="U474" i="1"/>
  <c r="W470" i="1"/>
  <c r="U470" i="1"/>
  <c r="W466" i="1"/>
  <c r="U466" i="1"/>
  <c r="W462" i="1"/>
  <c r="U462" i="1"/>
  <c r="W458" i="1"/>
  <c r="U458" i="1"/>
  <c r="W454" i="1"/>
  <c r="U454" i="1"/>
  <c r="W450" i="1"/>
  <c r="U450" i="1"/>
  <c r="W446" i="1"/>
  <c r="U446" i="1"/>
  <c r="W442" i="1"/>
  <c r="U442" i="1"/>
  <c r="W438" i="1"/>
  <c r="U438" i="1"/>
  <c r="W434" i="1"/>
  <c r="U434" i="1"/>
  <c r="W430" i="1"/>
  <c r="U430" i="1"/>
  <c r="W426" i="1"/>
  <c r="U426" i="1"/>
  <c r="W422" i="1"/>
  <c r="U422" i="1"/>
  <c r="W418" i="1"/>
  <c r="U418" i="1"/>
  <c r="W414" i="1"/>
  <c r="U414" i="1"/>
  <c r="W410" i="1"/>
  <c r="U410" i="1"/>
  <c r="W406" i="1"/>
  <c r="U406" i="1"/>
  <c r="W402" i="1"/>
  <c r="U402" i="1"/>
  <c r="W398" i="1"/>
  <c r="U398" i="1"/>
  <c r="W394" i="1"/>
  <c r="U394" i="1"/>
  <c r="W390" i="1"/>
  <c r="U390" i="1"/>
  <c r="W386" i="1"/>
  <c r="U386" i="1"/>
  <c r="W382" i="1"/>
  <c r="U382" i="1"/>
  <c r="W378" i="1"/>
  <c r="U378" i="1"/>
  <c r="W374" i="1"/>
  <c r="U374" i="1"/>
  <c r="W370" i="1"/>
  <c r="U370" i="1"/>
  <c r="W366" i="1"/>
  <c r="U366" i="1"/>
  <c r="W362" i="1"/>
  <c r="U362" i="1"/>
  <c r="W358" i="1"/>
  <c r="U358" i="1"/>
  <c r="W354" i="1"/>
  <c r="U354" i="1"/>
  <c r="W350" i="1"/>
  <c r="U350" i="1"/>
  <c r="W346" i="1"/>
  <c r="U346" i="1"/>
  <c r="W342" i="1"/>
  <c r="U342" i="1"/>
  <c r="W338" i="1"/>
  <c r="U338" i="1"/>
  <c r="W334" i="1"/>
  <c r="U334" i="1"/>
  <c r="W330" i="1"/>
  <c r="U330" i="1"/>
  <c r="W326" i="1"/>
  <c r="U326" i="1"/>
  <c r="W322" i="1"/>
  <c r="U322" i="1"/>
  <c r="W318" i="1"/>
  <c r="U318" i="1"/>
  <c r="W314" i="1"/>
  <c r="U314" i="1"/>
  <c r="W310" i="1"/>
  <c r="U310" i="1"/>
  <c r="W306" i="1"/>
  <c r="U306" i="1"/>
  <c r="W302" i="1"/>
  <c r="U302" i="1"/>
  <c r="W298" i="1"/>
  <c r="U298" i="1"/>
  <c r="W294" i="1"/>
  <c r="U294" i="1"/>
  <c r="W290" i="1"/>
  <c r="U290" i="1"/>
  <c r="W286" i="1"/>
  <c r="U286" i="1"/>
  <c r="W282" i="1"/>
  <c r="U282" i="1"/>
  <c r="W278" i="1"/>
  <c r="U278" i="1"/>
  <c r="W274" i="1"/>
  <c r="U274" i="1"/>
  <c r="W270" i="1"/>
  <c r="U270" i="1"/>
  <c r="W266" i="1"/>
  <c r="U266" i="1"/>
  <c r="W262" i="1"/>
  <c r="U262" i="1"/>
  <c r="W258" i="1"/>
  <c r="U258" i="1"/>
  <c r="W254" i="1"/>
  <c r="U254" i="1"/>
  <c r="W250" i="1"/>
  <c r="U250" i="1"/>
  <c r="W246" i="1"/>
  <c r="U246" i="1"/>
  <c r="W242" i="1"/>
  <c r="U242" i="1"/>
  <c r="W238" i="1"/>
  <c r="U238" i="1"/>
  <c r="W234" i="1"/>
  <c r="U234" i="1"/>
  <c r="W230" i="1"/>
  <c r="U230" i="1"/>
  <c r="W226" i="1"/>
  <c r="U226" i="1"/>
  <c r="W222" i="1"/>
  <c r="U222" i="1"/>
  <c r="W218" i="1"/>
  <c r="U218" i="1"/>
  <c r="W214" i="1"/>
  <c r="U214" i="1"/>
  <c r="W210" i="1"/>
  <c r="U210" i="1"/>
  <c r="W206" i="1"/>
  <c r="U206" i="1"/>
  <c r="W202" i="1"/>
  <c r="U202" i="1"/>
  <c r="W198" i="1"/>
  <c r="U198" i="1"/>
  <c r="W194" i="1"/>
  <c r="U194" i="1"/>
  <c r="W190" i="1"/>
  <c r="U190" i="1"/>
  <c r="W186" i="1"/>
  <c r="U186" i="1"/>
  <c r="W182" i="1"/>
  <c r="U182" i="1"/>
  <c r="W178" i="1"/>
  <c r="U178" i="1"/>
  <c r="W174" i="1"/>
  <c r="U174" i="1"/>
  <c r="W170" i="1"/>
  <c r="U170" i="1"/>
  <c r="W166" i="1"/>
  <c r="U166" i="1"/>
  <c r="W162" i="1"/>
  <c r="U162" i="1"/>
  <c r="W158" i="1"/>
  <c r="U158" i="1"/>
  <c r="W154" i="1"/>
  <c r="U154" i="1"/>
  <c r="W150" i="1"/>
  <c r="U150" i="1"/>
  <c r="W146" i="1"/>
  <c r="U146" i="1"/>
  <c r="W142" i="1"/>
  <c r="U142" i="1"/>
  <c r="W138" i="1"/>
  <c r="U138" i="1"/>
  <c r="W134" i="1"/>
  <c r="U134" i="1"/>
  <c r="W130" i="1"/>
  <c r="U130" i="1"/>
  <c r="W126" i="1"/>
  <c r="U126" i="1"/>
  <c r="W122" i="1"/>
  <c r="U122" i="1"/>
  <c r="W118" i="1"/>
  <c r="U118" i="1"/>
  <c r="W114" i="1"/>
  <c r="U114" i="1"/>
  <c r="W110" i="1"/>
  <c r="U110" i="1"/>
  <c r="W106" i="1"/>
  <c r="U106" i="1"/>
  <c r="W102" i="1"/>
  <c r="U102" i="1"/>
  <c r="W98" i="1"/>
  <c r="U98" i="1"/>
  <c r="W94" i="1"/>
  <c r="U94" i="1"/>
  <c r="W90" i="1"/>
  <c r="U90" i="1"/>
  <c r="W86" i="1"/>
  <c r="U86" i="1"/>
  <c r="W82" i="1"/>
  <c r="U82" i="1"/>
  <c r="W78" i="1"/>
  <c r="U78" i="1"/>
  <c r="W74" i="1"/>
  <c r="U74" i="1"/>
  <c r="W70" i="1"/>
  <c r="U70" i="1"/>
  <c r="W66" i="1"/>
  <c r="U66" i="1"/>
  <c r="W62" i="1"/>
  <c r="U62" i="1"/>
  <c r="W58" i="1"/>
  <c r="U58" i="1"/>
  <c r="W54" i="1"/>
  <c r="U54" i="1"/>
  <c r="W50" i="1"/>
  <c r="U50" i="1"/>
  <c r="W46" i="1"/>
  <c r="U46" i="1"/>
  <c r="W42" i="1"/>
  <c r="U42" i="1"/>
  <c r="W38" i="1"/>
  <c r="U38" i="1"/>
  <c r="W34" i="1"/>
  <c r="U34" i="1"/>
  <c r="W30" i="1"/>
  <c r="U30" i="1"/>
  <c r="W26" i="1"/>
  <c r="U26" i="1"/>
  <c r="W22" i="1"/>
  <c r="U22" i="1"/>
  <c r="W18" i="1"/>
  <c r="U18" i="1"/>
  <c r="W14" i="1"/>
  <c r="U14" i="1"/>
  <c r="W10" i="1"/>
  <c r="U10" i="1"/>
  <c r="W6" i="1"/>
  <c r="U6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</calcChain>
</file>

<file path=xl/sharedStrings.xml><?xml version="1.0" encoding="utf-8"?>
<sst xmlns="http://schemas.openxmlformats.org/spreadsheetml/2006/main" count="24878" uniqueCount="8410">
  <si>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</si>
  <si>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</si>
  <si>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</si>
  <si>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</si>
  <si>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</si>
  <si>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</si>
  <si>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</si>
  <si>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</si>
  <si>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</si>
  <si>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</si>
  <si>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</si>
  <si>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</si>
  <si>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</si>
  <si>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</si>
  <si>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</si>
  <si>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</si>
  <si>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</si>
  <si>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</si>
  <si>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</si>
  <si>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</si>
  <si>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</si>
  <si>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</si>
  <si>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</si>
  <si>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</si>
  <si>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</si>
  <si>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</si>
  <si>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</si>
  <si>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</si>
  <si>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</si>
  <si>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</si>
  <si>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</si>
  <si>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</si>
  <si>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</si>
  <si>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</si>
  <si>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</si>
  <si>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</si>
  <si>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</si>
  <si>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</si>
  <si>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</si>
  <si>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</si>
  <si>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</si>
  <si>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</si>
  <si>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</si>
  <si>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</si>
  <si>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</si>
  <si>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</si>
  <si>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</si>
  <si>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</si>
  <si>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</si>
  <si>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</si>
  <si>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</si>
  <si>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</si>
  <si>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</si>
  <si>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</si>
  <si>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</si>
  <si>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</si>
  <si>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</si>
  <si>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</si>
  <si>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</si>
  <si>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</si>
  <si>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</si>
  <si>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</si>
  <si>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</si>
  <si>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</si>
  <si>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</si>
  <si>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</si>
  <si>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</si>
  <si>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</si>
  <si>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</si>
  <si>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</si>
  <si>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</si>
  <si>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</si>
  <si>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</si>
  <si>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</si>
  <si>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</si>
  <si>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</si>
  <si>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</si>
  <si>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</si>
  <si>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</si>
  <si>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</si>
  <si>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</si>
  <si>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</si>
  <si>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</si>
  <si>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</si>
  <si>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</si>
  <si>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</si>
  <si>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</si>
  <si>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</si>
  <si>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</si>
  <si>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</si>
  <si>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</si>
  <si>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</si>
  <si>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</si>
  <si>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</si>
  <si>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</si>
  <si>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</si>
  <si>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</si>
  <si>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</si>
  <si>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</si>
  <si>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</si>
  <si>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</si>
  <si>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</si>
  <si>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</si>
  <si>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</si>
  <si>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</si>
  <si>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</si>
  <si>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</si>
  <si>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</si>
  <si>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</si>
  <si>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</si>
  <si>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</si>
  <si>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</si>
  <si>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</si>
  <si>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</si>
  <si>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</si>
  <si>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</si>
  <si>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</si>
  <si>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</si>
  <si>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</si>
  <si>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</si>
  <si>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</si>
  <si>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</si>
  <si>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</si>
  <si>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</si>
  <si>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</si>
  <si>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</si>
  <si>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</si>
  <si>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</si>
  <si>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</si>
  <si>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</si>
  <si>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</si>
  <si>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</si>
  <si>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</si>
  <si>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</si>
  <si>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</si>
  <si>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</si>
  <si>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</si>
  <si>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</si>
  <si>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</si>
  <si>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</si>
  <si>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</si>
  <si>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</si>
  <si>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</si>
  <si>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</si>
  <si>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</si>
  <si>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</si>
  <si>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</si>
  <si>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</si>
  <si>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</si>
  <si>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</si>
  <si>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</si>
  <si>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</si>
  <si>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</si>
  <si>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</si>
  <si>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</si>
  <si>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</si>
  <si>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</si>
  <si>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</si>
  <si>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</si>
  <si>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</si>
  <si>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</si>
  <si>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</si>
  <si>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</si>
  <si>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</si>
  <si>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</si>
  <si>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</si>
  <si>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</si>
  <si>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</si>
  <si>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</si>
  <si>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</si>
  <si>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</si>
  <si>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</si>
  <si>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</si>
  <si>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</si>
  <si>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</si>
  <si>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</si>
  <si>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</si>
  <si>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</si>
  <si>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</si>
  <si>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</si>
  <si>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</si>
  <si>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</si>
  <si>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</si>
  <si>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</si>
  <si>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</si>
  <si>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</si>
  <si>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</si>
  <si>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</si>
  <si>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</si>
  <si>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</si>
  <si>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</si>
  <si>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</si>
  <si>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</si>
  <si>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</si>
  <si>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</si>
  <si>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</si>
  <si>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</si>
  <si>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</si>
  <si>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</si>
  <si>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</si>
  <si>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</si>
  <si>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</si>
  <si>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</si>
  <si>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</si>
  <si>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</si>
  <si>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</si>
  <si>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</si>
  <si>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</si>
  <si>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</si>
  <si>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</si>
  <si>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</si>
  <si>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</si>
  <si>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</si>
  <si>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</si>
  <si>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</si>
  <si>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</si>
  <si>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</si>
  <si>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</si>
  <si>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</si>
  <si>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</si>
  <si>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</si>
  <si>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</si>
  <si>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</si>
  <si>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</si>
  <si>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</si>
  <si>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</si>
  <si>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</si>
  <si>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</si>
  <si>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</si>
  <si>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</si>
  <si>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</si>
  <si>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</si>
  <si>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</si>
  <si>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</si>
  <si>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</si>
  <si>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</si>
  <si>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</si>
  <si>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</si>
  <si>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</si>
  <si>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</si>
  <si>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</si>
  <si>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</si>
  <si>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</si>
  <si>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</si>
  <si>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</si>
  <si>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</si>
  <si>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</si>
  <si>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</si>
  <si>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</si>
  <si>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</si>
  <si>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</si>
  <si>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</si>
  <si>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</si>
  <si>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</si>
  <si>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</si>
  <si>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</si>
  <si>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</si>
  <si>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</si>
  <si>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</si>
  <si>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</si>
  <si>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</si>
  <si>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</si>
  <si>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</si>
  <si>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</si>
  <si>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</si>
  <si>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</si>
  <si>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</si>
  <si>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</si>
  <si>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</si>
  <si>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</si>
  <si>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</si>
  <si>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</si>
  <si>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</si>
  <si>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</si>
  <si>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</si>
  <si>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</si>
  <si>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</si>
  <si>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</si>
  <si>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</si>
  <si>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</si>
  <si>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</si>
  <si>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</si>
  <si>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</si>
  <si>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</si>
  <si>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</si>
  <si>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</si>
  <si>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</si>
  <si>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</si>
  <si>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</si>
  <si>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</si>
  <si>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</si>
  <si>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</si>
  <si>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</si>
  <si>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</si>
  <si>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</si>
  <si>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</si>
  <si>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</si>
  <si>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</si>
  <si>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</si>
  <si>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</si>
  <si>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</si>
  <si>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</si>
  <si>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</si>
  <si>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</si>
  <si>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</si>
  <si>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</si>
  <si>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</si>
  <si>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</si>
  <si>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</si>
  <si>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</si>
  <si>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</si>
  <si>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</si>
  <si>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</si>
  <si>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</si>
  <si>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</si>
  <si>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</si>
  <si>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</si>
  <si>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</si>
  <si>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</si>
  <si>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</si>
  <si>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</si>
  <si>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</si>
  <si>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</si>
  <si>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</si>
  <si>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</si>
  <si>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</si>
  <si>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</si>
  <si>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</si>
  <si>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</si>
  <si>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</si>
  <si>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</si>
  <si>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</si>
  <si>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</si>
  <si>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</si>
  <si>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</si>
  <si>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</si>
  <si>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</si>
  <si>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</si>
  <si>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</si>
  <si>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</si>
  <si>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</si>
  <si>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</si>
  <si>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</si>
  <si>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</si>
  <si>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</si>
  <si>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</si>
  <si>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</si>
  <si>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</si>
  <si>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</si>
  <si>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</si>
  <si>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</si>
  <si>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</si>
  <si>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</si>
  <si>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</si>
  <si>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</si>
  <si>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</si>
  <si>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</si>
  <si>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</si>
  <si>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</si>
  <si>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</si>
  <si>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</si>
  <si>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</si>
  <si>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</si>
  <si>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</si>
  <si>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</si>
  <si>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</si>
  <si>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</si>
  <si>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</si>
  <si>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</si>
  <si>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</si>
  <si>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</si>
  <si>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</si>
  <si>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</si>
  <si>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</si>
  <si>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</si>
  <si>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</si>
  <si>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</si>
  <si>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</si>
  <si>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</si>
  <si>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</si>
  <si>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</si>
  <si>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</si>
  <si>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</si>
  <si>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</si>
  <si>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</si>
  <si>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</si>
  <si>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</si>
  <si>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</si>
  <si>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</si>
  <si>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</si>
  <si>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</si>
  <si>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</si>
  <si>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</si>
  <si>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</si>
  <si>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</si>
  <si>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</si>
  <si>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</si>
  <si>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</si>
  <si>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</si>
  <si>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</si>
  <si>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</si>
  <si>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</si>
  <si>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</si>
  <si>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</si>
  <si>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</si>
  <si>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</si>
  <si>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</si>
  <si>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</si>
  <si>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</si>
  <si>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</si>
  <si>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</si>
  <si>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</si>
  <si>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</si>
  <si>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</si>
  <si>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</si>
  <si>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</si>
  <si>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</si>
  <si>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</si>
  <si>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</si>
  <si>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</si>
  <si>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</si>
  <si>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</si>
  <si>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</si>
  <si>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</si>
  <si>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</si>
  <si>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</si>
  <si>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</si>
  <si>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</si>
  <si>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</si>
  <si>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</si>
  <si>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</si>
  <si>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</si>
  <si>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</si>
  <si>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</si>
  <si>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</si>
  <si>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</si>
  <si>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</si>
  <si>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</si>
  <si>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</si>
  <si>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</si>
  <si>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</si>
  <si>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</si>
  <si>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</si>
  <si>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</si>
  <si>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</si>
  <si>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</si>
  <si>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</si>
  <si>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</si>
  <si>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</si>
  <si>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</si>
  <si>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</si>
  <si>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</si>
  <si>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</si>
  <si>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</si>
  <si>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</si>
  <si>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</si>
  <si>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</si>
  <si>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</si>
  <si>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</si>
  <si>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</si>
  <si>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</si>
  <si>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</si>
  <si>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</si>
  <si>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</si>
  <si>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</si>
  <si>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</si>
  <si>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</si>
  <si>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</si>
  <si>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</si>
  <si>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</si>
  <si>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</si>
  <si>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</si>
  <si>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</si>
  <si>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</si>
  <si>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</si>
  <si>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</si>
  <si>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</si>
  <si>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</si>
  <si>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</si>
  <si>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</si>
  <si>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</si>
  <si>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</si>
  <si>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</si>
  <si>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</si>
  <si>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</si>
  <si>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</si>
  <si>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</si>
  <si>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</si>
  <si>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</si>
  <si>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</si>
  <si>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</si>
  <si>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</si>
  <si>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</si>
  <si>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</si>
  <si>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</si>
  <si>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</si>
  <si>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</si>
  <si>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</si>
  <si>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</si>
  <si>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</si>
  <si>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</si>
  <si>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</si>
  <si>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</si>
  <si>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</si>
  <si>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</si>
  <si>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</si>
  <si>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</si>
  <si>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</si>
  <si>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</si>
  <si>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</si>
  <si>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</si>
  <si>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</si>
  <si>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</si>
  <si>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</si>
  <si>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</si>
  <si>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</si>
  <si>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</si>
  <si>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</si>
  <si>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</si>
  <si>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</si>
  <si>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</si>
  <si>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</si>
  <si>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</si>
  <si>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</si>
  <si>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</si>
  <si>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</si>
  <si>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</si>
  <si>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</si>
  <si>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</si>
  <si>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</si>
  <si>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</si>
  <si>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</si>
  <si>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</si>
  <si>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</si>
  <si>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</si>
  <si>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</si>
  <si>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</si>
  <si>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</si>
  <si>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</si>
  <si>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</si>
  <si>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</si>
  <si>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</si>
  <si>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</si>
  <si>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</si>
  <si>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</si>
  <si>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</si>
  <si>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</si>
  <si>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</si>
  <si>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</si>
  <si>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</si>
  <si>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</si>
  <si>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</si>
  <si>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</si>
  <si>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</si>
  <si>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</si>
  <si>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</si>
  <si>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</si>
  <si>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</si>
  <si>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</si>
  <si>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</si>
  <si>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</si>
  <si>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</si>
  <si>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</si>
  <si>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</si>
  <si>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</si>
  <si>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</si>
  <si>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</si>
  <si>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</si>
  <si>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</si>
  <si>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</si>
  <si>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</si>
  <si>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</si>
  <si>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</si>
  <si>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</si>
  <si>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</si>
  <si>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</si>
  <si>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</si>
  <si>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</si>
  <si>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</si>
  <si>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</si>
  <si>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</si>
  <si>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</si>
  <si>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</si>
  <si>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</si>
  <si>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</si>
  <si>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</si>
  <si>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</si>
  <si>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</si>
  <si>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</si>
  <si>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</si>
  <si>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</si>
  <si>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</si>
  <si>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</si>
  <si>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</si>
  <si>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</si>
  <si>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</si>
  <si>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</si>
  <si>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</si>
  <si>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</si>
  <si>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</si>
  <si>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</si>
  <si>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</si>
  <si>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</si>
  <si>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</si>
  <si>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</si>
  <si>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</si>
  <si>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</si>
  <si>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</si>
  <si>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</si>
  <si>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</si>
  <si>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</si>
  <si>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</si>
  <si>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</si>
  <si>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</si>
  <si>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</si>
  <si>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</si>
  <si>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</si>
  <si>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</si>
  <si>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</si>
  <si>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</si>
  <si>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</si>
  <si>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</si>
  <si>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</si>
  <si>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</si>
  <si>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</si>
  <si>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</si>
  <si>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</si>
  <si>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</si>
  <si>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</si>
  <si>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</si>
  <si>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</si>
  <si>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</si>
  <si>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</si>
  <si>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</si>
  <si>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</si>
  <si>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</si>
  <si>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</si>
  <si>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</si>
  <si>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</si>
  <si>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</si>
  <si>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</si>
  <si>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</si>
  <si>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</si>
  <si>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</si>
  <si>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</si>
  <si>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</si>
  <si>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</si>
  <si>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</si>
  <si>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</si>
  <si>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</si>
  <si>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</si>
  <si>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</si>
  <si>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</si>
  <si>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</si>
  <si>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</si>
  <si>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</si>
  <si>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</si>
  <si>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</si>
  <si>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</si>
  <si>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</si>
  <si>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</si>
  <si>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</si>
  <si>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</si>
  <si>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</si>
  <si>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</si>
  <si>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</si>
  <si>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</si>
  <si>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</si>
  <si>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</si>
  <si>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</si>
  <si>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</si>
  <si>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</si>
  <si>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</si>
  <si>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</si>
  <si>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</si>
  <si>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</si>
  <si>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</si>
  <si>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</si>
  <si>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</si>
  <si>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</si>
  <si>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</si>
  <si>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</si>
  <si>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</si>
  <si>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</si>
  <si>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</si>
  <si>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</si>
  <si>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</si>
  <si>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</si>
  <si>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</si>
  <si>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</si>
  <si>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</si>
  <si>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</si>
  <si>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</si>
  <si>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</si>
  <si>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</si>
  <si>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</si>
  <si>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</si>
  <si>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</si>
  <si>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</si>
  <si>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</si>
  <si>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</si>
  <si>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</si>
  <si>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</si>
  <si>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</si>
  <si>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</si>
  <si>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</si>
  <si>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</si>
  <si>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</si>
  <si>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</si>
  <si>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</si>
  <si>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</si>
  <si>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</si>
  <si>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</si>
  <si>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</si>
  <si>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</si>
  <si>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</si>
  <si>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</si>
  <si>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</si>
  <si>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</si>
  <si>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</si>
  <si>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</si>
  <si>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</si>
  <si>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</si>
  <si>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</si>
  <si>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</si>
  <si>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</si>
  <si>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</si>
  <si>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</si>
  <si>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</si>
  <si>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</si>
  <si>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</si>
  <si>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</si>
  <si>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</si>
  <si>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</si>
  <si>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</si>
  <si>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</si>
  <si>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</si>
  <si>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</si>
  <si>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</si>
  <si>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</si>
  <si>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</si>
  <si>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</si>
  <si>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</si>
  <si>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</si>
  <si>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</si>
  <si>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</si>
  <si>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</si>
  <si>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</si>
  <si>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</si>
  <si>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</si>
  <si>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</si>
  <si>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</si>
  <si>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</si>
  <si>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</si>
  <si>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</si>
  <si>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</si>
  <si>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</si>
  <si>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</si>
  <si>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</si>
  <si>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</si>
  <si>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</si>
  <si>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</si>
  <si>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</si>
  <si>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</si>
  <si>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</si>
  <si>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</si>
  <si>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</si>
  <si>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</si>
  <si>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</si>
  <si>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</si>
  <si>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</si>
  <si>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</si>
  <si>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</si>
  <si>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</si>
  <si>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</si>
  <si>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</si>
  <si>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</si>
  <si>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</si>
  <si>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</si>
  <si>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</si>
  <si>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</si>
  <si>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</si>
  <si>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</si>
  <si>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</si>
  <si>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</si>
  <si>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</si>
  <si>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</si>
  <si>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</si>
  <si>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</si>
  <si>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</si>
  <si>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</si>
  <si>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</si>
  <si>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</si>
  <si>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</si>
  <si>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</si>
  <si>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</si>
  <si>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</si>
  <si>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</si>
  <si>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</si>
  <si>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</si>
  <si>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</si>
  <si>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</si>
  <si>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</si>
  <si>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</si>
  <si>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</si>
  <si>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</si>
  <si>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</si>
  <si>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</si>
  <si>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</si>
  <si>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</si>
  <si>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</si>
  <si>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</si>
  <si>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</si>
  <si>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</si>
  <si>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</si>
  <si>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</si>
  <si>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</si>
  <si>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</si>
  <si>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</si>
  <si>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</si>
  <si>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</si>
  <si>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</si>
  <si>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</si>
  <si>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</si>
  <si>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</si>
  <si>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</si>
  <si>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</si>
  <si>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</si>
  <si>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</si>
  <si>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</si>
  <si>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</si>
  <si>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</si>
  <si>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</si>
  <si>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</si>
  <si>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</si>
  <si>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</si>
  <si>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</si>
  <si>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</si>
  <si>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</si>
  <si>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</si>
  <si>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</si>
  <si>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</si>
  <si>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</si>
  <si>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</si>
  <si>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</si>
  <si>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</si>
  <si>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</si>
  <si>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</si>
  <si>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</si>
  <si>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</si>
  <si>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</si>
  <si>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</si>
  <si>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</si>
  <si>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</si>
  <si>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</si>
  <si>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</si>
  <si>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</si>
  <si>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</si>
  <si>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</si>
  <si>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</si>
  <si>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</si>
  <si>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</si>
  <si>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</si>
  <si>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</si>
  <si>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</si>
  <si>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</si>
  <si>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</si>
  <si>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</si>
  <si>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</si>
  <si>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</si>
  <si>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</si>
  <si>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</si>
  <si>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</si>
  <si>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</si>
  <si>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</si>
  <si>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</si>
  <si>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</si>
  <si>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</si>
  <si>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</si>
  <si>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</si>
  <si>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</si>
  <si>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</si>
  <si>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</si>
  <si>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</si>
  <si>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</si>
  <si>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</si>
  <si>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</si>
  <si>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</si>
  <si>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</si>
  <si>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</si>
  <si>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</si>
  <si>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</si>
  <si>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</si>
  <si>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</si>
  <si>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</si>
  <si>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</si>
  <si>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</si>
  <si>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</si>
  <si>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</si>
  <si>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</si>
  <si>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</si>
  <si>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</si>
  <si>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</si>
  <si>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</si>
  <si>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</si>
  <si>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</si>
  <si>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</si>
  <si>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</si>
  <si>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</si>
  <si>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</si>
  <si>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</si>
  <si>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</si>
  <si>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</si>
  <si>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</si>
  <si>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</si>
  <si>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</si>
  <si>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</si>
  <si>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</si>
  <si>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</si>
  <si>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</si>
  <si>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</si>
  <si>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</si>
  <si>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</si>
  <si>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</si>
  <si>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</si>
  <si>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</si>
  <si>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</si>
  <si>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</si>
  <si>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</si>
  <si>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</si>
  <si>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</si>
  <si>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</si>
  <si>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</si>
  <si>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</si>
  <si>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</si>
  <si>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</si>
  <si>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</si>
  <si>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</si>
  <si>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</si>
  <si>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</si>
  <si>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</si>
  <si>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</si>
  <si>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</si>
  <si>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</si>
  <si>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</si>
  <si>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</si>
  <si>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</si>
  <si>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</si>
  <si>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</si>
  <si>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</si>
  <si>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</si>
  <si>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</si>
  <si>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</si>
  <si>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</si>
  <si>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</si>
  <si>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</si>
  <si>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</si>
  <si>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</si>
  <si>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</si>
  <si>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</si>
  <si>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</si>
  <si>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</si>
  <si>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</si>
  <si>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</si>
  <si>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</si>
  <si>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</si>
  <si>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</si>
  <si>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</si>
  <si>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</si>
  <si>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</si>
  <si>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</si>
  <si>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</si>
  <si>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</si>
  <si>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</si>
  <si>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</si>
  <si>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</si>
  <si>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</si>
  <si>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</si>
  <si>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</si>
  <si>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</si>
  <si>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</si>
  <si>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</si>
  <si>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</si>
  <si>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</si>
  <si>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</si>
  <si>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</si>
  <si>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</si>
  <si>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</si>
  <si>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</si>
  <si>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</si>
  <si>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</si>
  <si>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</si>
  <si>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</si>
  <si>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</si>
  <si>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</si>
  <si>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</si>
  <si>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</si>
  <si>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</si>
  <si>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</si>
  <si>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</si>
  <si>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</si>
  <si>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</si>
  <si>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</si>
  <si>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</si>
  <si>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</si>
  <si>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</si>
  <si>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</si>
  <si>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</si>
  <si>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</si>
  <si>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</si>
  <si>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</si>
  <si>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</si>
  <si>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</si>
  <si>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</si>
  <si>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</si>
  <si>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</si>
  <si>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</si>
  <si>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</si>
  <si>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</si>
  <si>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</si>
  <si>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</si>
  <si>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</si>
  <si>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</si>
  <si>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</si>
  <si>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</si>
  <si>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</si>
  <si>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</si>
  <si>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</si>
  <si>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</si>
  <si>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</si>
  <si>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</si>
  <si>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</si>
  <si>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</si>
  <si>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</si>
  <si>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</si>
  <si>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</si>
  <si>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</si>
  <si>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</si>
  <si>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</si>
  <si>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</si>
  <si>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</si>
  <si>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</si>
  <si>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</si>
  <si>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</si>
  <si>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</si>
  <si>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</si>
  <si>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</si>
  <si>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</si>
  <si>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</si>
  <si>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</si>
  <si>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</si>
  <si>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</si>
  <si>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</si>
  <si>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</si>
  <si>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</si>
  <si>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</si>
  <si>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</si>
  <si>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</si>
  <si>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</si>
  <si>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</si>
  <si>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</si>
  <si>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</si>
  <si>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</si>
  <si>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</si>
  <si>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</si>
  <si>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</si>
  <si>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</si>
  <si>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</si>
  <si>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</si>
  <si>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</si>
  <si>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</si>
  <si>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</si>
  <si>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</si>
  <si>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</si>
  <si>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</si>
  <si>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</si>
  <si>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</si>
  <si>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</si>
  <si>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</si>
  <si>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</si>
  <si>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</si>
  <si>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</si>
  <si>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</si>
  <si>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</si>
  <si>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</si>
  <si>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</si>
  <si>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</si>
  <si>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</si>
  <si>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</si>
  <si>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</si>
  <si>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</si>
  <si>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</si>
  <si>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</si>
  <si>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</si>
  <si>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</si>
  <si>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</si>
  <si>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</si>
  <si>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</si>
  <si>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</si>
  <si>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</si>
  <si>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</si>
  <si>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</si>
  <si>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</si>
  <si>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</si>
  <si>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</si>
  <si>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</si>
  <si>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</si>
  <si>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</si>
  <si>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</si>
  <si>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</si>
  <si>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</si>
  <si>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</si>
  <si>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</si>
  <si>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</si>
  <si>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</si>
  <si>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</si>
  <si>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</si>
  <si>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</si>
  <si>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</si>
  <si>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</si>
  <si>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</si>
  <si>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</si>
  <si>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</si>
  <si>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</si>
  <si>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</si>
  <si>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</si>
  <si>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</si>
  <si>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</si>
  <si>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</si>
  <si>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</si>
  <si>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</si>
  <si>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</si>
  <si>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</si>
  <si>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</si>
  <si>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</si>
  <si>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</si>
  <si>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</si>
  <si>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</si>
  <si>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</si>
  <si>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</si>
  <si>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</si>
  <si>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</si>
  <si>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</si>
  <si>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</si>
  <si>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</si>
  <si>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</si>
  <si>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</si>
  <si>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</si>
  <si>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</si>
  <si>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</si>
  <si>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</si>
  <si>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</si>
  <si>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</si>
  <si>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</si>
  <si>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</si>
  <si>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</si>
  <si>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</si>
  <si>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</si>
  <si>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</si>
  <si>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</si>
  <si>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</si>
  <si>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</si>
  <si>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</si>
  <si>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</si>
  <si>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</si>
  <si>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</si>
  <si>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</si>
  <si>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</si>
  <si>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</si>
  <si>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</si>
  <si>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</si>
  <si>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</si>
  <si>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</si>
  <si>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</si>
  <si>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</si>
  <si>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</si>
  <si>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</si>
  <si>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</si>
  <si>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</si>
  <si>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</si>
  <si>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</si>
  <si>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</si>
  <si>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</si>
  <si>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</si>
  <si>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</si>
  <si>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</si>
  <si>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</si>
  <si>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</si>
  <si>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</si>
  <si>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</si>
  <si>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</si>
  <si>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</si>
  <si>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</si>
  <si>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</si>
  <si>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</si>
  <si>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</si>
  <si>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</si>
  <si>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</si>
  <si>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</si>
  <si>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</si>
  <si>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</si>
  <si>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</si>
  <si>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</si>
  <si>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</si>
  <si>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</si>
  <si>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</si>
  <si>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</si>
  <si>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</si>
  <si>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</si>
  <si>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</si>
  <si>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</si>
  <si>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</si>
  <si>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</si>
  <si>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</si>
  <si>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</si>
  <si>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</si>
  <si>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</si>
  <si>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</si>
  <si>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</si>
  <si>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</si>
  <si>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</si>
  <si>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</si>
  <si>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</si>
  <si>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</si>
  <si>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</si>
  <si>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</si>
  <si>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</si>
  <si>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</si>
  <si>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</si>
  <si>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</si>
  <si>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</si>
  <si>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</si>
  <si>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</si>
  <si>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</si>
  <si>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</si>
  <si>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</si>
  <si>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</si>
  <si>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</si>
  <si>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</si>
  <si>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</si>
  <si>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</si>
  <si>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</si>
  <si>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</si>
  <si>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</si>
  <si>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</si>
  <si>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</si>
  <si>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</si>
  <si>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</si>
  <si>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</si>
  <si>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</si>
  <si>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</si>
  <si>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</si>
  <si>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</si>
  <si>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</si>
  <si>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</si>
  <si>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</si>
  <si>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</si>
  <si>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</si>
  <si>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</si>
  <si>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</si>
  <si>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</si>
  <si>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</si>
  <si>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</si>
  <si>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</si>
  <si>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</si>
  <si>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</si>
  <si>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</si>
  <si>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</si>
  <si>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</si>
  <si>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</si>
  <si>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</si>
  <si>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</si>
  <si>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</si>
  <si>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</si>
  <si>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</si>
  <si>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</si>
  <si>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</si>
  <si>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</si>
  <si>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</si>
  <si>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</si>
  <si>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</si>
  <si>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</si>
  <si>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</si>
  <si>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</si>
  <si>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</si>
  <si>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</si>
  <si>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</si>
  <si>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</si>
  <si>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</si>
  <si>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</si>
  <si>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</si>
  <si>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</si>
  <si>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</si>
  <si>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</si>
  <si>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</si>
  <si>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</si>
  <si>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</si>
  <si>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</si>
  <si>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</si>
  <si>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</si>
  <si>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</si>
  <si>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</si>
  <si>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</si>
  <si>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</si>
  <si>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</si>
  <si>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</si>
  <si>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</si>
  <si>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</si>
  <si>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</si>
  <si>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</si>
  <si>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</si>
  <si>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</si>
  <si>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</si>
  <si>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</si>
  <si>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</si>
  <si>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</si>
  <si>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</si>
  <si>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</si>
  <si>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</si>
  <si>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</si>
  <si>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</si>
  <si>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</si>
  <si>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</si>
  <si>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</si>
  <si>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</si>
  <si>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</si>
  <si>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</si>
  <si>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</si>
  <si>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</si>
  <si>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</si>
  <si>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</si>
  <si>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</si>
  <si>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</si>
  <si>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</si>
  <si>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</si>
  <si>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</si>
  <si>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</si>
  <si>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</si>
  <si>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</si>
  <si>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</si>
  <si>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</si>
  <si>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</si>
  <si>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</si>
  <si>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</si>
  <si>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</si>
  <si>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</si>
  <si>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</si>
  <si>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</si>
  <si>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</si>
  <si>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</si>
  <si>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</si>
  <si>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</si>
  <si>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</si>
  <si>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</si>
  <si>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</si>
  <si>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</si>
  <si>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</si>
  <si>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</si>
  <si>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</si>
  <si>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</si>
  <si>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</si>
  <si>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</si>
  <si>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</si>
  <si>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</si>
  <si>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</si>
  <si>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</si>
  <si>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</si>
  <si>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</si>
  <si>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</si>
  <si>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</si>
  <si>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</si>
  <si>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</si>
  <si>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</si>
  <si>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</si>
  <si>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</si>
  <si>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</si>
  <si>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</si>
  <si>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</si>
  <si>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</si>
  <si>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</si>
  <si>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</si>
  <si>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</si>
  <si>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</si>
  <si>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</si>
  <si>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</si>
  <si>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</si>
  <si>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</si>
  <si>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</si>
  <si>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</si>
  <si>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</si>
  <si>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</si>
  <si>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</si>
  <si>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</si>
  <si>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</si>
  <si>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</si>
  <si>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</si>
  <si>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</si>
  <si>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</si>
  <si>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</si>
  <si>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</si>
  <si>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</si>
  <si>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</si>
  <si>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</si>
  <si>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</si>
  <si>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</si>
  <si>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</si>
  <si>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</si>
  <si>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</si>
  <si>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</si>
  <si>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</si>
  <si>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</si>
  <si>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</si>
  <si>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</si>
  <si>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</si>
  <si>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</si>
  <si>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</si>
  <si>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</si>
  <si>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</si>
  <si>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</si>
  <si>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</si>
  <si>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</si>
  <si>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</si>
  <si>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</si>
  <si>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</si>
  <si>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</si>
  <si>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</si>
  <si>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</si>
  <si>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</si>
  <si>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</si>
  <si>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</si>
  <si>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</si>
  <si>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</si>
  <si>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</si>
  <si>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</si>
  <si>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</si>
  <si>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</si>
  <si>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</si>
  <si>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</si>
  <si>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</si>
  <si>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</si>
  <si>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</si>
  <si>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</si>
  <si>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</si>
  <si>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</si>
  <si>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</si>
  <si>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</si>
  <si>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</si>
  <si>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</si>
  <si>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</si>
  <si>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</si>
  <si>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</si>
  <si>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</si>
  <si>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</si>
  <si>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</si>
  <si>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</si>
  <si>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</si>
  <si>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</si>
  <si>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</si>
  <si>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</si>
  <si>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</si>
  <si>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</si>
  <si>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</si>
  <si>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</si>
  <si>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</si>
  <si>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</si>
  <si>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</si>
  <si>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</si>
  <si>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</si>
  <si>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</si>
  <si>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</si>
  <si>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</si>
  <si>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</si>
  <si>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</si>
  <si>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</si>
  <si>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</si>
  <si>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</si>
  <si>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</si>
  <si>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</si>
  <si>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</si>
  <si>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</si>
  <si>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</si>
  <si>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</si>
  <si>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</si>
  <si>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</si>
  <si>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</si>
  <si>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</si>
  <si>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</si>
  <si>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</si>
  <si>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</si>
  <si>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</si>
  <si>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</si>
  <si>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</si>
  <si>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</si>
  <si>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</si>
  <si>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</si>
  <si>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</si>
  <si>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</si>
  <si>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</si>
  <si>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</si>
  <si>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</si>
  <si>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</si>
  <si>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</si>
  <si>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</si>
  <si>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</si>
  <si>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</si>
  <si>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</si>
  <si>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</si>
  <si>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</si>
  <si>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</si>
  <si>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</si>
  <si>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</si>
  <si>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</si>
  <si>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</si>
  <si>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</si>
  <si>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</si>
  <si>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</si>
  <si>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</si>
  <si>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</si>
  <si>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</si>
  <si>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</si>
  <si>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</si>
  <si>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</si>
  <si>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</si>
  <si>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</si>
  <si>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</si>
  <si>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</si>
  <si>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</si>
  <si>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</si>
  <si>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</si>
  <si>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</si>
  <si>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</si>
  <si>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</si>
  <si>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</si>
  <si>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</si>
  <si>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</si>
  <si>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</si>
  <si>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</si>
  <si>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</si>
  <si>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</si>
  <si>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</si>
  <si>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</si>
  <si>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</si>
  <si>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</si>
  <si>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</si>
  <si>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</si>
  <si>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</si>
  <si>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</si>
  <si>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</si>
  <si>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</si>
  <si>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</si>
  <si>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</si>
  <si>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</si>
  <si>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</si>
  <si>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</si>
  <si>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</si>
  <si>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</si>
  <si>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</si>
  <si>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</si>
  <si>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</si>
  <si>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</si>
  <si>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</si>
  <si>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</si>
  <si>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</si>
  <si>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</si>
  <si>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</si>
  <si>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</si>
  <si>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</si>
  <si>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</si>
  <si>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</si>
  <si>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</si>
  <si>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</si>
  <si>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</si>
  <si>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</si>
  <si>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</si>
  <si>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</si>
  <si>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</si>
  <si>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</si>
  <si>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</si>
  <si>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</si>
  <si>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</si>
  <si>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</si>
  <si>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</si>
  <si>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</si>
  <si>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</si>
  <si>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</si>
  <si>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</si>
  <si>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</si>
  <si>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</si>
  <si>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</si>
  <si>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</si>
  <si>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</si>
  <si>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</si>
  <si>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</si>
  <si>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</si>
  <si>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</si>
  <si>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</si>
  <si>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</si>
  <si>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</si>
  <si>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</si>
  <si>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</si>
  <si>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</si>
  <si>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</si>
  <si>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</si>
  <si>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</si>
  <si>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</si>
  <si>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</si>
  <si>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</si>
  <si>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</si>
  <si>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</si>
  <si>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</si>
  <si>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</si>
  <si>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</si>
  <si>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</si>
  <si>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</si>
  <si>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</si>
  <si>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</si>
  <si>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</si>
  <si>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</si>
  <si>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</si>
  <si>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</si>
  <si>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</si>
  <si>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</si>
  <si>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</si>
  <si>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</si>
  <si>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</si>
  <si>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</si>
  <si>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</si>
  <si>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</si>
  <si>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</si>
  <si>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</si>
  <si>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</si>
  <si>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</si>
  <si>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</si>
  <si>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</si>
  <si>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</si>
  <si>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</si>
  <si>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</si>
  <si>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</si>
  <si>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</si>
  <si>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</si>
  <si>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</si>
  <si>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</si>
  <si>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</si>
  <si>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</si>
  <si>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</si>
  <si>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</si>
  <si>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</si>
  <si>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</si>
  <si>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</si>
  <si>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</si>
  <si>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</si>
  <si>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</si>
  <si>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</si>
  <si>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</si>
  <si>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</si>
  <si>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</si>
  <si>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</si>
  <si>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</si>
  <si>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</si>
  <si>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</si>
  <si>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</si>
  <si>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</si>
  <si>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</si>
  <si>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</si>
  <si>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</si>
  <si>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</si>
  <si>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</si>
  <si>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</si>
  <si>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</si>
  <si>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</si>
  <si>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</si>
  <si>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</si>
  <si>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</si>
  <si>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</si>
  <si>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</si>
  <si>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</si>
  <si>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</si>
  <si>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</si>
  <si>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</si>
  <si>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</si>
  <si>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</si>
  <si>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</si>
  <si>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</si>
  <si>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</si>
  <si>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</si>
  <si>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</si>
  <si>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</si>
  <si>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</si>
  <si>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</si>
  <si>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</si>
  <si>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</si>
  <si>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</si>
  <si>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</si>
  <si>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</si>
  <si>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</si>
  <si>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</si>
  <si>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</si>
  <si>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</si>
  <si>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</si>
  <si>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</si>
  <si>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</si>
  <si>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</si>
  <si>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</si>
  <si>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</si>
  <si>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</si>
  <si>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</si>
  <si>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</si>
  <si>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</si>
  <si>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</si>
  <si>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</si>
  <si>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</si>
  <si>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</si>
  <si>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</si>
  <si>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</si>
  <si>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</si>
  <si>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</si>
  <si>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</si>
  <si>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</si>
  <si>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</si>
  <si>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</si>
  <si>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</si>
  <si>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</si>
  <si>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</si>
  <si>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</si>
  <si>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</si>
  <si>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</si>
  <si>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</si>
  <si>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</si>
  <si>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</si>
  <si>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</si>
  <si>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</si>
  <si>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</si>
  <si>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</si>
  <si>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</si>
  <si>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</si>
  <si>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</si>
  <si>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</si>
  <si>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</si>
  <si>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</si>
  <si>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</si>
  <si>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</si>
  <si>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</si>
  <si>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</si>
  <si>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</si>
  <si>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</si>
  <si>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</si>
  <si>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</si>
  <si>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</si>
  <si>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</si>
  <si>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</si>
  <si>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</si>
  <si>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</si>
  <si>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</si>
  <si>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</si>
  <si>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</si>
  <si>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</si>
  <si>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</si>
  <si>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</si>
  <si>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</si>
  <si>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</si>
  <si>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</si>
  <si>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</si>
  <si>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</si>
  <si>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</si>
  <si>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</si>
  <si>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</si>
  <si>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</si>
  <si>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</si>
  <si>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</si>
  <si>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</si>
  <si>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</si>
  <si>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</si>
  <si>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</si>
  <si>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</si>
  <si>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</si>
  <si>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</si>
  <si>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</si>
  <si>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</si>
  <si>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</si>
  <si>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</si>
  <si>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</si>
  <si>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</si>
  <si>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</si>
  <si>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</si>
  <si>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</si>
  <si>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</si>
  <si>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</si>
  <si>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</si>
  <si>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</si>
  <si>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</si>
  <si>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</si>
  <si>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</si>
  <si>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</si>
  <si>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</si>
  <si>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</si>
  <si>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</si>
  <si>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</si>
  <si>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</si>
  <si>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</si>
  <si>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</si>
  <si>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</si>
  <si>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</si>
  <si>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</si>
  <si>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</si>
  <si>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</si>
  <si>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</si>
  <si>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</si>
  <si>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</si>
  <si>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</si>
  <si>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</si>
  <si>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</si>
  <si>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</si>
  <si>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</si>
  <si>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</si>
  <si>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</si>
  <si>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</si>
  <si>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</si>
  <si>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</si>
  <si>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</si>
  <si>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</si>
  <si>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</si>
  <si>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</si>
  <si>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</si>
  <si>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</si>
  <si>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</si>
  <si>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</si>
  <si>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</si>
  <si>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</si>
  <si>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</si>
  <si>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</si>
  <si>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</si>
  <si>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</si>
  <si>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</si>
  <si>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</si>
  <si>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</si>
  <si>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</si>
  <si>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</si>
  <si>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</si>
  <si>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</si>
  <si>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</si>
  <si>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</si>
  <si>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</si>
  <si>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</si>
  <si>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</si>
  <si>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</si>
  <si>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</si>
  <si>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</si>
  <si>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</si>
  <si>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</si>
  <si>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</si>
  <si>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</si>
  <si>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</si>
  <si>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</si>
  <si>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</si>
  <si>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</si>
  <si>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</si>
  <si>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</si>
  <si>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</si>
  <si>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</si>
  <si>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</si>
  <si>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</si>
  <si>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</si>
  <si>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</si>
  <si>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</si>
  <si>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</si>
  <si>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</si>
  <si>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</si>
  <si>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</si>
  <si>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</si>
  <si>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</si>
  <si>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</si>
  <si>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</si>
  <si>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</si>
  <si>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</si>
  <si>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</si>
  <si>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</si>
  <si>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</si>
  <si>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</si>
  <si>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</si>
  <si>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</si>
  <si>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</si>
  <si>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</si>
  <si>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</si>
  <si>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</si>
  <si>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</si>
  <si>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</si>
  <si>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</si>
  <si>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</si>
  <si>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</si>
  <si>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</si>
  <si>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</si>
  <si>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</si>
  <si>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</si>
  <si>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</si>
  <si>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</si>
  <si>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</si>
  <si>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</si>
  <si>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</si>
  <si>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</si>
  <si>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</si>
  <si>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</si>
  <si>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</si>
  <si>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</si>
  <si>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</si>
  <si>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</si>
  <si>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</si>
  <si>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</si>
  <si>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</si>
  <si>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</si>
  <si>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</si>
  <si>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</si>
  <si>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</si>
  <si>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</si>
  <si>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</si>
  <si>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</si>
  <si>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</si>
  <si>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</si>
  <si>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</si>
  <si>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</si>
  <si>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</si>
  <si>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</si>
  <si>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</si>
  <si>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</si>
  <si>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</si>
  <si>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</si>
  <si>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</si>
  <si>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</si>
  <si>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</si>
  <si>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</si>
  <si>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</si>
  <si>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</si>
  <si>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</si>
  <si>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</si>
  <si>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</si>
  <si>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</si>
  <si>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</si>
  <si>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</si>
  <si>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</si>
  <si>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</si>
  <si>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</si>
  <si>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</si>
  <si>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</si>
  <si>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</si>
  <si>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</si>
  <si>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</si>
  <si>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</si>
  <si>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</si>
  <si>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</si>
  <si>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</si>
  <si>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</si>
  <si>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</si>
  <si>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</si>
  <si>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</si>
  <si>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</si>
  <si>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</si>
  <si>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</si>
  <si>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</si>
  <si>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</si>
  <si>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</si>
  <si>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</si>
  <si>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</si>
  <si>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</si>
  <si>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</si>
  <si>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</si>
  <si>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</si>
  <si>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</si>
  <si>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</si>
  <si>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</si>
  <si>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</si>
  <si>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</si>
  <si>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</si>
  <si>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</si>
  <si>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</si>
  <si>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</si>
  <si>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</si>
  <si>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</si>
  <si>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</si>
  <si>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</si>
  <si>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</si>
  <si>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</si>
  <si>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</si>
  <si>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</si>
  <si>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</si>
  <si>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</si>
  <si>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</si>
  <si>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</si>
  <si>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</si>
  <si>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</si>
  <si>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</si>
  <si>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</si>
  <si>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</si>
  <si>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</si>
  <si>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</si>
  <si>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</si>
  <si>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</si>
  <si>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</si>
  <si>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</si>
  <si>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</si>
  <si>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</si>
  <si>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</si>
  <si>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</si>
  <si>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</si>
  <si>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</si>
  <si>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</si>
  <si>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</si>
  <si>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</si>
  <si>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</si>
  <si>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</si>
  <si>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</si>
  <si>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</si>
  <si>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</si>
  <si>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</si>
  <si>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</si>
  <si>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</si>
  <si>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</si>
  <si>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</si>
  <si>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</si>
  <si>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</si>
  <si>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</si>
  <si>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</si>
  <si>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</si>
  <si>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</si>
  <si>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</si>
  <si>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</si>
  <si>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</si>
  <si>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</si>
  <si>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</si>
  <si>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</si>
  <si>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</si>
  <si>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</si>
  <si>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</si>
  <si>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</si>
  <si>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</si>
  <si>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</si>
  <si>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</si>
  <si>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</si>
  <si>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</si>
  <si>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</si>
  <si>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</si>
  <si>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</si>
  <si>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</si>
  <si>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</si>
  <si>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</si>
  <si>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</si>
  <si>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</si>
  <si>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</si>
  <si>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</si>
  <si>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</si>
  <si>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</si>
  <si>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</si>
  <si>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</si>
  <si>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</si>
  <si>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</si>
  <si>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</si>
  <si>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</si>
  <si>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</si>
  <si>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</si>
  <si>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</si>
  <si>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</si>
  <si>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</si>
  <si>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</si>
  <si>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</si>
  <si>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</si>
  <si>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</si>
  <si>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</si>
  <si>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</si>
  <si>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</si>
  <si>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</si>
  <si>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</si>
  <si>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</si>
  <si>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</si>
  <si>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</si>
  <si>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</si>
  <si>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</si>
  <si>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</si>
  <si>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</si>
  <si>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</si>
  <si>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</si>
  <si>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</si>
  <si>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</si>
  <si>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</si>
  <si>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</si>
  <si>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</si>
  <si>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</si>
  <si>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</si>
  <si>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</si>
  <si>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</si>
  <si>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</si>
  <si>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</si>
  <si>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</si>
  <si>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</si>
  <si>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</si>
  <si>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</si>
  <si>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</si>
  <si>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</si>
  <si>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</si>
  <si>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</si>
  <si>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</si>
  <si>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</si>
  <si>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</si>
  <si>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</si>
  <si>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</si>
  <si>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</si>
  <si>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</si>
  <si>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</si>
  <si>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</si>
  <si>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</si>
  <si>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</si>
  <si>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</si>
  <si>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</si>
  <si>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</si>
  <si>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</si>
  <si>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</si>
  <si>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</si>
  <si>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</si>
  <si>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</si>
  <si>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</si>
  <si>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</si>
  <si>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</si>
  <si>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</si>
  <si>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</si>
  <si>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</si>
  <si>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</si>
  <si>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</si>
  <si>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</si>
  <si>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</si>
  <si>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</si>
  <si>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</si>
  <si>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</si>
  <si>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</si>
  <si>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</si>
  <si>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</si>
  <si>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</si>
  <si>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</si>
  <si>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</si>
  <si>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</si>
  <si>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</si>
  <si>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</si>
  <si>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</si>
  <si>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</si>
  <si>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</si>
  <si>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</si>
  <si>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</si>
  <si>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</si>
  <si>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</si>
  <si>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</si>
  <si>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</si>
  <si>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</si>
  <si>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</si>
  <si>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</si>
  <si>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</si>
  <si>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</si>
  <si>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</si>
  <si>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</si>
  <si>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</si>
  <si>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</si>
  <si>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</si>
  <si>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</si>
  <si>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</si>
  <si>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</si>
  <si>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</si>
  <si>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</si>
  <si>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</si>
  <si>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</si>
  <si>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</si>
  <si>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</si>
  <si>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</si>
  <si>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</si>
  <si>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</si>
  <si>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</si>
  <si>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</si>
  <si>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</si>
  <si>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</si>
  <si>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</si>
  <si>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</si>
  <si>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</si>
  <si>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</si>
  <si>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</si>
  <si>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</si>
  <si>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</si>
  <si>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</si>
  <si>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</si>
  <si>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</si>
  <si>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</si>
  <si>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</si>
  <si>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</si>
  <si>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</si>
  <si>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</si>
  <si>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</si>
  <si>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</si>
  <si>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</si>
  <si>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</si>
  <si>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</si>
  <si>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</si>
  <si>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</si>
  <si>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</si>
  <si>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</si>
  <si>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</si>
  <si>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</si>
  <si>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</si>
  <si>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</si>
  <si>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</si>
  <si>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</si>
  <si>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</si>
  <si>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</si>
  <si>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</si>
  <si>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</si>
  <si>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</si>
  <si>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</si>
  <si>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</si>
  <si>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</si>
  <si>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</si>
  <si>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</si>
  <si>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</si>
  <si>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</si>
  <si>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</si>
  <si>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</si>
  <si>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</si>
  <si>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</si>
  <si>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</si>
  <si>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</si>
  <si>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</si>
  <si>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</si>
  <si>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</si>
  <si>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</si>
  <si>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</si>
  <si>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</si>
  <si>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</si>
  <si>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</si>
  <si>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</si>
  <si>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</si>
  <si>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</si>
  <si>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</si>
  <si>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</si>
  <si>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</si>
  <si>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</si>
  <si>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</si>
  <si>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</si>
  <si>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</si>
  <si>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</si>
  <si>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</si>
  <si>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</si>
  <si>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</si>
  <si>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</si>
  <si>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</si>
  <si>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</si>
  <si>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</si>
  <si>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</si>
  <si>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</si>
  <si>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</si>
  <si>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</si>
  <si>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</si>
  <si>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</si>
  <si>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</si>
  <si>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</si>
  <si>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</si>
  <si>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</si>
  <si>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</si>
  <si>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</si>
  <si>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</si>
  <si>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</si>
  <si>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</si>
  <si>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</si>
  <si>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</si>
  <si>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</si>
  <si>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</si>
  <si>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</si>
  <si>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</si>
  <si>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</si>
  <si>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</si>
  <si>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</si>
  <si>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</si>
  <si>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</si>
  <si>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</si>
  <si>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</si>
  <si>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</si>
  <si>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</si>
  <si>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</si>
  <si>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</si>
  <si>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</si>
  <si>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</si>
  <si>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</si>
  <si>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</si>
  <si>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</si>
  <si>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</si>
  <si>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</si>
  <si>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</si>
  <si>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</si>
  <si>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</si>
  <si>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</si>
  <si>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</si>
  <si>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</si>
  <si>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</si>
  <si>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</si>
  <si>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</si>
  <si>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</si>
  <si>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</si>
  <si>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</si>
  <si>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</si>
  <si>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</si>
  <si>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</si>
  <si>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</si>
  <si>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</si>
  <si>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</si>
  <si>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</si>
  <si>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</si>
  <si>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</si>
  <si>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</si>
  <si>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</si>
  <si>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</si>
  <si>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</si>
  <si>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</si>
  <si>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</si>
  <si>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</si>
  <si>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</si>
  <si>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</si>
  <si>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</si>
  <si>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</si>
  <si>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</si>
  <si>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</si>
  <si>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</si>
  <si>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</si>
  <si>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</si>
  <si>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</si>
  <si>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</si>
  <si>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</si>
  <si>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</si>
  <si>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</si>
  <si>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</si>
  <si>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</si>
  <si>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</si>
  <si>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</si>
  <si>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</si>
  <si>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</si>
  <si>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</si>
  <si>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</si>
  <si>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</si>
  <si>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</si>
  <si>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</si>
  <si>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</si>
  <si>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</si>
  <si>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</si>
  <si>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</si>
  <si>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</si>
  <si>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</si>
  <si>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</si>
  <si>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</si>
  <si>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</si>
  <si>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</si>
  <si>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</si>
  <si>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</si>
  <si>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</si>
  <si>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</si>
  <si>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</si>
  <si>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</si>
  <si>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</si>
  <si>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</si>
  <si>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</si>
  <si>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</si>
  <si>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</si>
  <si>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</si>
  <si>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</si>
  <si>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</si>
  <si>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</si>
  <si>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</si>
  <si>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</si>
  <si>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</si>
  <si>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</si>
  <si>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</si>
  <si>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</si>
  <si>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</si>
  <si>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</si>
  <si>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</si>
  <si>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</si>
  <si>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</si>
  <si>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</si>
  <si>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</si>
  <si>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</si>
  <si>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</si>
  <si>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</si>
  <si>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</si>
  <si>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</si>
  <si>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</si>
  <si>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</si>
  <si>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</si>
  <si>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</si>
  <si>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</si>
  <si>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</si>
  <si>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</si>
  <si>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</si>
  <si>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</si>
  <si>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</si>
  <si>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</si>
  <si>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</si>
  <si>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</si>
  <si>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</si>
  <si>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</si>
  <si>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</si>
  <si>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</si>
  <si>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</si>
  <si>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</si>
  <si>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</si>
  <si>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</si>
  <si>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</si>
  <si>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</si>
  <si>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</si>
  <si>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</si>
  <si>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</si>
  <si>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</si>
  <si>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</si>
  <si>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</si>
  <si>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</si>
  <si>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</si>
  <si>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</si>
  <si>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</si>
  <si>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</si>
  <si>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</si>
  <si>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</si>
  <si>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</si>
  <si>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</si>
  <si>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</si>
  <si>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</si>
  <si>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</si>
  <si>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</si>
  <si>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</si>
  <si>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</si>
  <si>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</si>
  <si>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</si>
  <si>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</si>
  <si>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</si>
  <si>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</si>
  <si>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</si>
  <si>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</si>
  <si>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</si>
  <si>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</si>
  <si>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</si>
  <si>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</si>
  <si>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</si>
  <si>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</si>
  <si>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</si>
  <si>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</si>
  <si>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</si>
  <si>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</si>
  <si>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</si>
  <si>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</si>
  <si>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</si>
  <si>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</si>
  <si>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</si>
  <si>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</si>
  <si>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</si>
  <si>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</si>
  <si>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</si>
  <si>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</si>
  <si>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</si>
  <si>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</si>
  <si>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</si>
  <si>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</si>
  <si>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</si>
  <si>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</si>
  <si>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</si>
  <si>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</si>
  <si>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</si>
  <si>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</si>
  <si>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</si>
  <si>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</si>
  <si>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</si>
  <si>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</si>
  <si>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</si>
  <si>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</si>
  <si>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</si>
  <si>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</si>
  <si>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</si>
  <si>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</si>
  <si>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</si>
  <si>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</si>
  <si>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</si>
  <si>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</si>
  <si>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</si>
  <si>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</si>
  <si>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</si>
  <si>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</si>
  <si>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</si>
  <si>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</si>
  <si>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</si>
  <si>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</si>
  <si>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</si>
  <si>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</si>
  <si>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</si>
  <si>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</si>
  <si>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</si>
  <si>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</si>
  <si>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</si>
  <si>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</si>
  <si>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</si>
  <si>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</si>
  <si>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</si>
  <si>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</si>
  <si>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</si>
  <si>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</si>
  <si>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</si>
  <si>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</si>
  <si>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</si>
  <si>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</si>
  <si>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</si>
  <si>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</si>
  <si>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</si>
  <si>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</si>
  <si>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</si>
  <si>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</si>
  <si>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</si>
  <si>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</si>
  <si>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</si>
  <si>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</si>
  <si>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</si>
  <si>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</si>
  <si>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</si>
  <si>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</si>
  <si>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</si>
  <si>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</si>
  <si>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</si>
  <si>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</si>
  <si>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</si>
  <si>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</si>
  <si>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</si>
  <si>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</si>
  <si>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</si>
  <si>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</si>
  <si>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</si>
  <si>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</si>
  <si>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</si>
  <si>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</si>
  <si>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</si>
  <si>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</si>
  <si>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</si>
  <si>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</si>
  <si>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</si>
  <si>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</si>
  <si>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</si>
  <si>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</si>
  <si>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</si>
  <si>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</si>
  <si>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</si>
  <si>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</si>
  <si>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</si>
  <si>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</si>
  <si>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</si>
  <si>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</si>
  <si>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</si>
  <si>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</si>
  <si>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</si>
  <si>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</si>
  <si>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</si>
  <si>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</si>
  <si>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</si>
  <si>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</si>
  <si>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</si>
  <si>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</si>
  <si>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</si>
  <si>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</si>
  <si>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</si>
  <si>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</si>
  <si>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</si>
  <si>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</si>
  <si>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</si>
  <si>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</si>
  <si>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</si>
  <si>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</si>
  <si>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</si>
  <si>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</si>
  <si>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</si>
  <si>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</si>
  <si>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</si>
  <si>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</si>
  <si>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</si>
  <si>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</si>
  <si>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</si>
  <si>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</si>
  <si>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</si>
  <si>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</si>
  <si>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</si>
  <si>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</si>
  <si>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</si>
  <si>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</si>
  <si>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</si>
  <si>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</si>
  <si>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</si>
  <si>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</si>
  <si>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</si>
  <si>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</si>
  <si>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</si>
  <si>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</si>
  <si>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</si>
  <si>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</si>
  <si>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</si>
  <si>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</si>
  <si>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</si>
  <si>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</si>
  <si>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</si>
  <si>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</si>
  <si>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</si>
  <si>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</si>
  <si>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</si>
  <si>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</si>
  <si>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</si>
  <si>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</si>
  <si>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</si>
  <si>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</si>
  <si>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</si>
  <si>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</si>
  <si>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</si>
  <si>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</si>
  <si>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</si>
  <si>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</si>
  <si>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</si>
  <si>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</si>
  <si>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</si>
  <si>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</si>
  <si>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</si>
  <si>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</si>
  <si>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</si>
  <si>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</si>
  <si>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</si>
  <si>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</si>
  <si>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</si>
  <si>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</si>
  <si>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</si>
  <si>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</si>
  <si>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</si>
  <si>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</si>
  <si>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</si>
  <si>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</si>
  <si>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</si>
  <si>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</si>
  <si>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</si>
  <si>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</si>
  <si>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</si>
  <si>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</si>
  <si>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</si>
  <si>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</si>
  <si>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</si>
  <si>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</si>
  <si>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</si>
  <si>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</si>
  <si>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</si>
  <si>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</si>
  <si>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</si>
  <si>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</si>
  <si>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</si>
  <si>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</si>
  <si>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</si>
  <si>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</si>
  <si>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</si>
  <si>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</si>
  <si>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</si>
  <si>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</si>
  <si>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</si>
  <si>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</si>
  <si>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</si>
  <si>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</si>
  <si>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</si>
  <si>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</si>
  <si>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</si>
  <si>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</si>
  <si>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</si>
  <si>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</si>
  <si>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</si>
  <si>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</si>
  <si>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</si>
  <si>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</si>
  <si>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</si>
  <si>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</si>
  <si>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</si>
  <si>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</si>
  <si>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</si>
  <si>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</si>
  <si>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</si>
  <si>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</si>
  <si>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</si>
  <si>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</si>
  <si>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</si>
  <si>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</si>
  <si>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</si>
  <si>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</si>
  <si>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</si>
  <si>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</si>
  <si>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</si>
  <si>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</si>
  <si>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</si>
  <si>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</si>
  <si>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</si>
  <si>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</si>
  <si>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</si>
  <si>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</si>
  <si>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</si>
  <si>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</si>
  <si>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</si>
  <si>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</si>
  <si>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</si>
  <si>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</si>
  <si>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</si>
  <si>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</si>
  <si>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</si>
  <si>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</si>
  <si>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</si>
  <si>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</si>
  <si>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</si>
  <si>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</si>
  <si>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</si>
  <si>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</si>
  <si>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</si>
  <si>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</si>
  <si>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</si>
  <si>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</si>
  <si>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</si>
  <si>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</si>
  <si>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</si>
  <si>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</si>
  <si>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</si>
  <si>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</si>
  <si>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</si>
  <si>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</si>
  <si>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</si>
  <si>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</si>
  <si>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</si>
  <si>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</si>
  <si>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</si>
  <si>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</si>
  <si>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</si>
  <si>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</si>
  <si>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</si>
  <si>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</si>
  <si>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</si>
  <si>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</si>
  <si>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</si>
  <si>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</si>
  <si>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</si>
  <si>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</si>
  <si>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</si>
  <si>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</si>
  <si>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</si>
  <si>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</si>
  <si>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</si>
  <si>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</si>
  <si>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</si>
  <si>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</si>
  <si>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</si>
  <si>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</si>
  <si>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</si>
  <si>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</si>
  <si>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</si>
  <si>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</si>
  <si>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</si>
  <si>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</si>
  <si>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</si>
  <si>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</si>
  <si>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</si>
  <si>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</si>
  <si>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</si>
  <si>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</si>
  <si>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</si>
  <si>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</si>
  <si>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</si>
  <si>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</si>
  <si>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</si>
  <si>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</si>
  <si>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</si>
  <si>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</si>
  <si>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</si>
  <si>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</si>
  <si>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</si>
  <si>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</si>
  <si>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</si>
  <si>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</si>
  <si>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</si>
  <si>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</si>
  <si>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</si>
  <si>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</si>
  <si>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</si>
  <si>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</si>
  <si>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</si>
  <si>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</si>
  <si>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</si>
  <si>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</si>
  <si>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</si>
  <si>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</si>
  <si>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</si>
  <si>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</si>
  <si>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</si>
  <si>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</si>
  <si>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</si>
  <si>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</si>
  <si>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</si>
  <si>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</si>
  <si>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</si>
  <si>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</si>
  <si>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</si>
  <si>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</si>
  <si>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</si>
  <si>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</si>
  <si>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</si>
  <si>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</si>
  <si>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</si>
  <si>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</si>
  <si>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</si>
  <si>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</si>
  <si>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</si>
  <si>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</si>
  <si>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</si>
  <si>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</si>
  <si>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</si>
  <si>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</si>
  <si>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</si>
  <si>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</si>
  <si>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</si>
  <si>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</si>
  <si>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</si>
  <si>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</si>
  <si>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</si>
  <si>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</si>
  <si>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</si>
  <si>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</si>
  <si>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</si>
  <si>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</si>
  <si>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</si>
  <si>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</si>
  <si>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</si>
  <si>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</si>
  <si>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</si>
  <si>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</si>
  <si>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</si>
  <si>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</si>
  <si>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</si>
  <si>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</si>
  <si>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</si>
  <si>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</si>
  <si>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</si>
  <si>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</si>
  <si>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</si>
  <si>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</si>
  <si>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</si>
  <si>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</si>
  <si>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</si>
  <si>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</si>
  <si>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</si>
  <si>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</si>
  <si>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</si>
  <si>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</si>
  <si>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</si>
  <si>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</si>
  <si>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</si>
  <si>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</si>
  <si>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</si>
  <si>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</si>
  <si>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</si>
  <si>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</si>
  <si>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</si>
  <si>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</si>
  <si>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</si>
  <si>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</si>
  <si>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</si>
  <si>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</si>
  <si>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</si>
  <si>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</si>
  <si>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</si>
  <si>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</si>
  <si>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</si>
  <si>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</si>
  <si>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</si>
  <si>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</si>
  <si>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</si>
  <si>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</si>
  <si>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</si>
  <si>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</si>
  <si>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</si>
  <si>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</si>
  <si>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</si>
  <si>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</si>
  <si>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</si>
  <si>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</si>
  <si>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</si>
  <si>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</si>
  <si>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</si>
  <si>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</si>
  <si>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</si>
  <si>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</si>
  <si>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</si>
  <si>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</si>
  <si>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</si>
  <si>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</si>
  <si>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</si>
  <si>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</si>
  <si>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</si>
  <si>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</si>
  <si>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</si>
  <si>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</si>
  <si>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</si>
  <si>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</si>
  <si>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</si>
  <si>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</si>
  <si>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</si>
  <si>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</si>
  <si>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</si>
  <si>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</si>
  <si>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</si>
  <si>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</si>
  <si>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</si>
  <si>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</si>
  <si>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</si>
  <si>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</si>
  <si>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</si>
  <si>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</si>
  <si>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</si>
  <si>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</si>
  <si>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</si>
  <si>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</si>
  <si>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</si>
  <si>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</si>
  <si>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</si>
  <si>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</si>
  <si>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</si>
  <si>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</si>
  <si>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</si>
  <si>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</si>
  <si>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</si>
  <si>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</si>
  <si>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</si>
  <si>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</si>
  <si>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</si>
  <si>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</si>
  <si>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</si>
  <si>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</si>
  <si>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</si>
  <si>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</si>
  <si>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</si>
  <si>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</si>
  <si>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</si>
  <si>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</si>
  <si>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</si>
  <si>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</si>
  <si>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</si>
  <si>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</si>
  <si>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</si>
  <si>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</si>
  <si>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</si>
  <si>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</si>
  <si>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</si>
  <si>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</si>
  <si>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</si>
  <si>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</si>
  <si>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</si>
  <si>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</si>
  <si>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</si>
  <si>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</si>
  <si>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</si>
  <si>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</si>
  <si>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</si>
  <si>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</si>
  <si>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</si>
  <si>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</si>
  <si>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</si>
  <si>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</si>
  <si>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</si>
  <si>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</si>
  <si>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</si>
  <si>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</si>
  <si>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</si>
  <si>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</si>
  <si>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</si>
  <si>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</si>
  <si>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</si>
  <si>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</si>
  <si>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</si>
  <si>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</si>
  <si>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</si>
  <si>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</si>
  <si>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</si>
  <si>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</si>
  <si>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</si>
  <si>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</si>
  <si>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</si>
  <si>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</si>
  <si>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</si>
  <si>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</si>
  <si>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</si>
  <si>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</si>
  <si>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</si>
  <si>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</si>
  <si>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</si>
  <si>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</si>
  <si>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</si>
  <si>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</si>
  <si>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</si>
  <si>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</si>
  <si>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</si>
  <si>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</si>
  <si>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</si>
  <si>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</si>
  <si>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</si>
  <si>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</si>
  <si>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</si>
  <si>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</si>
  <si>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</si>
  <si>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</si>
  <si>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</si>
  <si>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</si>
  <si>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</si>
  <si>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</si>
  <si>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</si>
  <si>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</si>
  <si>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</si>
  <si>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</si>
  <si>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</si>
  <si>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</si>
  <si>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</si>
  <si>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</si>
  <si>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</si>
  <si>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</si>
  <si>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</si>
  <si>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</si>
  <si>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</si>
  <si>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</si>
  <si>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</si>
  <si>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</si>
  <si>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</si>
  <si>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</si>
  <si>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</si>
  <si>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</si>
  <si>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</si>
  <si>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</si>
  <si>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</si>
  <si>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</si>
  <si>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</si>
  <si>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</si>
  <si>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</si>
  <si>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</si>
  <si>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</si>
  <si>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</si>
  <si>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</si>
  <si>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</si>
  <si>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</si>
  <si>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</si>
  <si>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</si>
  <si>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</si>
  <si>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</si>
  <si>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</si>
  <si>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</si>
  <si>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</si>
  <si>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</si>
  <si>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</si>
  <si>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</si>
  <si>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</si>
  <si>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</si>
  <si>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</si>
  <si>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</si>
  <si>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</si>
  <si>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</si>
  <si>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</si>
  <si>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</si>
  <si>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</si>
  <si>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</si>
  <si>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</si>
  <si>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</si>
  <si>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</si>
  <si>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</si>
  <si>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</si>
  <si>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</si>
  <si>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</si>
  <si>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</si>
  <si>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</si>
  <si>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</si>
  <si>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</si>
  <si>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</si>
  <si>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</si>
  <si>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</si>
  <si>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</si>
  <si>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</si>
  <si>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</si>
  <si>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</si>
  <si>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</si>
  <si>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</si>
  <si>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</si>
  <si>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</si>
  <si>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</si>
  <si>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</si>
  <si>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</si>
  <si>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</si>
  <si>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</si>
  <si>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</si>
  <si>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</si>
  <si>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</si>
  <si>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</si>
  <si>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</si>
  <si>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</si>
  <si>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</si>
  <si>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</si>
  <si>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</si>
  <si>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</si>
  <si>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</si>
  <si>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</si>
  <si>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</si>
  <si>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</si>
  <si>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</si>
  <si>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</si>
  <si>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</si>
  <si>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</si>
  <si>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</si>
  <si>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</si>
  <si>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</si>
  <si>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</si>
  <si>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</si>
  <si>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</si>
  <si>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</si>
  <si>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</si>
  <si>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</si>
  <si>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</si>
  <si>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</si>
  <si>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</si>
  <si>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</si>
  <si>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</si>
  <si>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</si>
  <si>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</si>
  <si>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</si>
  <si>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</si>
  <si>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</si>
  <si>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</si>
  <si>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</si>
  <si>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</si>
  <si>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</si>
  <si>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</si>
  <si>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</si>
  <si>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</si>
  <si>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</si>
  <si>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</si>
  <si>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</si>
  <si>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</si>
  <si>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</si>
  <si>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</si>
  <si>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</si>
  <si>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</si>
  <si>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</si>
  <si>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</si>
  <si>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</si>
  <si>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</si>
  <si>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</si>
  <si>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</si>
  <si>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</si>
  <si>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</si>
  <si>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</si>
  <si>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</si>
  <si>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</si>
  <si>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</si>
  <si>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</si>
  <si>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</si>
  <si>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</si>
  <si>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</si>
  <si>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</si>
  <si>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</si>
  <si>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</si>
  <si>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</si>
  <si>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</si>
  <si>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</si>
  <si>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</si>
  <si>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</si>
  <si>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</si>
  <si>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</si>
  <si>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</si>
  <si>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</si>
  <si>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</si>
  <si>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</si>
  <si>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</si>
  <si>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</si>
  <si>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</si>
  <si>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</si>
  <si>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</si>
  <si>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</si>
  <si>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</si>
  <si>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</si>
  <si>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</si>
  <si>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</si>
  <si>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</si>
  <si>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</si>
  <si>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</si>
  <si>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</si>
  <si>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</si>
  <si>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</si>
  <si>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</si>
  <si>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</si>
  <si>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</si>
  <si>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</si>
  <si>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</si>
  <si>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</si>
  <si>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</si>
  <si>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</si>
  <si>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</si>
  <si>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</si>
  <si>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</si>
  <si>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</si>
  <si>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</si>
  <si>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</si>
  <si>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</si>
  <si>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</si>
  <si>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</si>
  <si>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</si>
  <si>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</si>
  <si>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</si>
  <si>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</si>
  <si>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</si>
  <si>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</si>
  <si>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</si>
  <si>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</si>
  <si>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</si>
  <si>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</si>
  <si>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</si>
  <si>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</si>
  <si>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</si>
  <si>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</si>
  <si>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</si>
  <si>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</si>
  <si>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</si>
  <si>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</si>
  <si>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</si>
  <si>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</si>
  <si>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</si>
  <si>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</si>
  <si>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</si>
  <si>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</si>
  <si>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</si>
  <si>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</si>
  <si>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</si>
  <si>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</si>
  <si>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</si>
  <si>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</si>
  <si>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</si>
  <si>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</si>
  <si>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</si>
  <si>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</si>
  <si>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</si>
  <si>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</si>
  <si>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</si>
  <si>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</si>
  <si>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</si>
  <si>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</si>
  <si>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</si>
  <si>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</si>
  <si>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</si>
  <si>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</si>
  <si>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</si>
  <si>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</si>
  <si>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</si>
  <si>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</si>
  <si>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</si>
  <si>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</si>
  <si>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</si>
  <si>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</si>
  <si>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</si>
  <si>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</si>
  <si>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</si>
  <si>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</si>
  <si>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</si>
  <si>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</si>
  <si>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</si>
  <si>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</si>
  <si>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</si>
  <si>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</si>
  <si>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</si>
  <si>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</si>
  <si>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</si>
  <si>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</si>
  <si>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</si>
  <si>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</si>
  <si>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</si>
  <si>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</si>
  <si>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</si>
  <si>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</si>
  <si>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</si>
  <si>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</si>
  <si>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</si>
  <si>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</si>
  <si>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</si>
  <si>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</si>
  <si>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</si>
  <si>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</si>
  <si>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</si>
  <si>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</si>
  <si>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</si>
  <si>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</si>
  <si>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</si>
  <si>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</si>
  <si>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</si>
  <si>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</si>
  <si>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</si>
  <si>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</si>
  <si>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</si>
  <si>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</si>
  <si>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</si>
  <si>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</si>
  <si>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</si>
  <si>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</si>
  <si>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</si>
  <si>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</si>
  <si>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</si>
  <si>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</si>
  <si>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</si>
  <si>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</si>
  <si>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</si>
  <si>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</si>
  <si>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</si>
  <si>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</si>
  <si>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</si>
  <si>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</si>
  <si>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</si>
  <si>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</si>
  <si>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</si>
  <si>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</si>
  <si>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</si>
  <si>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</si>
  <si>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</si>
  <si>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</si>
  <si>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</si>
  <si>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</si>
  <si>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</si>
  <si>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</si>
  <si>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</si>
  <si>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</si>
  <si>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</si>
  <si>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</si>
  <si>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</si>
  <si>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</si>
  <si>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</si>
  <si>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</si>
  <si>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</si>
  <si>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</si>
  <si>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</si>
  <si>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</si>
  <si>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</si>
  <si>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</si>
  <si>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</si>
  <si>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</si>
  <si>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</si>
  <si>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</si>
  <si>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</si>
  <si>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</si>
  <si>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</si>
  <si>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</si>
  <si>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</si>
  <si>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</si>
  <si>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</si>
  <si>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</si>
  <si>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</si>
  <si>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</si>
  <si>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</si>
  <si>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</si>
  <si>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</si>
  <si>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</si>
  <si>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</si>
  <si>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</si>
  <si>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</si>
  <si>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</si>
  <si>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</si>
  <si>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</si>
  <si>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</si>
  <si>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</si>
  <si>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</si>
  <si>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</si>
  <si>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</si>
  <si>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</si>
  <si>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</si>
  <si>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</si>
  <si>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</si>
  <si>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</si>
  <si>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</si>
  <si>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</si>
  <si>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</si>
  <si>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</si>
  <si>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</si>
  <si>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</si>
  <si>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</si>
  <si>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</si>
  <si>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</si>
  <si>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</si>
  <si>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</si>
  <si>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</si>
  <si>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</si>
  <si>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</si>
  <si>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</si>
  <si>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</si>
  <si>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</si>
  <si>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</si>
  <si>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</si>
  <si>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</si>
  <si>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</si>
  <si>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</si>
  <si>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</si>
  <si>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</si>
  <si>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</si>
  <si>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</si>
  <si>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</si>
  <si>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</si>
  <si>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</si>
  <si>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</si>
  <si>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</si>
  <si>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</si>
  <si>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</si>
  <si>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</si>
  <si>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</si>
  <si>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</si>
  <si>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</si>
  <si>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</si>
  <si>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</si>
  <si>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</si>
  <si>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</si>
  <si>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</si>
  <si>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</si>
  <si>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</si>
  <si>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</si>
  <si>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</si>
  <si>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</si>
  <si>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</si>
  <si>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</si>
  <si>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</si>
  <si>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</si>
  <si>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</si>
  <si>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</si>
  <si>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</si>
  <si>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</si>
  <si>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</si>
  <si>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</si>
  <si>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</si>
  <si>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</si>
  <si>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</si>
  <si>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</si>
  <si>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</si>
  <si>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</si>
  <si>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</si>
  <si>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</si>
  <si>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</si>
  <si>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</si>
  <si>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</si>
  <si>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</si>
  <si>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</si>
  <si>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</si>
  <si>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</si>
  <si>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</si>
  <si>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</si>
  <si>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</si>
  <si>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</si>
  <si>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</si>
  <si>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</si>
  <si>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</si>
  <si>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</si>
  <si>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</si>
  <si>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</si>
  <si>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</si>
  <si>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</si>
  <si>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</si>
  <si>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</si>
  <si>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</si>
  <si>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</si>
  <si>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</si>
  <si>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</si>
  <si>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</si>
  <si>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</si>
  <si>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</si>
  <si>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</si>
  <si>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</si>
  <si>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</si>
  <si>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</si>
  <si>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</si>
  <si>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</si>
  <si>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</si>
  <si>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</si>
  <si>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</si>
  <si>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</si>
  <si>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</si>
  <si>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</si>
  <si>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</si>
  <si>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</si>
  <si>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</si>
  <si>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</si>
  <si>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</si>
  <si>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</si>
  <si>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</si>
  <si>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</si>
  <si>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</si>
  <si>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</si>
  <si>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</si>
  <si>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</si>
  <si>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</si>
  <si>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</si>
  <si>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</si>
  <si>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</si>
  <si>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</si>
  <si>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</si>
  <si>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</si>
  <si>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</si>
  <si>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</si>
  <si>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</si>
  <si>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</si>
  <si>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</si>
  <si>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</si>
  <si>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</si>
  <si>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</si>
  <si>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</si>
  <si>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</si>
  <si>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</si>
  <si>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</si>
  <si>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</si>
  <si>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</si>
  <si>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</si>
  <si>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</si>
  <si>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</si>
  <si>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</si>
  <si>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</si>
  <si>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</si>
  <si>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</si>
  <si>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</si>
  <si>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</si>
  <si>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</si>
  <si>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</si>
  <si>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</si>
  <si>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</si>
  <si>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</si>
  <si>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</si>
  <si>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</si>
  <si>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</si>
  <si>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</si>
  <si>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</si>
  <si>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</si>
  <si>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</si>
  <si>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</si>
  <si>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</si>
  <si>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</si>
  <si>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</si>
  <si>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</si>
  <si>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</si>
  <si>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</si>
  <si>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</si>
  <si>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</si>
  <si>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</si>
  <si>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</si>
  <si>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</si>
  <si>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</si>
  <si>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</si>
  <si>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</si>
  <si>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</si>
  <si>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</si>
  <si>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</si>
  <si>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</si>
  <si>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</si>
  <si>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</si>
  <si>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</si>
  <si>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</si>
  <si>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</si>
  <si>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</si>
  <si>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</si>
  <si>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</si>
  <si>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</si>
  <si>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</si>
  <si>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</si>
  <si>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</si>
  <si>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</si>
  <si>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</si>
  <si>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</si>
  <si>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</si>
  <si>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</si>
  <si>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</si>
  <si>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</si>
  <si>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</si>
  <si>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</si>
  <si>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</si>
  <si>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</si>
  <si>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</si>
  <si>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</si>
  <si>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</si>
  <si>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</si>
  <si>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</si>
  <si>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</si>
  <si>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</si>
  <si>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</si>
  <si>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</si>
  <si>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</si>
  <si>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</si>
  <si>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</si>
  <si>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</si>
  <si>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</si>
  <si>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</si>
  <si>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</si>
  <si>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</si>
  <si>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</si>
  <si>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</si>
  <si>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</si>
  <si>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</si>
  <si>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</si>
  <si>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</si>
  <si>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</si>
  <si>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</si>
  <si>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</si>
  <si>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</si>
  <si>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</si>
  <si>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</si>
  <si>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</si>
  <si>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</si>
  <si>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</si>
  <si>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</si>
  <si>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</si>
  <si>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</si>
  <si>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</si>
  <si>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</si>
  <si>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</si>
  <si>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</si>
  <si>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</si>
  <si>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</si>
  <si>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</si>
  <si>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</si>
  <si>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</si>
  <si>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</si>
  <si>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</si>
  <si>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</si>
  <si>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</si>
  <si>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</si>
  <si>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</si>
  <si>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</si>
  <si>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</si>
  <si>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</si>
  <si>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</si>
  <si>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</si>
  <si>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</si>
  <si>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</si>
  <si>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</si>
  <si>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</si>
  <si>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</si>
  <si>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</si>
  <si>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</si>
  <si>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</si>
  <si>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</si>
  <si>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</si>
  <si>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</si>
  <si>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</si>
  <si>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</si>
  <si>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</si>
  <si>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</si>
  <si>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</si>
  <si>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</si>
  <si>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</si>
  <si>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</si>
  <si>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</si>
  <si>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</si>
  <si>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</si>
  <si>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</si>
  <si>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</si>
  <si>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</si>
  <si>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</si>
  <si>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</si>
  <si>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</si>
  <si>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</si>
  <si>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</si>
  <si>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</si>
  <si>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</si>
  <si>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</si>
  <si>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</si>
  <si>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</si>
  <si>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</si>
  <si>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</si>
  <si>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</si>
  <si>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</si>
  <si>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</si>
  <si>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</si>
  <si>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</si>
  <si>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</si>
  <si>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</si>
  <si>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</si>
  <si>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</si>
  <si>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</si>
  <si>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</si>
  <si>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</si>
  <si>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</si>
  <si>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</si>
  <si>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</si>
  <si>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</si>
  <si>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</si>
  <si>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</si>
  <si>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</si>
  <si>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</si>
  <si>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</si>
  <si>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</si>
  <si>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</si>
  <si>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</si>
  <si>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</si>
  <si>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</si>
  <si>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</si>
  <si>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</si>
  <si>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</si>
  <si>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</si>
  <si>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</si>
  <si>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</si>
  <si>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</si>
  <si>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</si>
  <si>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</si>
  <si>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</si>
  <si>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</si>
  <si>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</si>
  <si>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</si>
  <si>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</si>
  <si>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</si>
  <si>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</si>
  <si>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</si>
  <si>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</si>
  <si>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</si>
  <si>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</si>
  <si>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</si>
  <si>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</si>
  <si>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</si>
  <si>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</si>
  <si>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</si>
  <si>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</si>
  <si>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</si>
  <si>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</si>
  <si>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</si>
  <si>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</si>
  <si>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</si>
  <si>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</si>
  <si>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</si>
  <si>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</si>
  <si>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</si>
  <si>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</si>
  <si>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</si>
  <si>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</si>
  <si>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</si>
  <si>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</si>
  <si>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</si>
  <si>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</si>
  <si>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</si>
  <si>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</si>
  <si>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</si>
  <si>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</si>
  <si>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</si>
  <si>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</si>
  <si>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</si>
  <si>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</si>
  <si>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</si>
  <si>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</si>
  <si>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</si>
  <si>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</si>
  <si>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</si>
  <si>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</si>
  <si>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</si>
  <si>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</si>
  <si>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</si>
  <si>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</si>
  <si>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</si>
  <si>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</si>
  <si>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</si>
  <si>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</si>
  <si>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</si>
  <si>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</si>
  <si>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</si>
  <si>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</si>
  <si>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</si>
  <si>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</si>
  <si>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</si>
  <si>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</si>
  <si>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</si>
  <si>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</si>
  <si>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</si>
  <si>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</si>
  <si>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</si>
  <si>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</si>
  <si>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</si>
  <si>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</si>
  <si>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</si>
  <si>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</si>
  <si>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</si>
  <si>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</si>
  <si>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</si>
  <si>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</si>
  <si>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</si>
  <si>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</si>
  <si>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</si>
  <si>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</si>
  <si>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</si>
  <si>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</si>
  <si>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</si>
  <si>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</si>
  <si>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</si>
  <si>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</si>
  <si>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</si>
  <si>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</si>
  <si>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</si>
  <si>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</si>
  <si>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</si>
  <si>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</si>
  <si>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</si>
  <si>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</si>
  <si>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</si>
  <si>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</si>
  <si>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</si>
  <si>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</si>
  <si>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</si>
  <si>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</si>
  <si>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</si>
  <si>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</si>
  <si>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</si>
  <si>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</si>
  <si>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</si>
  <si>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</si>
  <si>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</si>
  <si>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</si>
  <si>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</si>
  <si>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</si>
  <si>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</si>
  <si>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</si>
  <si>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</si>
  <si>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</si>
  <si>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</si>
  <si>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</si>
  <si>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</si>
  <si>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</si>
  <si>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</si>
  <si>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</si>
  <si>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</si>
  <si>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</si>
  <si>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</si>
  <si>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</si>
  <si>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</si>
  <si>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</si>
  <si>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</si>
  <si>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</si>
  <si>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</si>
  <si>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</si>
  <si>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</si>
  <si>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</si>
  <si>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</si>
  <si>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</si>
  <si>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</si>
  <si>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</si>
  <si>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</si>
  <si>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</si>
  <si>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</si>
  <si>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</si>
  <si>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</si>
  <si>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</si>
  <si>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</si>
  <si>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</si>
  <si>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</si>
  <si>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</si>
  <si>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</si>
  <si>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</si>
  <si>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</si>
  <si>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</si>
  <si>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</si>
  <si>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</si>
  <si>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</si>
  <si>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</si>
  <si>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</si>
  <si>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</si>
  <si>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</si>
  <si>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</si>
  <si>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</si>
  <si>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</si>
  <si>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</si>
  <si>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</si>
  <si>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</si>
  <si>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</si>
  <si>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</si>
  <si>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</si>
  <si>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</si>
  <si>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</si>
  <si>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</si>
  <si>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</si>
  <si>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</si>
  <si>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</si>
  <si>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</si>
  <si>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</si>
  <si>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</si>
  <si>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</si>
  <si>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</si>
  <si>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</si>
  <si>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</si>
  <si>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</si>
  <si>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</si>
  <si>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</si>
  <si>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</si>
  <si>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</si>
  <si>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</si>
  <si>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</si>
  <si>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</si>
  <si>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</si>
  <si>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</si>
  <si>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</si>
  <si>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</si>
  <si>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</si>
  <si>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</si>
  <si>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</si>
  <si>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</si>
  <si>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</si>
  <si>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</si>
  <si>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</si>
  <si>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</si>
  <si>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</si>
  <si>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</si>
  <si>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</si>
  <si>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</si>
  <si>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</si>
  <si>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</si>
  <si>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</si>
  <si>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</si>
  <si>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</si>
  <si>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</si>
  <si>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</si>
  <si>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</si>
  <si>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</si>
  <si>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</si>
  <si>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</si>
  <si>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</si>
  <si>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</si>
  <si>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</si>
  <si>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</si>
  <si>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</si>
  <si>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</si>
  <si>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</si>
  <si>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</si>
  <si>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</si>
  <si>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</si>
  <si>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</si>
  <si>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</si>
  <si>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</si>
  <si>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</si>
  <si>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</si>
  <si>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</si>
  <si>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</si>
  <si>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</si>
  <si>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</si>
  <si>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</si>
  <si>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</si>
  <si>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</si>
  <si>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</si>
  <si>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</si>
  <si>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</si>
  <si>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</si>
  <si>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</si>
  <si>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</si>
  <si>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</si>
  <si>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</si>
  <si>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</si>
  <si>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</si>
  <si>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</si>
  <si>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</si>
  <si>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</si>
  <si>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</si>
  <si>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</si>
  <si>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</si>
  <si>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</si>
  <si>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</si>
  <si>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</si>
  <si>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</si>
  <si>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</si>
  <si>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</si>
  <si>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</si>
  <si>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</si>
  <si>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</si>
  <si>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</si>
  <si>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</si>
  <si>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</si>
  <si>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</si>
  <si>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</si>
  <si>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</si>
  <si>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</si>
  <si>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</si>
  <si>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</si>
  <si>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</si>
  <si>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</si>
  <si>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</si>
  <si>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</si>
  <si>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</si>
  <si>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</si>
  <si>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</si>
  <si>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</si>
  <si>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</si>
  <si>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</si>
  <si>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</si>
  <si>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</si>
  <si>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</si>
  <si>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</si>
  <si>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</si>
  <si>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</si>
  <si>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</si>
  <si>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</si>
  <si>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</si>
  <si>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</si>
  <si>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</si>
  <si>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</si>
  <si>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</si>
  <si>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</si>
  <si>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</si>
  <si>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</si>
  <si>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</si>
  <si>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</si>
  <si>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</si>
  <si>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</si>
  <si>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</si>
  <si>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</si>
  <si>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</si>
  <si>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</si>
  <si>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</si>
  <si>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</si>
  <si>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</si>
  <si>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</si>
  <si>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</si>
  <si>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</si>
  <si>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</si>
  <si>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</si>
  <si>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</si>
  <si>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</si>
  <si>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</si>
  <si>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</si>
  <si>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</si>
  <si>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</si>
  <si>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</si>
  <si>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</si>
  <si>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</si>
  <si>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</si>
  <si>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</si>
  <si>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</si>
  <si>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</si>
  <si>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</si>
  <si>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</si>
  <si>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</si>
  <si>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</si>
  <si>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</si>
  <si>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</si>
  <si>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</si>
  <si>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</si>
  <si>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</si>
  <si>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</si>
  <si>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</si>
  <si>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</si>
  <si>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</si>
  <si>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</si>
  <si>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</si>
  <si>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</si>
  <si>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</si>
  <si>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</si>
  <si>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</si>
  <si>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</si>
  <si>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</si>
  <si>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</si>
  <si>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</si>
  <si>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</si>
  <si>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</si>
  <si>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</si>
  <si>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</si>
  <si>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</si>
  <si>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</si>
  <si>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</si>
  <si>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</si>
  <si>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</si>
  <si>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</si>
  <si>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</si>
  <si>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</si>
  <si>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</si>
  <si>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</si>
  <si>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</si>
  <si>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</si>
  <si>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</si>
  <si>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</si>
  <si>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</si>
  <si>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</si>
  <si>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</si>
  <si>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</si>
  <si>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</si>
  <si>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</si>
  <si>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</si>
  <si>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</si>
  <si>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</si>
  <si>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</si>
  <si>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</si>
  <si>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</si>
  <si>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</si>
  <si>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</si>
  <si>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</si>
  <si>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</si>
  <si>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</si>
  <si>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</si>
  <si>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</si>
  <si>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</si>
  <si>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</si>
  <si>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</si>
  <si>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</si>
  <si>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</si>
  <si>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</si>
  <si>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</si>
  <si>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</si>
  <si>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</si>
  <si>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</si>
  <si>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</si>
  <si>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</si>
  <si>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</si>
  <si>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</si>
  <si>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</si>
  <si>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</si>
  <si>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</si>
  <si>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</si>
  <si>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</si>
  <si>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</si>
  <si>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</si>
  <si>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</si>
  <si>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</si>
  <si>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</si>
  <si>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</si>
  <si>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</si>
  <si>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</si>
  <si>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</si>
  <si>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</si>
  <si>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</si>
  <si>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</si>
  <si>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</si>
  <si>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</si>
  <si>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</si>
  <si>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</si>
  <si>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</si>
  <si>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</si>
  <si>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</si>
  <si>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</si>
  <si>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</si>
  <si>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</si>
  <si>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</si>
  <si>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</si>
  <si>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</si>
  <si>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</si>
  <si>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</si>
  <si>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</si>
  <si>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</si>
  <si>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</si>
  <si>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</si>
  <si>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</si>
  <si>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</si>
  <si>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</si>
  <si>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</si>
  <si>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</si>
  <si>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</si>
  <si>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</si>
  <si>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</si>
  <si>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</si>
  <si>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</si>
  <si>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</si>
  <si>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</si>
  <si>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</si>
  <si>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</si>
  <si>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</si>
  <si>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</si>
  <si>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</si>
  <si>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</si>
  <si>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</si>
  <si>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</si>
  <si>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</si>
  <si>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</si>
  <si>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</si>
  <si>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</si>
  <si>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</si>
  <si>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</si>
  <si>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</si>
  <si>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</si>
  <si>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</si>
  <si>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</si>
  <si>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</si>
  <si>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</si>
  <si>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</si>
  <si>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</si>
  <si>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</si>
  <si>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</si>
  <si>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</si>
  <si>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</si>
  <si>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</si>
  <si>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</si>
  <si>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</si>
  <si>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</si>
  <si>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</si>
  <si>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</si>
  <si>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</si>
  <si>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</si>
  <si>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</si>
  <si>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</si>
  <si>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</si>
  <si>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</si>
  <si>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</si>
  <si>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</si>
  <si>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</si>
  <si>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</si>
  <si>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</si>
  <si>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</si>
  <si>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</si>
  <si>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</si>
  <si>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</si>
  <si>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</si>
  <si>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</si>
  <si>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</si>
  <si>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</si>
  <si>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</si>
  <si>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</si>
  <si>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</si>
  <si>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</si>
  <si>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</si>
  <si>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</si>
  <si>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</si>
  <si>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</si>
  <si>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</si>
  <si>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</si>
  <si>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</si>
  <si>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</si>
  <si>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</si>
  <si>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</si>
  <si>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</si>
  <si>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</si>
  <si>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</si>
  <si>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</si>
  <si>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</si>
  <si>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</si>
  <si>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</si>
  <si>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</si>
  <si>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</si>
  <si>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</si>
  <si>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</si>
  <si>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</si>
  <si>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</si>
  <si>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</si>
  <si>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</si>
  <si>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</si>
  <si>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</si>
  <si>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</si>
  <si>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</si>
  <si>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</si>
  <si>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</si>
  <si>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</si>
  <si>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</si>
  <si>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</si>
  <si>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</si>
  <si>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</si>
  <si>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</si>
  <si>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</si>
  <si>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</si>
  <si>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</si>
  <si>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</si>
  <si>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</si>
  <si>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</si>
  <si>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</si>
  <si>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</si>
  <si>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</si>
  <si>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</si>
  <si>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</si>
  <si>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</si>
  <si>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</si>
  <si>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</si>
  <si>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</si>
  <si>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</si>
  <si>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</si>
  <si>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</si>
  <si>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</si>
  <si>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</si>
  <si>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</si>
  <si>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</si>
  <si>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</si>
  <si>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</si>
  <si>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</si>
  <si>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</si>
  <si>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</si>
  <si>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</si>
  <si>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</si>
  <si>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</si>
  <si>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</si>
  <si>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</si>
  <si>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</si>
  <si>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</si>
  <si>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</si>
  <si>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</si>
  <si>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</si>
  <si>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</si>
  <si>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</si>
  <si>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</si>
  <si>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</si>
  <si>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</si>
  <si>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</si>
  <si>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</si>
  <si>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</si>
  <si>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</si>
  <si>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</si>
  <si>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</si>
  <si>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</si>
  <si>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</si>
  <si>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</si>
  <si>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</si>
  <si>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</si>
  <si>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</si>
  <si>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</si>
  <si>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</si>
  <si>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</si>
  <si>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</si>
  <si>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</si>
  <si>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</si>
  <si>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</si>
  <si>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</si>
  <si>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</si>
  <si>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</si>
  <si>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</si>
  <si>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</si>
  <si>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</si>
  <si>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</si>
  <si>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</si>
  <si>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</si>
  <si>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</si>
  <si>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</si>
  <si>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</si>
  <si>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</si>
  <si>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</si>
  <si>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</si>
  <si>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</si>
  <si>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</si>
  <si>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</si>
  <si>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</si>
  <si>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</si>
  <si>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</si>
  <si>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</si>
  <si>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</si>
  <si>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</si>
  <si>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</si>
  <si>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</si>
  <si>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</si>
  <si>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</si>
  <si>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</si>
  <si>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</si>
  <si>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</si>
  <si>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</si>
  <si>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</si>
  <si>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</si>
  <si>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</si>
  <si>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</si>
  <si>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</si>
  <si>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</si>
  <si>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</si>
  <si>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</si>
  <si>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</si>
  <si>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</si>
  <si>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</si>
  <si>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</si>
  <si>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</si>
  <si>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</si>
  <si>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</si>
  <si>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</si>
  <si>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</si>
  <si>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</si>
  <si>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</si>
  <si>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</si>
  <si>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</si>
  <si>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</si>
  <si>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</si>
  <si>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</si>
  <si>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</si>
  <si>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</si>
  <si>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</si>
  <si>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</si>
  <si>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</si>
  <si>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</si>
  <si>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</si>
  <si>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</si>
  <si>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</si>
  <si>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</si>
  <si>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</si>
  <si>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</si>
  <si>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</si>
  <si>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</si>
  <si>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</si>
  <si>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</si>
  <si>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</si>
  <si>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</si>
  <si>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</si>
  <si>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</si>
  <si>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</si>
  <si>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</si>
  <si>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</si>
  <si>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</si>
  <si>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</si>
  <si>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</si>
  <si>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</si>
  <si>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</si>
  <si>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</si>
  <si>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</si>
  <si>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</si>
  <si>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</si>
  <si>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</si>
  <si>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</si>
  <si>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</si>
  <si>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</si>
  <si>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</si>
  <si>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</si>
  <si>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</si>
  <si>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</si>
  <si>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</si>
  <si>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</si>
  <si>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</si>
  <si>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</si>
  <si>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</si>
  <si>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</si>
  <si>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</si>
  <si>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</si>
  <si>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</si>
  <si>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</si>
  <si>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</si>
  <si>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</si>
  <si>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</si>
  <si>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</si>
  <si>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</si>
  <si>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</si>
  <si>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</si>
  <si>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</si>
  <si>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</si>
  <si>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</si>
  <si>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</si>
  <si>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</si>
  <si>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</si>
  <si>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</si>
  <si>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</si>
  <si>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</si>
  <si>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</si>
  <si>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</si>
  <si>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</si>
  <si>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</si>
  <si>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</si>
  <si>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</si>
  <si>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</si>
  <si>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</si>
  <si>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</si>
  <si>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</si>
  <si>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</si>
  <si>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</si>
  <si>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</si>
  <si>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</si>
  <si>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</si>
  <si>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</si>
  <si>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</si>
  <si>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</si>
  <si>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</si>
  <si>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</si>
  <si>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</si>
  <si>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</si>
  <si>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</si>
  <si>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</si>
  <si>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</si>
  <si>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</si>
  <si>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</si>
  <si>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</si>
  <si>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</si>
  <si>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</si>
  <si>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</si>
  <si>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</si>
  <si>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</si>
  <si>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</si>
  <si>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</si>
  <si>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</si>
  <si>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</si>
  <si>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</si>
  <si>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</si>
  <si>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</si>
  <si>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</si>
  <si>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</si>
  <si>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</si>
  <si>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</si>
  <si>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</si>
  <si>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</si>
  <si>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</si>
  <si>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</si>
  <si>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</si>
  <si>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</si>
  <si>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</si>
  <si>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</si>
  <si>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</si>
  <si>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</si>
  <si>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</si>
  <si>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</si>
  <si>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</si>
  <si>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</si>
  <si>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</si>
  <si>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</si>
  <si>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</si>
  <si>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</si>
  <si>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</si>
  <si>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</si>
  <si>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</si>
  <si>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</si>
  <si>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</si>
  <si>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</si>
  <si>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</si>
  <si>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</si>
  <si>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</si>
  <si>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</si>
  <si>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</si>
  <si>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</si>
  <si>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</si>
  <si>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</si>
  <si>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</si>
  <si>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</si>
  <si>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</si>
  <si>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</si>
  <si>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</si>
  <si>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</si>
  <si>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</si>
  <si>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</si>
  <si>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</si>
  <si>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</si>
  <si>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</si>
  <si>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</si>
  <si>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</si>
  <si>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</si>
  <si>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</si>
  <si>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</si>
  <si>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</si>
  <si>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</si>
  <si>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</si>
  <si>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</si>
  <si>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</si>
  <si>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</si>
  <si>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</si>
  <si>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</si>
  <si>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</si>
  <si>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</si>
  <si>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</si>
  <si>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</si>
  <si>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</si>
  <si>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</si>
  <si>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</si>
  <si>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</si>
  <si>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</si>
  <si>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</si>
  <si>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</si>
  <si>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</si>
  <si>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</si>
  <si>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</si>
  <si>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</si>
  <si>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</si>
  <si>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</si>
  <si>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</si>
  <si>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</si>
  <si>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</si>
  <si>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</si>
  <si>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</si>
  <si>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</si>
  <si>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</si>
  <si>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</si>
  <si>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</si>
  <si>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</si>
  <si>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</si>
  <si>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</si>
  <si>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</si>
  <si>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</si>
  <si>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</si>
  <si>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</si>
  <si>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</si>
  <si>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</si>
  <si>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</si>
  <si>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</si>
  <si>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</si>
  <si>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</si>
  <si>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</si>
  <si>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</si>
  <si>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</si>
  <si>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</si>
  <si>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</si>
  <si>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</si>
  <si>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</si>
  <si>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</si>
  <si>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</si>
  <si>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</si>
  <si>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</si>
  <si>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</si>
  <si>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</si>
  <si>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</si>
  <si>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</si>
  <si>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</si>
  <si>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</si>
  <si>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</si>
  <si>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</si>
  <si>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</si>
  <si>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</si>
  <si>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</si>
  <si>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</si>
  <si>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</si>
  <si>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</si>
  <si>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</si>
  <si>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</si>
  <si>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</si>
  <si>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</si>
  <si>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</si>
  <si>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</si>
  <si>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</si>
  <si>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</si>
  <si>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</si>
  <si>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</si>
  <si>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</si>
  <si>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</si>
  <si>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</si>
  <si>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</si>
  <si>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</si>
  <si>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</si>
  <si>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</si>
  <si>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</si>
  <si>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</si>
  <si>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</si>
  <si>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</si>
  <si>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</si>
  <si>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</si>
  <si>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</si>
  <si>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</si>
  <si>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</si>
  <si>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</si>
  <si>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</si>
  <si>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</si>
  <si>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</si>
  <si>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</si>
  <si>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</si>
  <si>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</si>
  <si>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</si>
  <si>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</si>
  <si>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</si>
  <si>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</si>
  <si>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</si>
  <si>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</si>
  <si>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</si>
  <si>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</si>
  <si>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</si>
  <si>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</si>
  <si>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</si>
  <si>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</si>
  <si>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</si>
  <si>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</si>
  <si>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</si>
  <si>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</si>
  <si>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</si>
  <si>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</si>
  <si>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</si>
  <si>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</si>
  <si>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</si>
  <si>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</si>
  <si>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</si>
  <si>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</si>
  <si>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</si>
  <si>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</si>
  <si>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</si>
  <si>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</si>
  <si>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</si>
  <si>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</si>
  <si>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</si>
  <si>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</si>
  <si>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</si>
  <si>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</si>
  <si>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</si>
  <si>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</si>
  <si>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</si>
  <si>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</si>
  <si>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</si>
  <si>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</si>
  <si>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</si>
  <si>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</si>
  <si>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</si>
  <si>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</si>
  <si>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</si>
  <si>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</si>
  <si>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</si>
  <si>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</si>
  <si>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</si>
  <si>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</si>
  <si>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</si>
  <si>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</si>
  <si>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</si>
  <si>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</si>
  <si>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</si>
  <si>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</si>
  <si>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</si>
  <si>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</si>
  <si>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</si>
  <si>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</si>
  <si>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</si>
  <si>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</si>
  <si>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</si>
  <si>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</si>
  <si>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</si>
  <si>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</si>
  <si>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</si>
  <si>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</si>
  <si>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</si>
  <si>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</si>
  <si>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</si>
  <si>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</si>
  <si>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</si>
  <si>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</si>
  <si>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</si>
  <si>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</si>
  <si>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</si>
  <si>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</si>
  <si>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</si>
  <si>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</si>
  <si>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</si>
  <si>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</si>
  <si>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</si>
  <si>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</si>
  <si>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</si>
  <si>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</si>
  <si>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</si>
  <si>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</si>
  <si>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</si>
  <si>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</si>
  <si>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</si>
  <si>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</si>
  <si>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</si>
  <si>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</si>
  <si>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</si>
  <si>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</si>
  <si>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</si>
  <si>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</si>
  <si>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</si>
  <si>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</si>
  <si>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</si>
  <si>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</si>
  <si>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</si>
  <si>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</si>
  <si>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</si>
  <si>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</si>
  <si>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</si>
  <si>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</si>
  <si>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</si>
  <si>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</si>
  <si>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</si>
  <si>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</si>
  <si>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</si>
  <si>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</si>
  <si>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</si>
  <si>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</si>
  <si>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</si>
  <si>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</si>
  <si>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</si>
  <si>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</si>
  <si>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</si>
  <si>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</si>
  <si>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</si>
  <si>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</si>
  <si>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</si>
  <si>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</si>
  <si>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</si>
  <si>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</si>
  <si>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</si>
  <si>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</si>
  <si>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</si>
  <si>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</si>
  <si>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</si>
  <si>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</si>
  <si>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</si>
  <si>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</si>
  <si>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</si>
  <si>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</si>
  <si>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</si>
  <si>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</si>
  <si>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</si>
  <si>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</si>
  <si>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</si>
  <si>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</si>
  <si>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</si>
  <si>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</si>
  <si>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</si>
  <si>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</si>
  <si>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</si>
  <si>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</si>
  <si>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</si>
  <si>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</si>
  <si>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</si>
  <si>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</si>
  <si>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</si>
  <si>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</si>
  <si>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</si>
  <si>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</si>
  <si>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</si>
  <si>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</si>
  <si>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</si>
  <si>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</si>
  <si>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</si>
  <si>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</si>
  <si>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</si>
  <si>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</si>
  <si>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</si>
  <si>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</si>
  <si>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</si>
  <si>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</si>
  <si>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</si>
  <si>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</si>
  <si>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</si>
  <si>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</si>
  <si>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</si>
  <si>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</si>
  <si>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</si>
  <si>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</si>
  <si>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</si>
  <si>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</si>
  <si>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</si>
  <si>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</si>
  <si>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</si>
  <si>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</si>
  <si>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</si>
  <si>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</si>
  <si>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</si>
  <si>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</si>
  <si>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</si>
  <si>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</si>
  <si>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</si>
  <si>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</si>
  <si>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</si>
  <si>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</si>
  <si>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</si>
  <si>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</si>
  <si>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</si>
  <si>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</si>
  <si>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</si>
  <si>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</si>
  <si>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</si>
  <si>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</si>
  <si>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</si>
  <si>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</si>
  <si>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</si>
  <si>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</si>
  <si>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</si>
  <si>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</si>
  <si>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</si>
  <si>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</si>
  <si>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</si>
  <si>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</si>
  <si>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</si>
  <si>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</si>
  <si>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</si>
  <si>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</si>
  <si>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</si>
  <si>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</si>
  <si>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</si>
  <si>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</si>
  <si>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</si>
  <si>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</si>
  <si>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</si>
  <si>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</si>
  <si>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</si>
  <si>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</si>
  <si>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</si>
  <si>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</si>
  <si>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</si>
  <si>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</si>
  <si>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</si>
  <si>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</si>
  <si>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</si>
  <si>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</si>
  <si>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</si>
  <si>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</si>
  <si>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</si>
  <si>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</si>
  <si>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</si>
  <si>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</si>
  <si>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</si>
  <si>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</si>
  <si>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</si>
  <si>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</si>
  <si>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</si>
  <si>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</si>
  <si>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</si>
  <si>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</si>
  <si>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</si>
  <si>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</si>
  <si>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</si>
  <si>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</si>
  <si>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</si>
  <si>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</si>
  <si>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</si>
  <si>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</si>
  <si>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</si>
  <si>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</si>
  <si>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</si>
  <si>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</si>
  <si>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</si>
  <si>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</si>
  <si>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</si>
  <si>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</si>
  <si>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</si>
  <si>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</si>
  <si>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</si>
  <si>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</si>
  <si>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</si>
  <si>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</si>
  <si>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</si>
  <si>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</si>
  <si>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</si>
  <si>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</si>
  <si>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</si>
  <si>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</si>
  <si>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</si>
  <si>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</si>
  <si>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</si>
  <si>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</si>
  <si>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</si>
  <si>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</si>
  <si>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</si>
  <si>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</si>
  <si>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</si>
  <si>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</si>
  <si>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</si>
  <si>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</si>
  <si>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</si>
  <si>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</si>
  <si>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</si>
  <si>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</si>
  <si>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</si>
  <si>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</si>
  <si>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</si>
  <si>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</si>
  <si>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</si>
  <si>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</si>
  <si>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</si>
  <si>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</si>
  <si>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</si>
  <si>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</si>
  <si>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</si>
  <si>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</si>
  <si>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</si>
  <si>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</si>
  <si>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</si>
  <si>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</si>
  <si>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</si>
  <si>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</si>
  <si>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</si>
  <si>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</si>
  <si>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</si>
  <si>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</si>
  <si>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</si>
  <si>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</si>
  <si>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</si>
  <si>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</si>
  <si>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</si>
  <si>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</si>
  <si>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</si>
  <si>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</si>
  <si>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</si>
  <si>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</si>
  <si>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</si>
  <si>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</si>
  <si>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</si>
  <si>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</si>
  <si>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</si>
  <si>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</si>
  <si>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</si>
  <si>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</si>
  <si>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</si>
  <si>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</si>
  <si>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</si>
  <si>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</si>
  <si>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</si>
  <si>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</si>
  <si>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</si>
  <si>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</si>
  <si>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</si>
  <si>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</si>
  <si>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</si>
  <si>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</si>
  <si>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</si>
  <si>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</si>
  <si>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</si>
  <si>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</si>
  <si>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</si>
  <si>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</si>
  <si>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</si>
  <si>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</si>
  <si>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</si>
  <si>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</si>
  <si>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</si>
  <si>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</si>
  <si>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</si>
  <si>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</si>
  <si>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</si>
  <si>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</si>
  <si>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</si>
  <si>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</si>
  <si>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</si>
  <si>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</si>
  <si>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</si>
  <si>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</si>
  <si>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</si>
  <si>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</si>
  <si>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</si>
  <si>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</si>
  <si>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</si>
  <si>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</si>
  <si>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</si>
  <si>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</si>
  <si>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</si>
  <si>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</si>
  <si>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</si>
  <si>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</si>
  <si>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</si>
  <si>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</si>
  <si>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</si>
  <si>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</si>
  <si>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</si>
  <si>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</si>
  <si>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</si>
  <si>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</si>
  <si>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</si>
  <si>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</si>
  <si>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</si>
  <si>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</si>
  <si>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</si>
  <si>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</si>
  <si>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</si>
  <si>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</si>
  <si>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</si>
  <si>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</si>
  <si>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</si>
  <si>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</si>
  <si>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</si>
  <si>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</si>
  <si>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</si>
  <si>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</si>
  <si>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</si>
  <si>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</si>
  <si>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</si>
  <si>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</si>
  <si>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</si>
  <si>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</si>
  <si>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</si>
  <si>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</si>
  <si>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</si>
  <si>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</si>
  <si>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</si>
  <si>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</si>
  <si>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</si>
  <si>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</si>
  <si>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</si>
  <si>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</si>
  <si>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</si>
  <si>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</si>
  <si>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</si>
  <si>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</si>
  <si>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</si>
  <si>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</si>
  <si>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</si>
  <si>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</si>
  <si>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</si>
  <si>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</si>
  <si>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</si>
  <si>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</si>
  <si>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</si>
  <si>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</si>
  <si>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</si>
  <si>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</si>
  <si>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</si>
  <si>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</si>
  <si>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</si>
  <si>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</si>
  <si>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</si>
  <si>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</si>
  <si>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</si>
  <si>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</si>
  <si>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</si>
  <si>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</si>
  <si>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</si>
  <si>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</si>
  <si>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</si>
  <si>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</si>
  <si>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</si>
  <si>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</si>
  <si>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</si>
  <si>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</si>
  <si>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</si>
  <si>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</si>
  <si>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</si>
  <si>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</si>
  <si>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</si>
  <si>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</si>
  <si>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</si>
  <si>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</si>
  <si>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</si>
  <si>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</si>
  <si>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</si>
  <si>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</si>
  <si>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</si>
  <si>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</si>
  <si>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</si>
  <si>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</si>
  <si>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</si>
  <si>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</si>
  <si>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</si>
  <si>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</si>
  <si>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</si>
  <si>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</si>
  <si>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</si>
  <si>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</si>
  <si>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</si>
  <si>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</si>
  <si>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</si>
  <si>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</si>
  <si>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</si>
  <si>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</si>
  <si>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</si>
  <si>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</si>
  <si>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</si>
  <si>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</si>
  <si>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</si>
  <si>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</si>
  <si>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</si>
  <si>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</si>
  <si>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</si>
  <si>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</si>
  <si>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</si>
  <si>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</si>
  <si>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</si>
  <si>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</si>
  <si>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</si>
  <si>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</si>
  <si>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</si>
  <si>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</si>
  <si>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</si>
  <si>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</si>
  <si>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</si>
  <si>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</si>
  <si>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</si>
  <si>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</si>
  <si>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</si>
  <si>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</si>
  <si>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</si>
  <si>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</si>
  <si>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</si>
  <si>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</si>
  <si>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</si>
  <si>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</si>
  <si>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</si>
  <si>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</si>
  <si>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</si>
  <si>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</si>
  <si>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</si>
  <si>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</si>
  <si>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</si>
  <si>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</si>
  <si>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</si>
  <si>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</si>
  <si>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</si>
  <si>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</si>
  <si>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</si>
  <si>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</si>
  <si>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</si>
  <si>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</si>
  <si>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</si>
  <si>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</si>
  <si>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</si>
  <si>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</si>
  <si>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</si>
  <si>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</si>
  <si>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</si>
  <si>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</si>
  <si>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</si>
  <si>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</si>
  <si>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</si>
  <si>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</si>
  <si>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</si>
  <si>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</si>
  <si>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</si>
  <si>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</si>
  <si>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</si>
  <si>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</si>
  <si>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</si>
  <si>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</si>
  <si>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</si>
  <si>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</si>
  <si>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</si>
  <si>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</si>
  <si>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</si>
  <si>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</si>
  <si>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</si>
  <si>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</si>
  <si>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</si>
  <si>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</si>
  <si>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</si>
  <si>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</si>
  <si>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</si>
  <si>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</si>
  <si>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</si>
  <si>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</si>
  <si>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</si>
  <si>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</si>
  <si>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</si>
  <si>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</si>
  <si>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</si>
  <si>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</si>
  <si>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</si>
  <si>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</si>
  <si>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</si>
  <si>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</si>
  <si>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</si>
  <si>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</si>
  <si>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</si>
  <si>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</si>
  <si>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</si>
  <si>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</si>
  <si>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</si>
  <si>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</si>
  <si>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</si>
  <si>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</si>
  <si>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</si>
  <si>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</si>
  <si>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</si>
  <si>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</si>
  <si>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</si>
  <si>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</si>
  <si>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</si>
  <si>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</si>
  <si>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</si>
  <si>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</si>
  <si>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</si>
  <si>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</si>
  <si>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</si>
  <si>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</si>
  <si>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</si>
  <si>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</si>
  <si>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</si>
  <si>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</si>
  <si>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</si>
  <si>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</si>
  <si>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</si>
  <si>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</si>
  <si>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</si>
  <si>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</si>
  <si>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</si>
  <si>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</si>
  <si>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</si>
  <si>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</si>
  <si>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</si>
  <si>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</si>
  <si>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</si>
  <si>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</si>
  <si>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</si>
  <si>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</si>
  <si>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</si>
  <si>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</si>
  <si>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</si>
  <si>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</si>
  <si>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</si>
  <si>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</si>
  <si>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</si>
  <si>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</si>
  <si>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</si>
  <si>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</si>
  <si>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</si>
  <si>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</si>
  <si>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</si>
  <si>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</si>
  <si>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</si>
  <si>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</si>
  <si>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</si>
  <si>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</si>
  <si>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</si>
  <si>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</si>
  <si>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</si>
  <si>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</si>
  <si>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</si>
  <si>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</si>
  <si>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</si>
  <si>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</si>
  <si>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</si>
  <si>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</si>
  <si>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</si>
  <si>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</si>
  <si>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</si>
  <si>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</si>
  <si>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</si>
  <si>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</si>
  <si>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</si>
  <si>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</si>
  <si>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</si>
  <si>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</si>
  <si>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</si>
  <si>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</si>
  <si>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</si>
  <si>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</si>
  <si>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</si>
  <si>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</si>
  <si>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</si>
  <si>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</si>
  <si>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</si>
  <si>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</si>
  <si>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</si>
  <si>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</si>
  <si>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</si>
  <si>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</si>
  <si>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</si>
  <si>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</si>
  <si>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</si>
  <si>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</si>
  <si>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</si>
  <si>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</si>
  <si>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</si>
  <si>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</si>
  <si>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</si>
  <si>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</si>
  <si>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</si>
  <si>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</si>
  <si>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</si>
  <si>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</si>
  <si>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</si>
  <si>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</si>
  <si>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</si>
  <si>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</si>
  <si>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</si>
  <si>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</si>
  <si>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</si>
  <si>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</si>
  <si>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</si>
  <si>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</si>
  <si>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</si>
  <si>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</si>
  <si>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</si>
  <si>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</si>
  <si>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</si>
  <si>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</si>
  <si>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</si>
  <si>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</si>
  <si>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</si>
  <si>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</si>
  <si>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</si>
  <si>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</si>
  <si>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</si>
  <si>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</si>
  <si>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</si>
  <si>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</si>
  <si>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</si>
  <si>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</si>
  <si>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</si>
  <si>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</si>
  <si>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</si>
  <si>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</si>
  <si>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</si>
  <si>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</si>
  <si>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</si>
  <si>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</si>
  <si>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</si>
  <si>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</si>
  <si>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</si>
  <si>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</si>
  <si>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</si>
  <si>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</si>
  <si>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</si>
  <si>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</si>
  <si>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</si>
  <si>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</si>
  <si>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</si>
  <si>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</si>
  <si>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</si>
  <si>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</si>
  <si>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</si>
  <si>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</si>
  <si>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</si>
  <si>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</si>
  <si>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</si>
  <si>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</si>
  <si>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</si>
  <si>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</si>
  <si>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</si>
  <si>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</si>
  <si>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</si>
  <si>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</si>
  <si>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</si>
  <si>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</si>
  <si>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</si>
  <si>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</si>
  <si>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</si>
  <si>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</si>
  <si>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</si>
  <si>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</si>
  <si>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</si>
  <si>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</si>
  <si>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</si>
  <si>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</si>
  <si>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</si>
  <si>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</si>
  <si>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</si>
  <si>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</si>
  <si>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</si>
  <si>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</si>
  <si>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</si>
  <si>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</si>
  <si>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</si>
  <si>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</si>
  <si>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</si>
  <si>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</si>
  <si>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</si>
  <si>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</si>
  <si>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</si>
  <si>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</si>
  <si>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</si>
  <si>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</si>
  <si>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</si>
  <si>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</si>
  <si>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</si>
  <si>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</si>
  <si>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</si>
  <si>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</si>
  <si>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</si>
  <si>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</si>
  <si>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</si>
  <si>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</si>
  <si>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</si>
  <si>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</si>
  <si>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</si>
  <si>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</si>
  <si>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</si>
  <si>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</si>
  <si>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</si>
  <si>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</si>
  <si>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</si>
  <si>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</si>
  <si>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</si>
  <si>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</si>
  <si>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</si>
  <si>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</si>
  <si>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</si>
  <si>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</si>
  <si>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</si>
  <si>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</si>
  <si>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</si>
  <si>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</si>
  <si>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</si>
  <si>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</si>
  <si>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</si>
  <si>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</si>
  <si>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</si>
  <si>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</si>
  <si>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</si>
  <si>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</si>
  <si>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</si>
  <si>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</si>
  <si>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</si>
  <si>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</si>
  <si>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</si>
  <si>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</si>
  <si>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</si>
  <si>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</si>
  <si>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</si>
  <si>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</si>
  <si>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</si>
  <si>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</si>
  <si>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</si>
  <si>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</si>
  <si>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</si>
  <si>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</si>
  <si>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</si>
  <si>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</si>
  <si>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</si>
  <si>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</si>
  <si>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</si>
  <si>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</si>
  <si>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</si>
  <si>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</si>
  <si>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</si>
  <si>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</si>
  <si>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</si>
  <si>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</si>
  <si>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</si>
  <si>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</si>
  <si>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</si>
  <si>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</si>
  <si>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</si>
  <si>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</si>
  <si>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</si>
  <si>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</si>
  <si>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</si>
  <si>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</si>
  <si>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</si>
  <si>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</si>
  <si>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</si>
  <si>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</si>
  <si>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</si>
  <si>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</si>
  <si>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</si>
  <si>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</si>
  <si>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</si>
  <si>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</si>
  <si>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</si>
  <si>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</si>
  <si>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</si>
  <si>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</si>
  <si>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</si>
  <si>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</si>
  <si>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</si>
  <si>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</si>
  <si>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</si>
  <si>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</si>
  <si>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</si>
  <si>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</si>
  <si>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</si>
  <si>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</si>
  <si>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</si>
  <si>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</si>
  <si>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</si>
  <si>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</si>
  <si>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</si>
  <si>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</si>
  <si>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</si>
  <si>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</si>
  <si>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</si>
  <si>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</si>
  <si>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</si>
  <si>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</si>
  <si>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</si>
  <si>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</si>
  <si>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</si>
  <si>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</si>
  <si>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</si>
  <si>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</si>
  <si>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</si>
  <si>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</si>
  <si>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</si>
  <si>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</si>
  <si>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</si>
  <si>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</si>
  <si>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</si>
  <si>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</si>
  <si>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</si>
  <si>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</si>
  <si>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</si>
  <si>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</si>
  <si>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</si>
  <si>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</si>
  <si>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</si>
  <si>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</si>
  <si>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</si>
  <si>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</si>
  <si>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</si>
  <si>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</si>
  <si>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</si>
  <si>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</si>
  <si>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</si>
  <si>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</si>
  <si>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</si>
  <si>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</si>
  <si>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</si>
  <si>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</si>
  <si>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</si>
  <si>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</si>
  <si>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</si>
  <si>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</si>
  <si>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</si>
  <si>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</si>
  <si>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</si>
  <si>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</si>
  <si>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</si>
  <si>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</si>
  <si>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</si>
  <si>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</si>
  <si>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</si>
  <si>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</si>
  <si>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</si>
  <si>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</si>
  <si>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</si>
  <si>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</si>
  <si>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</si>
  <si>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</si>
  <si>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</si>
  <si>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</si>
  <si>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</si>
  <si>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</si>
  <si>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</si>
  <si>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</si>
  <si>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</si>
  <si>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</si>
  <si>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</si>
  <si>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</si>
  <si>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</si>
  <si>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</si>
  <si>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</si>
  <si>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</si>
  <si>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</si>
  <si>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</si>
  <si>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</si>
  <si>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</si>
  <si>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</si>
  <si>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</si>
  <si>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</si>
  <si>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</si>
  <si>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</si>
  <si>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</si>
  <si>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</si>
  <si>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</si>
  <si>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</si>
  <si>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</si>
  <si>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</si>
  <si>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</si>
  <si>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</si>
  <si>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</si>
  <si>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</si>
  <si>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</si>
  <si>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</si>
  <si>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</si>
  <si>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</si>
  <si>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</si>
  <si>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</si>
  <si>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</si>
  <si>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</si>
  <si>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</si>
  <si>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</si>
  <si>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</si>
  <si>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</si>
  <si>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</si>
  <si>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</si>
  <si>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</si>
  <si>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</si>
  <si>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</si>
  <si>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</si>
  <si>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</si>
  <si>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</si>
  <si>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</si>
  <si>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</si>
  <si>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</si>
  <si>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</si>
  <si>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</si>
  <si>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</si>
  <si>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</si>
  <si>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</si>
  <si>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</si>
  <si>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</si>
  <si>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</si>
  <si>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</si>
  <si>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</si>
  <si>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</si>
  <si>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</si>
  <si>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</si>
  <si>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</si>
  <si>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</si>
  <si>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</si>
  <si>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</si>
  <si>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</si>
  <si>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</si>
  <si>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</si>
  <si>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</si>
  <si>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</si>
  <si>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</si>
  <si>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</si>
  <si>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</si>
  <si>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</si>
  <si>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</si>
  <si>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</si>
  <si>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</si>
  <si>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</si>
  <si>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</si>
  <si>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</si>
  <si>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</si>
  <si>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</si>
  <si>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</si>
  <si>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</si>
  <si>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</si>
  <si>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</si>
  <si>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</si>
  <si>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</si>
  <si>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</si>
  <si>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</si>
  <si>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</si>
  <si>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</si>
  <si>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</si>
  <si>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</si>
  <si>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</si>
  <si>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</si>
  <si>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</si>
  <si>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</si>
  <si>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</si>
  <si>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</si>
  <si>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</si>
  <si>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</si>
  <si>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</si>
  <si>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</si>
  <si>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</si>
  <si>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</si>
  <si>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</si>
  <si>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</si>
  <si>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</si>
  <si>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</si>
  <si>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</si>
  <si>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</si>
  <si>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</si>
  <si>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</si>
  <si>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</si>
  <si>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</si>
  <si>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</si>
  <si>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</si>
  <si>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</si>
  <si>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</si>
  <si>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</si>
  <si>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</si>
  <si>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</si>
  <si>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</si>
  <si>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</si>
  <si>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</si>
  <si>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</si>
  <si>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</si>
  <si>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</si>
  <si>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</si>
  <si>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</si>
  <si>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</si>
  <si>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</si>
  <si>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</si>
  <si>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</si>
  <si>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</si>
  <si>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</si>
  <si>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</si>
  <si>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</si>
  <si>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</si>
  <si>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</si>
  <si>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</si>
  <si>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</si>
  <si>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</si>
  <si>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</si>
  <si>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</si>
  <si>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</si>
  <si>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</si>
  <si>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</si>
  <si>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</si>
  <si>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</si>
  <si>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</si>
  <si>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</si>
  <si>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</si>
  <si>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</si>
  <si>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</si>
  <si>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</si>
  <si>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</si>
  <si>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</si>
  <si>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</si>
  <si>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</si>
  <si>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</si>
  <si>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</si>
  <si>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</si>
  <si>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</si>
  <si>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</si>
  <si>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</si>
  <si>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</si>
  <si>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</si>
  <si>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</si>
  <si>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</si>
  <si>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</si>
  <si>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</si>
  <si>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</si>
  <si>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</si>
  <si>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</si>
  <si>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</si>
  <si>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</si>
  <si>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</si>
  <si>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</si>
  <si>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</si>
  <si>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</si>
  <si>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</si>
  <si>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</si>
  <si>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</si>
  <si>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</si>
  <si>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</si>
  <si>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</si>
  <si>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</si>
  <si>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</si>
  <si>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</si>
  <si>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</si>
  <si>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</si>
  <si>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</si>
  <si>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</si>
  <si>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</si>
  <si>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</si>
  <si>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</si>
  <si>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</si>
  <si>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</si>
  <si>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</si>
  <si>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</si>
  <si>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</si>
  <si>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</si>
  <si>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</si>
  <si>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</si>
  <si>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</si>
  <si>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</si>
  <si>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</si>
  <si>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</si>
  <si>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</si>
  <si>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</si>
  <si>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</si>
  <si>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</si>
  <si>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</si>
  <si>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</si>
  <si>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</si>
  <si>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</si>
  <si>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</si>
  <si>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</si>
  <si>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</si>
  <si>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</si>
  <si>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</si>
  <si>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</si>
  <si>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</si>
  <si>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</si>
  <si>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</si>
  <si>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</si>
  <si>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</si>
  <si>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</si>
  <si>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</si>
  <si>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</si>
  <si>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</si>
  <si>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</si>
  <si>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</si>
  <si>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</si>
  <si>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</si>
  <si>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</si>
  <si>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</si>
  <si>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</si>
  <si>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</si>
  <si>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</si>
  <si>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</si>
  <si>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</si>
  <si>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</si>
  <si>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</si>
  <si>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</si>
  <si>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</si>
  <si>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</si>
  <si>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</si>
  <si>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</si>
  <si>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</si>
  <si>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</si>
  <si>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</si>
  <si>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</si>
  <si>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</si>
  <si>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</si>
  <si>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</si>
  <si>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</si>
  <si>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</si>
  <si>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</si>
  <si>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</si>
  <si>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</si>
  <si>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</si>
  <si>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</si>
  <si>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</si>
  <si>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</si>
  <si>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</si>
  <si>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</si>
  <si>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</si>
  <si>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</si>
  <si>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</si>
  <si>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</si>
  <si>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</si>
  <si>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</si>
  <si>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</si>
  <si>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</si>
  <si>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</si>
  <si>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</si>
  <si>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</si>
  <si>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</si>
  <si>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</si>
  <si>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</si>
  <si>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</si>
  <si>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</si>
  <si>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</si>
  <si>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</si>
  <si>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</si>
  <si>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</si>
  <si>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</si>
  <si>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</si>
  <si>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</si>
  <si>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</si>
  <si>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</si>
  <si>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</si>
  <si>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</si>
  <si>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</si>
  <si>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</si>
  <si>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</si>
  <si>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</si>
  <si>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</si>
  <si>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</si>
  <si>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</si>
  <si>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</si>
  <si>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</si>
  <si>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</si>
  <si>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</si>
  <si>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</si>
  <si>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</si>
  <si>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</si>
  <si>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</si>
  <si>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</si>
  <si>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</si>
  <si>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</si>
  <si>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</si>
  <si>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</si>
  <si>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</si>
  <si>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</si>
  <si>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</si>
  <si>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</si>
  <si>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</si>
  <si>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</si>
  <si>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</si>
  <si>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</si>
  <si>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</si>
  <si>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</si>
  <si>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</si>
  <si>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</si>
  <si>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</si>
  <si>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</si>
  <si>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</si>
  <si>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</si>
  <si>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</si>
  <si>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</si>
  <si>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</si>
  <si>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</si>
  <si>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</si>
  <si>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</si>
  <si>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</si>
  <si>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</si>
  <si>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</si>
  <si>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</si>
  <si>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</si>
  <si>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</si>
  <si>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</si>
  <si>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</si>
  <si>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</si>
  <si>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</si>
  <si>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</si>
  <si>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</si>
  <si>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</si>
  <si>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</si>
  <si>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</si>
  <si>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</si>
  <si>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</si>
  <si>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</si>
  <si>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</si>
  <si>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</si>
  <si>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</si>
  <si>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</si>
  <si>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</si>
  <si>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</si>
  <si>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</si>
  <si>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</si>
  <si>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</si>
  <si>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</si>
  <si>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</si>
  <si>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</si>
  <si>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</si>
  <si>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</si>
  <si>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</si>
  <si>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</si>
  <si>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</si>
  <si>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</si>
  <si>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</si>
  <si>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</si>
  <si>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</si>
  <si>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</si>
  <si>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</si>
  <si>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</si>
  <si>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</si>
  <si>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</si>
  <si>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</si>
  <si>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</si>
  <si>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</si>
  <si>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</si>
  <si>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</si>
  <si>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</si>
  <si>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</si>
  <si>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</si>
  <si>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</si>
  <si>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</si>
  <si>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</si>
  <si>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</si>
  <si>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</si>
  <si>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</si>
  <si>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</si>
  <si>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</si>
  <si>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</si>
  <si>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</si>
  <si>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</si>
  <si>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</si>
  <si>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</si>
  <si>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</si>
  <si>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</si>
  <si>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</si>
  <si>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</si>
  <si>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</si>
  <si>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</si>
  <si>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</si>
  <si>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</si>
  <si>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</si>
  <si>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</si>
  <si>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</si>
  <si>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</si>
  <si>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</si>
  <si>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</si>
  <si>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</si>
  <si>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</si>
  <si>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</si>
  <si>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</si>
  <si>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</si>
  <si>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</si>
  <si>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</si>
  <si>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</si>
  <si>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</si>
  <si>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</si>
  <si>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</si>
  <si>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</si>
  <si>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</si>
  <si>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</si>
  <si>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</si>
  <si>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</si>
  <si>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</si>
  <si>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</si>
  <si>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</si>
  <si>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</si>
  <si>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</si>
  <si>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</si>
  <si>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</si>
  <si>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</si>
  <si>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</si>
  <si>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</si>
  <si>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</si>
  <si>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</si>
  <si>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</si>
  <si>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</si>
  <si>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</si>
  <si>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</si>
  <si>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</si>
  <si>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</si>
  <si>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</si>
  <si>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</si>
  <si>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</si>
  <si>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</si>
  <si>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</si>
  <si>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</si>
  <si>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</si>
  <si>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</si>
  <si>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</si>
  <si>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</si>
  <si>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</si>
  <si>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</si>
  <si>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</si>
  <si>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</si>
  <si>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</si>
  <si>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</si>
  <si>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</si>
  <si>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</si>
  <si>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</si>
  <si>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</si>
  <si>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</si>
  <si>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</si>
  <si>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</si>
  <si>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</si>
  <si>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</si>
  <si>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</si>
  <si>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</si>
  <si>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</si>
  <si>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</si>
  <si>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</si>
  <si>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</si>
  <si>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</si>
  <si>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</si>
  <si>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</si>
  <si>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</si>
  <si>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</si>
  <si>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</si>
  <si>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</si>
  <si>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</si>
  <si>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</si>
  <si>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</si>
  <si>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</si>
  <si>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</si>
  <si>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</si>
  <si>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</si>
  <si>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</si>
  <si>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</si>
  <si>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</si>
  <si>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</si>
  <si>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</si>
  <si>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</si>
  <si>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</si>
  <si>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</si>
  <si>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</si>
  <si>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</si>
  <si>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</si>
  <si>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</si>
  <si>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</si>
  <si>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</si>
  <si>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</si>
  <si>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</si>
  <si>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</si>
  <si>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</si>
  <si>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</si>
  <si>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</si>
  <si>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</si>
  <si>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</si>
  <si>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</si>
  <si>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</si>
  <si>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</si>
  <si>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</si>
  <si>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</si>
  <si>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</si>
  <si>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</si>
  <si>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</si>
  <si>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</si>
  <si>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</si>
  <si>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</si>
  <si>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</si>
  <si>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</si>
  <si>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</si>
  <si>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</si>
  <si>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</si>
  <si>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</si>
  <si>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</si>
  <si>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</si>
  <si>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</si>
  <si>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</si>
  <si>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</si>
  <si>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</si>
  <si>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</si>
  <si>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</si>
  <si>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</si>
  <si>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</si>
  <si>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</si>
  <si>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</si>
  <si>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</si>
  <si>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</si>
  <si>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</si>
  <si>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</si>
  <si>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</si>
  <si>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</si>
  <si>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</si>
  <si>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</si>
  <si>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</si>
  <si>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</si>
  <si>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</si>
  <si>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</si>
  <si>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</si>
  <si>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</si>
  <si>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</si>
  <si>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</si>
  <si>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</si>
  <si>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</si>
  <si>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</si>
  <si>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</si>
  <si>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</si>
  <si>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</si>
  <si>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</si>
  <si>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</si>
  <si>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</si>
  <si>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</si>
  <si>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</si>
  <si>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</si>
  <si>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</si>
  <si>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</si>
  <si>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</si>
  <si>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</si>
  <si>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</si>
  <si>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</si>
  <si>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</si>
  <si>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</si>
  <si>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</si>
  <si>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</si>
  <si>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</si>
  <si>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</si>
  <si>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</si>
  <si>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</si>
  <si>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</si>
  <si>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</si>
  <si>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</si>
  <si>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</si>
  <si>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</si>
  <si>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</si>
  <si>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</si>
  <si>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</si>
  <si>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</si>
  <si>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</si>
  <si>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</si>
  <si>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</si>
  <si>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</si>
  <si>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</si>
  <si>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</si>
  <si>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</si>
  <si>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</si>
  <si>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</si>
  <si>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</si>
  <si>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</si>
  <si>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</si>
  <si>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</si>
  <si>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</si>
  <si>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</si>
  <si>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</si>
  <si>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</si>
  <si>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</si>
  <si>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</si>
  <si>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</si>
  <si>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</si>
  <si>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</si>
  <si>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</si>
  <si>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</si>
  <si>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</si>
  <si>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</si>
  <si>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</si>
  <si>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</si>
  <si>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</si>
  <si>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</si>
  <si>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</si>
  <si>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</si>
  <si>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</si>
  <si>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</si>
  <si>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</si>
  <si>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</si>
  <si>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</si>
  <si>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</si>
  <si>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</si>
  <si>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</si>
  <si>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</si>
  <si>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</si>
  <si>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</si>
  <si>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</si>
  <si>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</si>
  <si>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</si>
  <si>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</si>
  <si>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</si>
  <si>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</si>
  <si>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</si>
  <si>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</si>
  <si>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</si>
  <si>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</si>
  <si>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</si>
  <si>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</si>
  <si>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</si>
  <si>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</si>
  <si>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</si>
  <si>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</si>
  <si>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</si>
  <si>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</si>
  <si>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</si>
  <si>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</si>
  <si>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</si>
  <si>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</si>
  <si>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</si>
  <si>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</si>
  <si>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</si>
  <si>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</si>
  <si>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</si>
  <si>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</si>
  <si>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</si>
  <si>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</si>
  <si>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</si>
  <si>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</si>
  <si>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</si>
  <si>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</si>
  <si>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</si>
  <si>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</si>
  <si>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</si>
  <si>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</si>
  <si>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</si>
  <si>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</si>
  <si>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</si>
  <si>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</si>
  <si>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</si>
  <si>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</si>
  <si>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</si>
  <si>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</si>
  <si>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</si>
  <si>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</si>
  <si>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</si>
  <si>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</si>
  <si>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</si>
  <si>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</si>
  <si>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</si>
  <si>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</si>
  <si>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</si>
  <si>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</si>
  <si>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</si>
  <si>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</si>
  <si>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</si>
  <si>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</si>
  <si>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</si>
  <si>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</si>
  <si>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</si>
  <si>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</si>
  <si>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</si>
  <si>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</si>
  <si>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</si>
  <si>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</si>
  <si>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</si>
  <si>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</si>
  <si>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</si>
  <si>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</si>
  <si>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</si>
  <si>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</si>
  <si>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</si>
  <si>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</si>
  <si>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</si>
  <si>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</si>
  <si>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</si>
  <si>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</si>
  <si>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</si>
  <si>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</si>
  <si>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</si>
  <si>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</si>
  <si>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</si>
  <si>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</si>
  <si>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</si>
  <si>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</si>
  <si>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</si>
  <si>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</si>
  <si>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</si>
  <si>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</si>
  <si>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</si>
  <si>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</si>
  <si>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</si>
  <si>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</si>
  <si>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</si>
  <si>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</si>
  <si>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</si>
  <si>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</si>
  <si>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</si>
  <si>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</si>
  <si>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</si>
  <si>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</si>
  <si>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</si>
  <si>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</si>
  <si>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</si>
  <si>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</si>
  <si>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</si>
  <si>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</si>
  <si>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</si>
  <si>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</si>
  <si>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</si>
  <si>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</si>
  <si>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</si>
  <si>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</si>
  <si>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</si>
  <si>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</si>
  <si>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</si>
  <si>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</si>
  <si>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</si>
  <si>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</si>
  <si>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</si>
  <si>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</si>
  <si>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</si>
  <si>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</si>
  <si>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</si>
  <si>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</si>
  <si>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</si>
  <si>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</si>
  <si>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</si>
  <si>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</si>
  <si>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</si>
  <si>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</si>
  <si>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</si>
  <si>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</si>
  <si>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</si>
  <si>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</si>
  <si>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</si>
  <si>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</si>
  <si>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</si>
  <si>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</si>
  <si>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</si>
  <si>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</si>
  <si>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</si>
  <si>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</si>
  <si>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</si>
  <si>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</si>
  <si>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</si>
  <si>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</si>
  <si>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</si>
  <si>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</si>
  <si>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</si>
  <si>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</si>
  <si>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</si>
  <si>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</si>
  <si>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</si>
  <si>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</si>
  <si>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</si>
  <si>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</si>
  <si>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</si>
  <si>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</si>
  <si>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</si>
  <si>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</si>
  <si>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</si>
  <si>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</si>
  <si>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</si>
  <si>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</si>
  <si>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</si>
  <si>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</si>
  <si>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</si>
  <si>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</si>
  <si>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</si>
  <si>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</si>
  <si>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</si>
  <si>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</si>
  <si>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</si>
  <si>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</si>
  <si>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</si>
  <si>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</si>
  <si>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</si>
  <si>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</si>
  <si>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</si>
  <si>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</si>
  <si>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</si>
  <si>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</si>
  <si>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</si>
  <si>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</si>
  <si>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</si>
  <si>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</si>
  <si>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</si>
  <si>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</si>
  <si>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</si>
  <si>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</si>
  <si>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</si>
  <si>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</si>
  <si>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</si>
  <si>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</si>
  <si>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</si>
  <si>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</si>
  <si>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</si>
  <si>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</si>
  <si>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</si>
  <si>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</si>
  <si>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</si>
  <si>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</si>
  <si>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</si>
  <si>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</si>
  <si>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</si>
  <si>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</si>
  <si>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</si>
  <si>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</si>
  <si>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</si>
  <si>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</si>
  <si>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</si>
  <si>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</si>
  <si>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</si>
  <si>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</si>
  <si>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</si>
  <si>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</si>
  <si>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</si>
  <si>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</si>
  <si>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</si>
  <si>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</si>
  <si>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</si>
  <si>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</si>
  <si>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</si>
  <si>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</si>
  <si>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</si>
  <si>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</si>
  <si>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</si>
  <si>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</si>
  <si>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</si>
  <si>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</si>
  <si>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</si>
  <si>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</si>
  <si>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</si>
  <si>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</si>
  <si>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</si>
  <si>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</si>
  <si>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</si>
  <si>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</si>
  <si>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</si>
  <si>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</si>
  <si>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</si>
  <si>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</si>
  <si>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</si>
  <si>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</si>
  <si>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</si>
  <si>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</si>
  <si>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</si>
  <si>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</si>
  <si>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</si>
  <si>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</si>
  <si>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</si>
  <si>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</si>
  <si>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</si>
  <si>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</si>
  <si>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</si>
  <si>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</si>
  <si>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</si>
  <si>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</si>
  <si>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</si>
  <si>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</si>
  <si>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</si>
  <si>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</si>
  <si>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</si>
  <si>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</si>
  <si>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</si>
  <si>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</si>
  <si>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</si>
  <si>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</si>
  <si>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</si>
  <si>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</si>
  <si>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</si>
  <si>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</si>
  <si>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</si>
  <si>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</si>
  <si>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</si>
  <si>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</si>
  <si>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</si>
  <si>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</si>
  <si>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</si>
  <si>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</si>
  <si>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</si>
  <si>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</si>
  <si>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</si>
  <si>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</si>
  <si>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</si>
  <si>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</si>
  <si>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</si>
  <si>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</si>
  <si>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</si>
  <si>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</si>
  <si>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</si>
  <si>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</si>
  <si>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</si>
  <si>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</si>
  <si>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</si>
  <si>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</si>
  <si>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</si>
  <si>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</si>
  <si>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</si>
  <si>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</si>
  <si>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</si>
  <si>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</si>
  <si>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</si>
  <si>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</si>
  <si>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</si>
  <si>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</si>
  <si>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</si>
  <si>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</si>
  <si>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</si>
  <si>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</si>
  <si>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</si>
  <si>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</si>
  <si>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</si>
  <si>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</si>
  <si>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</si>
  <si>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</si>
  <si>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</si>
  <si>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</si>
  <si>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</si>
  <si>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</si>
  <si>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</si>
  <si>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</si>
  <si>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</si>
  <si>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</si>
  <si>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</si>
  <si>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</si>
  <si>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</si>
  <si>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</si>
  <si>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</si>
  <si>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</si>
  <si>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</si>
  <si>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</si>
  <si>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</si>
  <si>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</si>
  <si>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</si>
  <si>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</si>
  <si>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</si>
  <si>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</si>
  <si>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</si>
  <si>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</si>
  <si>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</si>
  <si>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</si>
  <si>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</si>
  <si>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</si>
  <si>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</si>
  <si>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</si>
  <si>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</si>
  <si>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</si>
  <si>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</si>
  <si>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</si>
  <si>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</si>
  <si>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</si>
  <si>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</si>
  <si>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</si>
  <si>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</si>
  <si>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</si>
  <si>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</si>
  <si>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</si>
  <si>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</si>
  <si>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</si>
  <si>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</si>
  <si>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</si>
  <si>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</si>
  <si>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</si>
  <si>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</si>
  <si>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</si>
  <si>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</si>
  <si>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</si>
  <si>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</si>
  <si>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</si>
  <si>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</si>
  <si>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</si>
  <si>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</si>
  <si>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</si>
  <si>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</si>
  <si>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</si>
  <si>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</si>
  <si>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</si>
  <si>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</si>
  <si>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</si>
  <si>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</si>
  <si>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</si>
  <si>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</si>
  <si>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</si>
  <si>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</si>
  <si>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</si>
  <si>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</si>
  <si>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</si>
  <si>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</si>
  <si>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</si>
  <si>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</si>
  <si>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</si>
  <si>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</si>
  <si>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</si>
  <si>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</si>
  <si>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</si>
  <si>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</si>
  <si>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</si>
  <si>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</si>
  <si>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</si>
  <si>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</si>
  <si>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</si>
  <si>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</si>
  <si>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</si>
  <si>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</si>
  <si>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</si>
  <si>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</si>
  <si>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</si>
  <si>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</si>
  <si>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</si>
  <si>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</si>
  <si>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</si>
  <si>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</si>
  <si>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</si>
  <si>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</si>
  <si>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</si>
  <si>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</si>
  <si>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</si>
  <si>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</si>
  <si>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</si>
  <si>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</si>
  <si>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</si>
  <si>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</si>
  <si>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</si>
  <si>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</si>
  <si>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</si>
  <si>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</si>
  <si>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</si>
  <si>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</si>
  <si>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</si>
  <si>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</si>
  <si>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</si>
  <si>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</si>
  <si>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</si>
  <si>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</si>
  <si>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</si>
  <si>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</si>
  <si>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</si>
  <si>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</si>
  <si>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</si>
  <si>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</si>
  <si>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</si>
  <si>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</si>
  <si>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</si>
  <si>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</si>
  <si>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</si>
  <si>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</si>
  <si>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</si>
  <si>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</si>
  <si>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</si>
  <si>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</si>
  <si>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</si>
  <si>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</si>
  <si>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</si>
  <si>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</si>
  <si>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</si>
  <si>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</si>
  <si>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</si>
  <si>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</si>
  <si>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</si>
  <si>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</si>
  <si>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</si>
  <si>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</si>
  <si>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</si>
  <si>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</si>
  <si>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</si>
  <si>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</si>
  <si>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</si>
  <si>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</si>
  <si>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</si>
  <si>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</si>
  <si>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</si>
  <si>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</si>
  <si>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</si>
  <si>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</si>
  <si>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</si>
  <si>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</si>
  <si>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</si>
  <si>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</si>
  <si>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</si>
  <si>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</si>
  <si>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</si>
  <si>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</si>
  <si>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</si>
  <si>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</si>
  <si>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</si>
  <si>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</si>
  <si>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</si>
  <si>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</si>
  <si>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</si>
  <si>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</si>
  <si>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</si>
  <si>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</si>
  <si>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</si>
  <si>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</si>
  <si>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</si>
  <si>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</si>
  <si>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</si>
  <si>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</si>
  <si>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</si>
  <si>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</si>
  <si>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</si>
  <si>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</si>
  <si>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</si>
  <si>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</si>
  <si>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</si>
  <si>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</si>
  <si>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</si>
  <si>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</si>
  <si>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</si>
  <si>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</si>
  <si>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</si>
  <si>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</si>
  <si>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</si>
  <si>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</si>
  <si>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</si>
  <si>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</si>
  <si>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</si>
  <si>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</si>
  <si>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</si>
  <si>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</si>
  <si>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</si>
  <si>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</si>
  <si>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</si>
  <si>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</si>
  <si>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</si>
  <si>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</si>
  <si>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</si>
  <si>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</si>
  <si>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</si>
  <si>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</si>
  <si>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</si>
  <si>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</si>
  <si>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</si>
  <si>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</si>
  <si>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</si>
  <si>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</si>
  <si>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</si>
  <si>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</si>
  <si>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</si>
  <si>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</si>
  <si>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</si>
  <si>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</si>
  <si>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</si>
  <si>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</si>
  <si>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</si>
  <si>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</si>
  <si>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</si>
  <si>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</si>
  <si>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</si>
  <si>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</si>
  <si>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</si>
  <si>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</si>
  <si>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</si>
  <si>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</si>
  <si>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</si>
  <si>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</si>
  <si>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</si>
  <si>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</si>
  <si>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</si>
  <si>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</si>
  <si>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</si>
  <si>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</si>
  <si>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</si>
  <si>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</si>
  <si>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</si>
  <si>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</si>
  <si>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</si>
  <si>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</si>
  <si>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</si>
  <si>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</si>
  <si>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</si>
  <si>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</si>
  <si>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</si>
  <si>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</si>
  <si>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</si>
  <si>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</si>
  <si>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</si>
  <si>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</si>
  <si>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</si>
  <si>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</si>
  <si>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</si>
  <si>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</si>
  <si>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</si>
  <si>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</si>
  <si>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</si>
  <si>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</si>
  <si>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</si>
  <si>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</si>
  <si>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</si>
  <si>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</si>
  <si>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</si>
  <si>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</si>
  <si>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</si>
  <si>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</si>
  <si>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</si>
  <si>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</si>
  <si>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</si>
  <si>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</si>
  <si>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</si>
  <si>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</si>
  <si>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</si>
  <si>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</si>
  <si>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</si>
  <si>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</si>
  <si>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</si>
  <si>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</si>
  <si>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</si>
  <si>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</si>
  <si>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</si>
  <si>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</si>
  <si>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</si>
  <si>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</si>
  <si>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</si>
  <si>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</si>
  <si>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</si>
  <si>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</si>
  <si>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</si>
  <si>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</si>
  <si>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</si>
  <si>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</si>
  <si>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</si>
  <si>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</si>
  <si>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</si>
  <si>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</si>
  <si>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</si>
  <si>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</si>
  <si>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</si>
  <si>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</si>
  <si>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</si>
  <si>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</si>
  <si>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</si>
  <si>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</si>
  <si>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</si>
  <si>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</si>
  <si>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</si>
  <si>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</si>
  <si>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</si>
  <si>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</si>
  <si>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</si>
  <si>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</si>
  <si>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</si>
  <si>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</si>
  <si>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</si>
  <si>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</si>
  <si>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</si>
  <si>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</si>
  <si>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</si>
  <si>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</si>
  <si>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</si>
  <si>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</si>
  <si>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</si>
  <si>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</si>
  <si>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</si>
  <si>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</si>
  <si>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</si>
  <si>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</si>
  <si>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</si>
  <si>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</si>
  <si>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</si>
  <si>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</si>
  <si>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</si>
  <si>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</si>
  <si>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</si>
  <si>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</si>
  <si>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</si>
  <si>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</si>
  <si>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</si>
  <si>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</si>
  <si>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</si>
  <si>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</si>
  <si>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</si>
  <si>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</si>
  <si>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</si>
  <si>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</si>
  <si>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</si>
  <si>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</si>
  <si>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</si>
  <si>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</si>
  <si>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</si>
  <si>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</si>
  <si>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</si>
  <si>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</si>
  <si>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</si>
  <si>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</si>
  <si>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</si>
  <si>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</si>
  <si>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</si>
  <si>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</si>
  <si>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</si>
  <si>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</si>
  <si>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</si>
  <si>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</si>
  <si>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</si>
  <si>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</si>
  <si>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</si>
  <si>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</si>
  <si>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</si>
  <si>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</si>
  <si>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</si>
  <si>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</si>
  <si>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</si>
  <si>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</si>
  <si>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</si>
  <si>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</si>
  <si>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</si>
  <si>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</si>
  <si>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</si>
  <si>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</si>
  <si>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</si>
  <si>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</si>
  <si>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</si>
  <si>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</si>
  <si>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</si>
  <si>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</si>
  <si>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</si>
  <si>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</si>
  <si>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</si>
  <si>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</si>
  <si>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</si>
  <si>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</si>
  <si>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</si>
  <si>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</si>
  <si>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</si>
  <si>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</si>
  <si>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</si>
  <si>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</si>
  <si>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</si>
  <si>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</si>
  <si>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</si>
  <si>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</si>
  <si>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</si>
  <si>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</si>
  <si>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</si>
  <si>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</si>
  <si>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</si>
  <si>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</si>
  <si>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</si>
  <si>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</si>
  <si>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</si>
  <si>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</si>
  <si>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</si>
  <si>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</si>
  <si>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</si>
  <si>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</si>
  <si>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</si>
  <si>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</si>
  <si>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</si>
  <si>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</si>
  <si>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</si>
  <si>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</si>
  <si>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</si>
  <si>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</si>
  <si>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</si>
  <si>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</si>
  <si>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</si>
  <si>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</si>
  <si>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</si>
  <si>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</si>
  <si>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</si>
  <si>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</si>
  <si>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</si>
  <si>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</si>
  <si>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</si>
  <si>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</si>
  <si>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</si>
  <si>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</si>
  <si>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</si>
  <si>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</si>
  <si>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</si>
  <si>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</si>
  <si>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</si>
  <si>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</si>
  <si>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</si>
  <si>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</si>
  <si>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</si>
  <si>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</si>
  <si>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</si>
  <si>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</si>
  <si>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</si>
  <si>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</si>
  <si>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</si>
  <si>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</si>
  <si>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</si>
  <si>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</si>
  <si>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</si>
  <si>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</si>
  <si>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</si>
  <si>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</si>
  <si>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</si>
  <si>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</si>
  <si>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</si>
  <si>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</si>
  <si>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</si>
  <si>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</si>
  <si>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</si>
  <si>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</si>
  <si>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</si>
  <si>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</si>
  <si>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</si>
  <si>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</si>
  <si>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</si>
  <si>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</si>
  <si>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</si>
  <si>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</si>
  <si>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</si>
  <si>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</si>
  <si>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</si>
  <si>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</si>
  <si>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</si>
  <si>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</si>
  <si>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</si>
  <si>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</si>
  <si>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</si>
  <si>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</si>
  <si>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</si>
  <si>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</si>
  <si>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</si>
  <si>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</si>
  <si>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</si>
  <si>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</si>
  <si>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</si>
  <si>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</si>
  <si>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</si>
  <si>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</si>
  <si>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</si>
  <si>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</si>
  <si>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</si>
  <si>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</si>
  <si>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</si>
  <si>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</si>
  <si>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</si>
  <si>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</si>
  <si>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</si>
  <si>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</si>
  <si>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</si>
  <si>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</si>
  <si>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</si>
  <si>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</si>
  <si>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</si>
  <si>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</si>
  <si>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</si>
  <si>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</si>
  <si>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</si>
  <si>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</si>
  <si>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</si>
  <si>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</si>
  <si>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</si>
  <si>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</si>
  <si>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</si>
  <si>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</si>
  <si>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</si>
  <si>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</si>
  <si>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</si>
  <si>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</si>
  <si>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</si>
  <si>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</si>
  <si>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</si>
  <si>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</si>
  <si>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</si>
  <si>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</si>
  <si>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</si>
  <si>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</si>
  <si>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</si>
  <si>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</si>
  <si>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</si>
  <si>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</si>
  <si>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</si>
  <si>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</si>
  <si>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</si>
  <si>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</si>
  <si>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</si>
  <si>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</si>
  <si>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</si>
  <si>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</si>
  <si>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</si>
  <si>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</si>
  <si>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</si>
  <si>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</si>
  <si>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</si>
  <si>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</si>
  <si>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</si>
  <si>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</si>
  <si>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</si>
  <si>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</si>
  <si>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</si>
  <si>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</si>
  <si>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</si>
  <si>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</si>
  <si>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</si>
  <si>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</si>
  <si>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</si>
  <si>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</si>
  <si>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</si>
  <si>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</si>
  <si>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</si>
  <si>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</si>
  <si>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</si>
  <si>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</si>
  <si>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</si>
  <si>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</si>
  <si>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</si>
  <si>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</si>
  <si>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</si>
  <si>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</si>
  <si>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</si>
  <si>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</si>
  <si>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</si>
  <si>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</si>
  <si>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</si>
  <si>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</si>
  <si>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</si>
  <si>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</si>
  <si>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</si>
  <si>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</si>
  <si>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</si>
  <si>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</si>
  <si>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</si>
  <si>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</si>
  <si>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</si>
  <si>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</si>
  <si>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</si>
  <si>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</si>
  <si>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</si>
  <si>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</si>
  <si>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</si>
  <si>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</si>
  <si>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</si>
  <si>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</si>
  <si>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</si>
  <si>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</si>
  <si>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</si>
  <si>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</si>
  <si>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</si>
  <si>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</si>
  <si>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</si>
  <si>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</si>
  <si>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</si>
  <si>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</si>
  <si>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</si>
  <si>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</si>
  <si>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</si>
  <si>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</si>
  <si>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</si>
  <si>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</si>
  <si>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</si>
  <si>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</si>
  <si>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</si>
  <si>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</si>
  <si>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</si>
  <si>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</si>
  <si>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</si>
  <si>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</si>
  <si>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</si>
  <si>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</si>
  <si>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</si>
  <si>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</si>
  <si>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</si>
  <si>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</si>
  <si>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</si>
  <si>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</si>
  <si>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</si>
  <si>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</si>
  <si>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</si>
  <si>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</si>
  <si>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</si>
  <si>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</si>
  <si>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</si>
  <si>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</si>
  <si>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</si>
  <si>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</si>
  <si>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</si>
  <si>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</si>
  <si>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</si>
  <si>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</si>
  <si>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</si>
  <si>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</si>
  <si>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</si>
  <si>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</si>
  <si>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</si>
  <si>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</si>
  <si>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</si>
  <si>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</si>
  <si>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</si>
  <si>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</si>
  <si>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</si>
  <si>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</si>
  <si>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</si>
  <si>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</si>
  <si>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</si>
  <si>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</si>
  <si>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</si>
  <si>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</si>
  <si>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</si>
  <si>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</si>
  <si>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</si>
  <si>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</si>
  <si>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</si>
  <si>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</si>
  <si>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</si>
  <si>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</si>
  <si>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</si>
  <si>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</si>
  <si>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</si>
  <si>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</si>
  <si>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</si>
  <si>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</si>
  <si>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</si>
  <si>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</si>
  <si>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</si>
  <si>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</si>
  <si>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</si>
  <si>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</si>
  <si>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</si>
  <si>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</si>
  <si>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</si>
  <si>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</si>
  <si>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</si>
  <si>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</si>
  <si>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</si>
  <si>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</si>
  <si>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</si>
  <si>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</si>
  <si>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</si>
  <si>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</si>
  <si>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</si>
  <si>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</si>
  <si>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</si>
  <si>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</si>
  <si>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</si>
  <si>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</si>
  <si>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</si>
  <si>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</si>
  <si>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</si>
  <si>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</si>
  <si>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</si>
  <si>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</si>
  <si>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</si>
  <si>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</si>
  <si>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</si>
  <si>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</si>
  <si>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</si>
  <si>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</si>
  <si>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</si>
  <si>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</si>
  <si>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</si>
  <si>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</si>
  <si>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</si>
  <si>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</si>
  <si>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</si>
  <si>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</si>
  <si>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</si>
  <si>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</si>
  <si>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</si>
  <si>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</si>
  <si>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</si>
  <si>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</si>
  <si>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</si>
  <si>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</si>
  <si>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</si>
  <si>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</si>
  <si>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</si>
  <si>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</si>
  <si>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</si>
  <si>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</si>
  <si>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</si>
  <si>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</si>
  <si>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</si>
  <si>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</si>
  <si>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</si>
  <si>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</si>
  <si>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</si>
  <si>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</si>
  <si>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</si>
  <si>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</si>
  <si>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</si>
  <si>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</si>
  <si>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</si>
  <si>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</si>
  <si>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</si>
  <si>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</si>
  <si>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</si>
  <si>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</si>
  <si>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</si>
  <si>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</si>
  <si>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</si>
  <si>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</si>
  <si>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</si>
  <si>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</si>
  <si>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</si>
  <si>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</si>
  <si>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</si>
  <si>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</si>
  <si>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</si>
  <si>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</si>
  <si>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</si>
  <si>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</si>
  <si>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</si>
  <si>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</si>
  <si>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</si>
  <si>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</si>
  <si>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</si>
  <si>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</si>
  <si>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</si>
  <si>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</si>
  <si>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</si>
  <si>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</si>
  <si>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</si>
  <si>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</si>
  <si>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</si>
  <si>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</si>
  <si>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</si>
  <si>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</si>
  <si>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</si>
  <si>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</si>
  <si>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</si>
  <si>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</si>
  <si>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</si>
  <si>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</si>
  <si>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</si>
  <si>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</si>
  <si>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</si>
  <si>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</si>
  <si>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</si>
  <si>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</si>
  <si>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</si>
  <si>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</si>
  <si>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</si>
  <si>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</si>
  <si>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</si>
  <si>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</si>
  <si>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</si>
  <si>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</si>
  <si>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</si>
  <si>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</si>
  <si>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</si>
  <si>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</si>
  <si>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</si>
  <si>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</si>
  <si>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</si>
  <si>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</si>
  <si>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</si>
  <si>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</si>
  <si>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</si>
  <si>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</si>
  <si>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</si>
  <si>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</si>
  <si>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</si>
  <si>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</si>
  <si>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</si>
  <si>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</si>
  <si>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</si>
  <si>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</si>
  <si>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</si>
  <si>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</si>
  <si>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</si>
  <si>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</si>
  <si>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</si>
  <si>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</si>
  <si>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</si>
  <si>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</si>
  <si>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</si>
  <si>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</si>
  <si>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</si>
  <si>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</si>
  <si>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</si>
  <si>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</si>
  <si>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</si>
  <si>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</si>
  <si>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</si>
  <si>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</si>
  <si>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</si>
  <si>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</si>
  <si>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</si>
  <si>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</si>
  <si>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</si>
  <si>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</si>
  <si>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</si>
  <si>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</si>
  <si>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</si>
  <si>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</si>
  <si>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</si>
  <si>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</si>
  <si>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</si>
  <si>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</si>
  <si>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</si>
  <si>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</si>
  <si>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</si>
  <si>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</si>
  <si>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</si>
  <si>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</si>
  <si>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</si>
  <si>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</si>
  <si>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</si>
  <si>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</si>
  <si>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</si>
  <si>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</si>
  <si>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</si>
  <si>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</si>
  <si>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</si>
  <si>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</si>
  <si>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</si>
  <si>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</si>
  <si>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</si>
  <si>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</si>
  <si>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</si>
  <si>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</si>
  <si>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</si>
  <si>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</si>
  <si>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</si>
  <si>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</si>
  <si>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</si>
  <si>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</si>
  <si>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</si>
  <si>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</si>
  <si>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</si>
  <si>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</si>
  <si>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</si>
  <si>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</si>
  <si>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</si>
  <si>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</si>
  <si>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</si>
  <si>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</si>
  <si>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</si>
  <si>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</si>
  <si>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</si>
  <si>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</si>
  <si>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</si>
  <si>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</si>
  <si>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</si>
  <si>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</si>
  <si>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</si>
  <si>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</si>
  <si>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</si>
  <si>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</si>
  <si>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</si>
  <si>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</si>
  <si>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</si>
  <si>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</si>
  <si>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</si>
  <si>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</si>
  <si>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</si>
  <si>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</si>
  <si>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</si>
  <si>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</si>
  <si>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</si>
  <si>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</si>
  <si>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</si>
  <si>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</si>
  <si>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</si>
  <si>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</si>
  <si>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</si>
  <si>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</si>
  <si>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</si>
  <si>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</si>
  <si>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</si>
  <si>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</si>
  <si>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</si>
  <si>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</si>
  <si>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</si>
  <si>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</si>
  <si>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</si>
  <si>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</si>
  <si>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</si>
  <si>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</si>
  <si>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</si>
  <si>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</si>
  <si>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</si>
  <si>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</si>
  <si>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</si>
  <si>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</si>
  <si>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</si>
  <si>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</si>
  <si>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</si>
  <si>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</si>
  <si>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</si>
  <si>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</si>
  <si>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</si>
  <si>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</si>
  <si>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</si>
  <si>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</si>
  <si>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</si>
  <si>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</si>
  <si>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</si>
  <si>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</si>
  <si>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</si>
  <si>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</si>
  <si>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</si>
  <si>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</si>
  <si>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</si>
  <si>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</si>
  <si>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</si>
  <si>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</si>
  <si>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</si>
  <si>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</si>
  <si>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</si>
  <si>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</si>
  <si>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</si>
  <si>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</si>
  <si>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</si>
  <si>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</si>
  <si>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</si>
  <si>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</si>
  <si>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</si>
  <si>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</si>
  <si>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</si>
  <si>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</si>
  <si>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</si>
  <si>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</si>
  <si>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</si>
  <si>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</si>
  <si>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</si>
  <si>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</si>
  <si>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</si>
  <si>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</si>
  <si>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</si>
  <si>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</si>
  <si>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</si>
  <si>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</si>
  <si>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</si>
  <si>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</si>
  <si>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</si>
  <si>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</si>
  <si>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</si>
  <si>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</si>
  <si>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</si>
  <si>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</si>
  <si>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</si>
  <si>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</si>
  <si>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</si>
  <si>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</si>
  <si>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</si>
  <si>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</si>
  <si>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</si>
  <si>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</si>
  <si>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</si>
  <si>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</si>
  <si>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</si>
  <si>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</si>
  <si>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</si>
  <si>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</si>
  <si>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</si>
  <si>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</si>
  <si>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</si>
  <si>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</si>
  <si>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</si>
  <si>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</si>
  <si>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</si>
  <si>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</si>
  <si>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</si>
  <si>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</si>
  <si>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</si>
  <si>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</si>
  <si>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</si>
  <si>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</si>
  <si>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</si>
  <si>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</si>
  <si>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</si>
  <si>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</si>
  <si>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</si>
  <si>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</si>
  <si>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</si>
  <si>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</si>
  <si>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</si>
  <si>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</si>
  <si>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</si>
  <si>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</si>
  <si>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</si>
  <si>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</si>
  <si>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</si>
  <si>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</si>
  <si>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</si>
  <si>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</si>
  <si>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</si>
  <si>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</si>
  <si>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</si>
  <si>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</si>
  <si>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</si>
  <si>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</si>
  <si>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</si>
  <si>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</si>
  <si>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</si>
  <si>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</si>
  <si>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</si>
  <si>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</si>
  <si>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</si>
  <si>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</si>
  <si>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</si>
  <si>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</si>
  <si>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</si>
  <si>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</si>
  <si>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</si>
  <si>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</si>
  <si>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</si>
  <si>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</si>
  <si>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</si>
  <si>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</si>
  <si>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</si>
  <si>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</si>
  <si>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</si>
  <si>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</si>
  <si>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</si>
  <si>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</si>
  <si>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</si>
  <si>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</si>
  <si>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</si>
  <si>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</si>
  <si>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</si>
  <si>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</si>
  <si>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</si>
  <si>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</si>
  <si>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</si>
  <si>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</si>
  <si>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</si>
  <si>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</si>
  <si>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</si>
  <si>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</si>
  <si>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</si>
  <si>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</si>
  <si>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</si>
  <si>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</si>
  <si>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</si>
  <si>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</si>
  <si>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</si>
  <si>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</si>
  <si>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</si>
  <si>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</si>
  <si>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</si>
  <si>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</si>
  <si>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</si>
  <si>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</si>
  <si>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</si>
  <si>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</si>
  <si>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</si>
  <si>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</si>
  <si>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</si>
  <si>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</si>
  <si>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</si>
  <si>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</si>
  <si>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</si>
  <si>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</si>
  <si>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</si>
  <si>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</si>
  <si>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</si>
  <si>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</si>
  <si>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</si>
  <si>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</si>
  <si>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</si>
  <si>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</si>
  <si>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</si>
  <si>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</si>
  <si>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</si>
  <si>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</si>
  <si>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</si>
  <si>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</si>
  <si>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</si>
  <si>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</si>
  <si>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</si>
  <si>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</si>
  <si>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</si>
  <si>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</si>
  <si>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</si>
  <si>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</si>
  <si>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</si>
  <si>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</si>
  <si>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</si>
  <si>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</si>
  <si>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</si>
  <si>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</si>
  <si>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</si>
  <si>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</si>
  <si>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</si>
  <si>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</si>
  <si>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</si>
  <si>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</si>
  <si>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</si>
  <si>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</si>
  <si>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</si>
  <si>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</si>
  <si>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</si>
  <si>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</si>
  <si>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</si>
  <si>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</si>
  <si>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</si>
  <si>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</si>
  <si>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</si>
  <si>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</si>
  <si>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</si>
  <si>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</si>
  <si>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</si>
  <si>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</si>
  <si>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</si>
  <si>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</si>
  <si>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</si>
  <si>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</si>
  <si>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</si>
  <si>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</si>
  <si>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</si>
  <si>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</si>
  <si>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</si>
  <si>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</si>
  <si>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</si>
  <si>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</si>
  <si>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</si>
  <si>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</si>
  <si>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</si>
  <si>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</si>
  <si>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</si>
  <si>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</si>
  <si>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</si>
  <si>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</si>
  <si>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</si>
  <si>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</si>
  <si>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</si>
  <si>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</si>
  <si>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</si>
  <si>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</si>
  <si>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</si>
  <si>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</si>
  <si>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</si>
  <si>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</si>
  <si>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</si>
  <si>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</si>
  <si>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</si>
  <si>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</si>
  <si>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</si>
  <si>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</si>
  <si>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</si>
  <si>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</si>
  <si>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</si>
  <si>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</si>
  <si>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</si>
  <si>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</si>
  <si>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</si>
  <si>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</si>
  <si>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</si>
  <si>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</si>
  <si>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</si>
  <si>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</si>
  <si>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</si>
  <si>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</si>
  <si>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</si>
  <si>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</si>
  <si>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</si>
  <si>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</si>
  <si>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</si>
  <si>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</si>
  <si>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</si>
  <si>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</si>
  <si>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</si>
  <si>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</si>
  <si>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</si>
  <si>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</si>
  <si>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</si>
  <si>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</si>
  <si>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</si>
  <si>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</si>
  <si>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</si>
  <si>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</si>
  <si>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</si>
  <si>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</si>
  <si>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</si>
  <si>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</si>
  <si>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</si>
  <si>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</si>
  <si>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</si>
  <si>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</si>
  <si>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</si>
  <si>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</si>
  <si>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</si>
  <si>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</si>
  <si>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</si>
  <si>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</si>
  <si>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</si>
  <si>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</si>
  <si>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</si>
  <si>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</si>
  <si>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</si>
  <si>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</si>
  <si>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</si>
  <si>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</si>
  <si>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</si>
  <si>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</si>
  <si>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</si>
  <si>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</si>
  <si>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</si>
  <si>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</si>
  <si>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</si>
  <si>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</si>
  <si>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</si>
  <si>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</si>
  <si>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</si>
  <si>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</si>
  <si>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</si>
  <si>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</si>
  <si>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</si>
  <si>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</si>
  <si>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</si>
  <si>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</si>
  <si>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</si>
  <si>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</si>
  <si>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</si>
  <si>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</si>
  <si>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</si>
  <si>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</si>
  <si>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</si>
  <si>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</si>
  <si>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</si>
  <si>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</si>
  <si>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</si>
  <si>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</si>
  <si>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</si>
  <si>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</si>
  <si>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</si>
  <si>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</si>
  <si>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</si>
  <si>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</si>
  <si>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</si>
  <si>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</si>
  <si>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</si>
  <si>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</si>
  <si>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</si>
  <si>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</si>
  <si>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</si>
  <si>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</si>
  <si>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</si>
  <si>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</si>
  <si>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</si>
  <si>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</si>
  <si>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</si>
  <si>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</si>
  <si>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</si>
  <si>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</si>
  <si>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</si>
  <si>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</si>
  <si>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</si>
  <si>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</si>
  <si>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</si>
  <si>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</si>
  <si>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</si>
  <si>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</si>
  <si>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</si>
  <si>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</si>
  <si>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</si>
  <si>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</si>
  <si>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</si>
  <si>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</si>
  <si>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</si>
  <si>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</si>
  <si>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</si>
  <si>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</si>
  <si>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</si>
  <si>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</si>
  <si>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</si>
  <si>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</si>
  <si>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</si>
  <si>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</si>
  <si>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</si>
  <si>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</si>
  <si>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</si>
  <si>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</si>
  <si>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</si>
  <si>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</si>
  <si>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</si>
  <si>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</si>
  <si>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</si>
  <si>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</si>
  <si>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</si>
  <si>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</si>
  <si>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</si>
  <si>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</si>
  <si>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</si>
  <si>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</si>
  <si>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</si>
  <si>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</si>
  <si>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</si>
  <si>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</si>
  <si>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</si>
  <si>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</si>
  <si>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</si>
  <si>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</si>
  <si>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</si>
  <si>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</si>
  <si>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</si>
  <si>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</si>
  <si>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</si>
  <si>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</si>
  <si>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</si>
  <si>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</si>
  <si>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</si>
  <si>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</si>
  <si>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</si>
  <si>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</si>
  <si>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</si>
  <si>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</si>
  <si>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</si>
  <si>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</si>
  <si>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</si>
  <si>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</si>
  <si>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</si>
  <si>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</si>
  <si>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</si>
  <si>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</si>
  <si>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</si>
  <si>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</si>
  <si>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</si>
  <si>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</si>
  <si>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</si>
  <si>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</si>
  <si>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</si>
  <si>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</si>
  <si>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</si>
  <si>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</si>
  <si>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</si>
  <si>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</si>
  <si>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</si>
  <si>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</si>
  <si>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</si>
  <si>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</si>
  <si>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</si>
  <si>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</si>
  <si>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</si>
  <si>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</si>
  <si>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</si>
  <si>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</si>
  <si>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</si>
  <si>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</si>
  <si>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</si>
  <si>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</si>
  <si>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</si>
  <si>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</si>
  <si>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</si>
  <si>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</si>
  <si>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</si>
  <si>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</si>
  <si>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</si>
  <si>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</si>
  <si>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</si>
  <si>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</si>
  <si>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</si>
  <si>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</si>
  <si>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</si>
  <si>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</si>
  <si>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</si>
  <si>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</si>
  <si>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</si>
  <si>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</si>
  <si>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</si>
  <si>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</si>
  <si>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</si>
  <si>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</si>
  <si>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</si>
  <si>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</si>
  <si>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</si>
  <si>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</si>
  <si>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</si>
  <si>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</si>
  <si>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</si>
  <si>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</si>
  <si>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</si>
  <si>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</si>
  <si>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</si>
  <si>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</si>
  <si>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</si>
  <si>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</si>
  <si>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</si>
  <si>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</si>
  <si>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</si>
  <si>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</si>
  <si>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</si>
  <si>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</si>
  <si>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</si>
  <si>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</si>
  <si>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</si>
  <si>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</si>
  <si>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</si>
  <si>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</si>
  <si>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</si>
  <si>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</si>
  <si>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</si>
  <si>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</si>
  <si>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</si>
  <si>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</si>
  <si>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</si>
  <si>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</si>
  <si>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</si>
  <si>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</si>
  <si>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</si>
  <si>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</si>
  <si>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</si>
  <si>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</si>
  <si>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</si>
  <si>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</si>
  <si>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</si>
  <si>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</si>
  <si>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</si>
  <si>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</si>
  <si>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</si>
  <si>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</si>
  <si>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</si>
  <si>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</si>
  <si>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</si>
  <si>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</si>
  <si>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</si>
  <si>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</si>
  <si>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</si>
  <si>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</si>
  <si>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</si>
  <si>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</si>
  <si>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</si>
  <si>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</si>
  <si>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</si>
  <si>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</si>
  <si>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</si>
  <si>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</si>
  <si>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</si>
  <si>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</si>
  <si>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</si>
  <si>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</si>
  <si>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</si>
  <si>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</si>
  <si>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</si>
  <si>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</si>
  <si>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</si>
  <si>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</si>
  <si>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</si>
  <si>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</si>
  <si>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</si>
  <si>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</si>
  <si>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</si>
  <si>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</si>
  <si>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</si>
  <si>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</si>
  <si>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</si>
  <si>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</si>
  <si>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</si>
  <si>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</si>
  <si>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</si>
  <si>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</si>
  <si>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</si>
  <si>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</si>
  <si>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</si>
  <si>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</si>
  <si>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</si>
  <si>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</si>
  <si>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</si>
  <si>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</si>
  <si>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</si>
  <si>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</si>
  <si>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</si>
  <si>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</si>
  <si>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</si>
  <si>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</si>
  <si>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</si>
  <si>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</si>
  <si>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</si>
  <si>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</si>
  <si>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</si>
  <si>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</si>
  <si>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</si>
  <si>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</si>
  <si>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</si>
  <si>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</si>
  <si>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</si>
  <si>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</si>
  <si>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</si>
  <si>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</si>
  <si>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</si>
  <si>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</si>
  <si>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</si>
  <si>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</si>
  <si>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</si>
  <si>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</si>
  <si>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</si>
  <si>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</si>
  <si>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</si>
  <si>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</si>
  <si>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</si>
  <si>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</si>
  <si>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</si>
  <si>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</si>
  <si>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</si>
  <si>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</si>
  <si>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</si>
  <si>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</si>
  <si>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</si>
  <si>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</si>
  <si>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</si>
  <si>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</si>
  <si>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</si>
  <si>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</si>
  <si>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</si>
  <si>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</si>
  <si>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</si>
  <si>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</si>
  <si>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</si>
  <si>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</si>
  <si>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</si>
  <si>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</si>
  <si>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</si>
  <si>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</si>
  <si>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</si>
  <si>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</si>
  <si>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</si>
  <si>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</si>
  <si>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</si>
  <si>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</si>
  <si>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</si>
  <si>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</si>
  <si>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</si>
  <si>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</si>
  <si>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</si>
  <si>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</si>
  <si>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</si>
  <si>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</si>
  <si>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</si>
  <si>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</si>
  <si>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</si>
  <si>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</si>
  <si>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</si>
  <si>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</si>
  <si>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</si>
  <si>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</si>
  <si>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</si>
  <si>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</si>
  <si>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</si>
  <si>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</si>
  <si>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</si>
  <si>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</si>
  <si>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</si>
  <si>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</si>
  <si>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</si>
  <si>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</si>
  <si>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</si>
  <si>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</si>
  <si>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</si>
  <si>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</si>
  <si>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</si>
  <si>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</si>
  <si>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</si>
  <si>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</si>
  <si>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</si>
  <si>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</si>
  <si>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</si>
  <si>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</si>
  <si>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</si>
  <si>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</si>
  <si>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</si>
  <si>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</si>
  <si>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</si>
  <si>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</si>
  <si>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</si>
  <si>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</si>
  <si>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</si>
  <si>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</si>
  <si>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</si>
  <si>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</si>
  <si>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</si>
  <si>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</si>
  <si>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</si>
  <si>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</si>
  <si>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</si>
  <si>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</si>
  <si>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</si>
  <si>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</si>
  <si>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</si>
  <si>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</si>
  <si>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</si>
  <si>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</si>
  <si>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</si>
  <si>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</si>
  <si>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</si>
  <si>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</si>
  <si>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</si>
  <si>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</si>
  <si>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</si>
  <si>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</si>
  <si>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</si>
  <si>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</si>
  <si>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</si>
  <si>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</si>
  <si>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</si>
  <si>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</si>
  <si>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</si>
  <si>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</si>
  <si>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</si>
  <si>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</si>
  <si>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</si>
  <si>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</si>
  <si>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</si>
  <si>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</si>
  <si>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</si>
  <si>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</si>
  <si>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</si>
  <si>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</si>
  <si>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</si>
  <si>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</si>
  <si>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</si>
  <si>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</si>
  <si>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</si>
  <si>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</si>
  <si>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</si>
  <si>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</si>
  <si>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</si>
  <si>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</si>
  <si>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</si>
  <si>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</si>
  <si>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</si>
  <si>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</si>
  <si>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</si>
  <si>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</si>
  <si>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</si>
  <si>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</si>
  <si>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</si>
  <si>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</si>
  <si>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</si>
  <si>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</si>
  <si>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</si>
  <si>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</si>
  <si>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</si>
  <si>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</si>
  <si>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</si>
  <si>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</si>
  <si>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</si>
  <si>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</si>
  <si>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</si>
  <si>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</si>
  <si>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</si>
  <si>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</si>
  <si>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</si>
  <si>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</si>
  <si>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</si>
  <si>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</si>
  <si>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</si>
  <si>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</si>
  <si>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</si>
  <si>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</si>
  <si>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</si>
  <si>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</si>
  <si>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</si>
  <si>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</si>
  <si>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</si>
  <si>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</si>
  <si>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</si>
  <si>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</si>
  <si>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</si>
  <si>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</si>
  <si>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</si>
  <si>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</si>
  <si>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</si>
  <si>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</si>
  <si>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</si>
  <si>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</si>
  <si>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</si>
  <si>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</si>
  <si>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</si>
  <si>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</si>
  <si>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</si>
  <si>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</si>
  <si>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</si>
  <si>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</si>
  <si>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</si>
  <si>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</si>
  <si>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</si>
  <si>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</si>
  <si>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</si>
  <si>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</si>
  <si>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</si>
  <si>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</si>
  <si>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</si>
  <si>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</si>
  <si>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</si>
  <si>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</si>
  <si>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</si>
  <si>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</si>
  <si>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</si>
  <si>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</si>
  <si>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</si>
  <si>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</si>
  <si>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</si>
  <si>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</si>
  <si>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</si>
  <si>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</si>
  <si>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</si>
  <si>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</si>
  <si>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</si>
  <si>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</si>
  <si>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</si>
  <si>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</si>
  <si>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</si>
  <si>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</si>
  <si>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</si>
  <si>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</si>
  <si>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</si>
  <si>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</si>
  <si>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</si>
  <si>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</si>
  <si>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</si>
  <si>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</si>
  <si>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</si>
  <si>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</si>
  <si>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</si>
  <si>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</si>
  <si>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</si>
  <si>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</si>
  <si>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</si>
  <si>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</si>
  <si>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</si>
  <si>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</si>
  <si>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</si>
  <si>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</si>
  <si>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</si>
  <si>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</si>
  <si>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</si>
  <si>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</si>
  <si>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</si>
  <si>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</si>
  <si>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</si>
  <si>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</si>
  <si>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</si>
  <si>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</si>
  <si>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</si>
  <si>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</si>
  <si>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</si>
  <si>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</si>
  <si>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</si>
  <si>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</si>
  <si>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</si>
  <si>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</si>
  <si>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</si>
  <si>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space exploration</t>
  </si>
  <si>
    <t>spaces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</si>
  <si>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</si>
  <si>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</si>
  <si>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</si>
  <si>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</si>
  <si>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</si>
  <si>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</si>
  <si>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</si>
  <si>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Launched</t>
  </si>
  <si>
    <t>Year Ended</t>
  </si>
  <si>
    <t>Month of Launch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</si>
  <si>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</si>
  <si>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</si>
  <si>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</si>
  <si>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</si>
  <si>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</si>
  <si>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</si>
  <si>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</si>
  <si>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</si>
  <si>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</si>
  <si>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</si>
  <si>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</si>
  <si>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</si>
  <si>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outcomes</t>
  </si>
  <si>
    <t>Parent category</t>
  </si>
  <si>
    <t>Goal</t>
  </si>
  <si>
    <t>#successful</t>
  </si>
  <si>
    <t>#failed</t>
  </si>
  <si>
    <t>%successful</t>
  </si>
  <si>
    <t>Total projects</t>
  </si>
  <si>
    <t>%failed</t>
  </si>
  <si>
    <t>#canceled</t>
  </si>
  <si>
    <t>%canceled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</si>
  <si>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</si>
  <si>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</si>
  <si>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</si>
  <si>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</si>
  <si>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</si>
  <si>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</si>
  <si>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</si>
  <si>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</si>
  <si>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 to 9999</t>
  </si>
  <si>
    <t>Funding Range</t>
  </si>
  <si>
    <t>Less Than 1000</t>
  </si>
  <si>
    <t xml:space="preserve"> 45000 to 49999</t>
  </si>
  <si>
    <t>Greater than or equal to 50000</t>
  </si>
  <si>
    <t>conversion rate</t>
  </si>
  <si>
    <t>Total Funding</t>
  </si>
  <si>
    <t>Funding</t>
  </si>
  <si>
    <t>%Funding</t>
  </si>
  <si>
    <t>Sum of %Funding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</si>
  <si>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</si>
  <si>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</si>
  <si>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</si>
  <si>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</si>
  <si>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</si>
  <si>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</si>
  <si>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</si>
  <si>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</si>
  <si>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</si>
  <si>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</si>
  <si>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small batch</t>
  </si>
  <si>
    <t>tabletop games</t>
  </si>
  <si>
    <t>television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</si>
</sst>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E-5349-8AE2-8C6F8F6D94F7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CE-5349-8AE2-8C6F8F6D94F7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7-8C43-9A26-61AF3263DF55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7-8C43-9A26-61AF3263D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080831"/>
        <c:axId val="288366319"/>
      </c:barChart>
      <c:catAx>
        <c:axId val="3110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66319"/>
        <c:crosses val="autoZero"/>
        <c:auto val="1"/>
        <c:lblAlgn val="ctr"/>
        <c:lblOffset val="100"/>
        <c:noMultiLvlLbl val="0"/>
      </c:catAx>
      <c:valAx>
        <c:axId val="2883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[StarterBook.xlsx]SubcategoryStats!Sub Category Stats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2-B44E-9F94-861BAA2DC8D1}"/>
            </c:ext>
          </c:extLst>
        </c:ser>
        <c:ser>
          <c:idx val="1"/>
          <c:order val="1"/>
          <c:tx>
            <c:strRef>
              <c:f>SubcategoryStats!$C$5:$C$6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C-544D-9C52-9D03481EBD8D}"/>
            </c:ext>
          </c:extLst>
        </c:ser>
        <c:ser>
          <c:idx val="2"/>
          <c:order val="2"/>
          <c:tx>
            <c:strRef>
              <c:f>SubcategoryStats!$D$5:$D$6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C-544D-9C52-9D03481EBD8D}"/>
            </c:ext>
          </c:extLst>
        </c:ser>
        <c:ser>
          <c:idx val="3"/>
          <c:order val="3"/>
          <c:tx>
            <c:strRef>
              <c:f>SubcategoryStats!$E$5:$E$6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C-544D-9C52-9D03481E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118383"/>
        <c:axId val="306302095"/>
      </c:barChart>
      <c:catAx>
        <c:axId val="36211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9137711763302322"/>
              <c:y val="0.94695336159903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2095"/>
        <c:crosses val="autoZero"/>
        <c:auto val="1"/>
        <c:lblAlgn val="ctr"/>
        <c:lblOffset val="100"/>
        <c:noMultiLvlLbl val="0"/>
      </c:catAx>
      <c:valAx>
        <c:axId val="3063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1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B-2640-9F73-89854765601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8B-2640-9F73-89854765601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8B-2640-9F73-898547656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49247"/>
        <c:axId val="370869167"/>
      </c:lineChart>
      <c:catAx>
        <c:axId val="3706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869167"/>
        <c:crosses val="autoZero"/>
        <c:auto val="1"/>
        <c:lblAlgn val="ctr"/>
        <c:lblOffset val="100"/>
        <c:noMultiLvlLbl val="0"/>
      </c:catAx>
      <c:valAx>
        <c:axId val="37086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based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F-3540-B55F-A0D9F0718157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F-3540-B55F-A0D9F0718157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7F-3540-B55F-A0D9F0718157}"/>
            </c:ext>
          </c:extLst>
        </c:ser>
        <c:ser>
          <c:idx val="7"/>
          <c:order val="3"/>
          <c:tx>
            <c:strRef>
              <c:f>GoalOutcomes!#REF!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7F-3540-B55F-A0D9F0718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104944"/>
        <c:axId val="227106624"/>
      </c:lineChart>
      <c:catAx>
        <c:axId val="2271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106624"/>
        <c:crosses val="autoZero"/>
        <c:auto val="1"/>
        <c:lblAlgn val="ctr"/>
        <c:lblOffset val="100"/>
        <c:noMultiLvlLbl val="0"/>
      </c:catAx>
      <c:valAx>
        <c:axId val="22710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1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[StarterBook.xlsx]OutcomesBasedOnFunding!Outcomes based on Funding $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%Funding</a:t>
            </a:r>
            <a:r>
              <a:rPr lang="en-US" baseline="0"/>
              <a:t>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OutcomesBasedOnFunding!$B$3:$B$4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OutcomesBasedOnFunding!$A$5:$A$14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OutcomesBasedOnFunding!$B$5:$B$14</c:f>
              <c:numCache>
                <c:formatCode>0.00%</c:formatCode>
                <c:ptCount val="9"/>
                <c:pt idx="0">
                  <c:v>9.2813784472917105E-3</c:v>
                </c:pt>
                <c:pt idx="1">
                  <c:v>1.1590963408159894E-3</c:v>
                </c:pt>
                <c:pt idx="2">
                  <c:v>0</c:v>
                </c:pt>
                <c:pt idx="3">
                  <c:v>1</c:v>
                </c:pt>
                <c:pt idx="4">
                  <c:v>2.9440571756982701E-3</c:v>
                </c:pt>
                <c:pt idx="5">
                  <c:v>0</c:v>
                </c:pt>
                <c:pt idx="6">
                  <c:v>1.1804248327513995E-2</c:v>
                </c:pt>
                <c:pt idx="7">
                  <c:v>9.8889178309453249E-2</c:v>
                </c:pt>
                <c:pt idx="8">
                  <c:v>1.7361145741874574E-2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9-614A-9B1D-6ADDBFF15D8A}"/>
            </c:ext>
          </c:extLst>
        </c:ser>
        <c:ser>
          <c:idx val="1"/>
          <c:order val="1"/>
          <c:tx>
            <c:strRef>
              <c:f>OutcomesBasedOnFunding!$C$3:$C$4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OutcomesBasedOnFunding!$A$5:$A$14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OutcomesBasedOnFunding!$C$5:$C$14</c:f>
              <c:numCache>
                <c:formatCode>0.00%</c:formatCode>
                <c:ptCount val="9"/>
                <c:pt idx="0">
                  <c:v>5.1142857891493157E-2</c:v>
                </c:pt>
                <c:pt idx="1">
                  <c:v>7.9903971684107761E-2</c:v>
                </c:pt>
                <c:pt idx="2">
                  <c:v>8.1538855401644822E-2</c:v>
                </c:pt>
                <c:pt idx="3">
                  <c:v>0</c:v>
                </c:pt>
                <c:pt idx="4">
                  <c:v>2.0288079355089202E-2</c:v>
                </c:pt>
                <c:pt idx="5">
                  <c:v>0.12159470243718254</c:v>
                </c:pt>
                <c:pt idx="6">
                  <c:v>2.6696717942033849E-2</c:v>
                </c:pt>
                <c:pt idx="7">
                  <c:v>4.6310303033146566E-2</c:v>
                </c:pt>
                <c:pt idx="8">
                  <c:v>7.0286080146759425E-2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9-614A-9B1D-6ADDBFF15D8A}"/>
            </c:ext>
          </c:extLst>
        </c:ser>
        <c:ser>
          <c:idx val="2"/>
          <c:order val="2"/>
          <c:tx>
            <c:strRef>
              <c:f>OutcomesBasedOnFunding!$D$3:$D$4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OutcomesBasedOnFunding!$A$5:$A$14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OutcomesBasedOnFunding!$D$5:$D$14</c:f>
              <c:numCache>
                <c:formatCode>0.00%</c:formatCode>
                <c:ptCount val="9"/>
                <c:pt idx="0">
                  <c:v>0</c:v>
                </c:pt>
                <c:pt idx="1">
                  <c:v>7.6574913973435788E-3</c:v>
                </c:pt>
                <c:pt idx="2">
                  <c:v>0</c:v>
                </c:pt>
                <c:pt idx="3">
                  <c:v>0</c:v>
                </c:pt>
                <c:pt idx="4">
                  <c:v>3.2379154458821009E-2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6.6646783165377685E-3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9-614A-9B1D-6ADDBFF15D8A}"/>
            </c:ext>
          </c:extLst>
        </c:ser>
        <c:ser>
          <c:idx val="3"/>
          <c:order val="3"/>
          <c:tx>
            <c:strRef>
              <c:f>OutcomesBasedOnFunding!$E$3:$E$4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OutcomesBasedOnFunding!$A$5:$A$14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OutcomesBasedOnFunding!$E$5:$E$14</c:f>
              <c:numCache>
                <c:formatCode>0.00%</c:formatCode>
                <c:ptCount val="9"/>
                <c:pt idx="0">
                  <c:v>0.9395757636612152</c:v>
                </c:pt>
                <c:pt idx="1">
                  <c:v>0.91127944057773269</c:v>
                </c:pt>
                <c:pt idx="2">
                  <c:v>0.91846114459835526</c:v>
                </c:pt>
                <c:pt idx="3">
                  <c:v>0</c:v>
                </c:pt>
                <c:pt idx="4">
                  <c:v>0.94438870901039151</c:v>
                </c:pt>
                <c:pt idx="5">
                  <c:v>0.87840529756281749</c:v>
                </c:pt>
                <c:pt idx="6">
                  <c:v>0.9614990337304522</c:v>
                </c:pt>
                <c:pt idx="7">
                  <c:v>0.85480051865740025</c:v>
                </c:pt>
                <c:pt idx="8">
                  <c:v>0.90568809579482823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9-614A-9B1D-6ADDBFF15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54896"/>
        <c:axId val="33933232"/>
      </c:barChart>
      <c:catAx>
        <c:axId val="14354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3232"/>
        <c:crosses val="autoZero"/>
        <c:auto val="1"/>
        <c:lblAlgn val="ctr"/>
        <c:lblOffset val="100"/>
        <c:noMultiLvlLbl val="0"/>
      </c:catAx>
      <c:valAx>
        <c:axId val="339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[StarterBook.xlsx]OutcomesBasedOnFunding2!PivotTable2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the pledge dollars in successful</a:t>
            </a:r>
            <a:r>
              <a:rPr lang="en-US" baseline="0"/>
              <a:t> projects in different categories</a:t>
            </a:r>
            <a:endParaRPr lang="en-US"/>
          </a:p>
        </c:rich>
      </c:tx>
      <c:layout>
        <c:manualLayout>
          <c:xMode val="edge"/>
          <c:yMode val="edge"/>
          <c:x val="0.11695620993472471"/>
          <c:y val="2.5899280575539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OutcomesBasedOnFunding2!$B$3:$B$4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OutcomesBasedOnFunding2!$A$5:$A$13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OutcomesBasedOnFunding2!$B$5:$B$13</c:f>
              <c:numCache>
                <c:formatCode>0.00%</c:formatCode>
                <c:ptCount val="8"/>
                <c:pt idx="0">
                  <c:v>0.11522069063285773</c:v>
                </c:pt>
                <c:pt idx="1">
                  <c:v>1.8438182628690427E-2</c:v>
                </c:pt>
                <c:pt idx="2">
                  <c:v>6.3606144165752221E-2</c:v>
                </c:pt>
                <c:pt idx="3">
                  <c:v>6.7097711606607602E-2</c:v>
                </c:pt>
                <c:pt idx="4">
                  <c:v>3.7180293808741646E-2</c:v>
                </c:pt>
                <c:pt idx="5">
                  <c:v>3.3303987632047054E-2</c:v>
                </c:pt>
                <c:pt idx="6">
                  <c:v>0.44066233815156702</c:v>
                </c:pt>
                <c:pt idx="7">
                  <c:v>0.11243932247205729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BE4A-A240-9414991CB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16</xdr:row>
      <xdr:rowOff>120650</xdr:rowOff>
    </xdr:from>
    <xdr:to>
      <xdr:col>8</xdr:col>
      <xdr:colOff>393700</xdr:colOff>
      <xdr:row>34</xdr:row>
      <xdr:rowOff>101600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714E97D2-D093-1042-8138-613F51E28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63500</xdr:rowOff>
    </xdr:from>
    <xdr:to>
      <xdr:col>16</xdr:col>
      <xdr:colOff>533400</xdr:colOff>
      <xdr:row>38</xdr:row>
      <xdr:rowOff>50800</xdr:rowOff>
    </xdr:to>
    <xdr:graphicFrame macro="">
      <xdr:nvGraphicFramePr>
        <xdr:cNvPr id="2" name="Sub category Stats">
          <a:extLst>
            <a:ext uri="{FF2B5EF4-FFF2-40B4-BE49-F238E27FC236}">
              <a16:creationId xmlns:a16="http://schemas.microsoft.com/office/drawing/2014/main" id="{34494B3E-CEFD-3F4B-9642-C71E6E79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21</xdr:row>
      <xdr:rowOff>120650</xdr:rowOff>
    </xdr:from>
    <xdr:to>
      <xdr:col>9</xdr:col>
      <xdr:colOff>228600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159C9-EE1D-7D4D-B828-7364878D0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15</xdr:row>
      <xdr:rowOff>167640</xdr:rowOff>
    </xdr:from>
    <xdr:to>
      <xdr:col>8</xdr:col>
      <xdr:colOff>0</xdr:colOff>
      <xdr:row>36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96020-0C77-1A48-B4A1-B3DF60441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107950</xdr:rowOff>
    </xdr:from>
    <xdr:to>
      <xdr:col>15</xdr:col>
      <xdr:colOff>457200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1C56D-DC3C-DB4C-B165-ECCAEB04E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101600</xdr:rowOff>
    </xdr:from>
    <xdr:to>
      <xdr:col>4</xdr:col>
      <xdr:colOff>482600</xdr:colOff>
      <xdr:row>28</xdr:row>
      <xdr:rowOff>101600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175EE19-B52F-E14E-9370-1239BDE99313}"/>
            </a:ext>
          </a:extLst>
        </xdr:cNvPr>
        <xdr:cNvSpPr txBox="1"/>
      </xdr:nvSpPr>
      <xdr:spPr>
        <a:xfrm>
          <a:off x="1079500" y="3340100"/>
          <a:ext cx="2603500" cy="20955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 prstMaterial="softEdge">
          <a:bevelT prst="relaxedInset"/>
          <a:bevelB prst="angle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The Kickstarter campaign was  quite successful.</a:t>
          </a:r>
          <a:r>
            <a:rPr lang="en-US" sz="1400" baseline="0"/>
            <a:t> It generated a total of $46,072,173 in pledges from 463246 backers.</a:t>
          </a:r>
        </a:p>
        <a:p>
          <a:endParaRPr lang="en-US" sz="1400" baseline="0"/>
        </a:p>
        <a:p>
          <a:r>
            <a:rPr lang="en-US" sz="1400" baseline="0"/>
            <a:t>Most of the pledge amount(90%) went into projects that were either successfully funded or live.</a:t>
          </a:r>
        </a:p>
        <a:p>
          <a:endParaRPr 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6</xdr:row>
      <xdr:rowOff>31750</xdr:rowOff>
    </xdr:from>
    <xdr:to>
      <xdr:col>14</xdr:col>
      <xdr:colOff>114300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9945C-B71B-1546-8CAD-92CAE0202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uchita Mujumdar" id="{941DA08B-362F-264A-9690-BCBEB5900CEB}" userId="185d47e64fc0a09e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ita Mujumdar" refreshedDate="43486.697120023149" createdVersion="6" refreshedVersion="6" minRefreshableVersion="3" recordCount="4114" xr:uid="{6BCEACB9-9C5B-3541-961F-0892D82C61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ita Mujumdar" refreshedDate="43486.742847800924" createdVersion="6" refreshedVersion="6" minRefreshableVersion="3" recordCount="4114" xr:uid="{D04958D9-810B-1147-86CB-F64679CB5919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/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Year 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Ended" numFmtId="0">
      <sharedItems containsSemiMixedTypes="0" containsString="0" containsNumber="1" containsInteger="1" minValue="2009" maxValue="2017"/>
    </cacheField>
    <cacheField name="Month of Launc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ita Mujumdar" refreshedDate="43490.007670254628" createdVersion="6" refreshedVersion="6" minRefreshableVersion="3" recordCount="4114" xr:uid="{D3DB5430-E648-4743-BAA7-96238B171F45}">
  <cacheSource type="worksheet">
    <worksheetSource ref="A1:Z4115" sheet="Kickstarter"/>
  </cacheSource>
  <cacheFields count="2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/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Year Launched" numFmtId="0">
      <sharedItems containsSemiMixedTypes="0" containsString="0" containsNumber="1" containsInteger="1" minValue="2009" maxValue="2017"/>
    </cacheField>
    <cacheField name="Year Ended" numFmtId="0">
      <sharedItems containsSemiMixedTypes="0" containsString="0" containsNumber="1" containsInteger="1" minValue="2009" maxValue="2017"/>
    </cacheField>
    <cacheField name="Month of Launch" numFmtId="0">
      <sharedItems/>
    </cacheField>
    <cacheField name="Funding Range" numFmtId="0">
      <sharedItems/>
    </cacheField>
    <cacheField name="Funding" numFmtId="165">
      <sharedItems containsSemiMixedTypes="0" containsString="0" containsNumber="1" minValue="0" maxValue="2344134.67"/>
    </cacheField>
    <cacheField name="%Funding" numFmtId="10">
      <sharedItems containsSemiMixedTypes="0" containsString="0" containsNumber="1" minValue="0" maxValue="5.0879620322098071E-2" count="2836">
        <n v="2.5249514491715053E-4"/>
        <n v="3.1804447334917964E-4"/>
        <n v="1.4927665771234444E-5"/>
        <n v="2.2551573589694784E-4"/>
        <n v="1.1745979507416053E-3"/>
        <n v="9.5285282058479403E-5"/>
        <n v="1.8490553937498542E-4"/>
        <n v="1.9773323907807457E-4"/>
        <n v="7.6000756454079E-5"/>
        <n v="1.3673980602282787E-5"/>
        <n v="6.5440803053830381E-5"/>
        <n v="1.3077308072946206E-4"/>
        <n v="1.0763112908236622E-3"/>
        <n v="1.2152671850693079E-4"/>
        <n v="9.3326616032748841E-5"/>
        <n v="5.275375224088679E-5"/>
        <n v="2.6109035487048945E-4"/>
        <n v="4.2934810122979069E-5"/>
        <n v="6.9231225528025933E-4"/>
        <n v="2.6805768415084751E-5"/>
        <n v="4.3496971582048455E-5"/>
        <n v="4.3822547716644626E-4"/>
        <n v="8.8990810122953428E-6"/>
        <n v="5.1441029266195029E-5"/>
        <n v="8.2658766701495059E-4"/>
        <n v="1.7364060511795792E-5"/>
        <n v="4.2107846741104792E-5"/>
        <n v="3.2979994231566542E-4"/>
        <n v="2.6137252085380616E-4"/>
        <n v="1.0520450162584274E-4"/>
        <n v="8.7948749441489274E-5"/>
        <n v="2.8216598331668162E-7"/>
        <n v="6.1902875724551996E-4"/>
        <n v="1.163392054290318E-4"/>
        <n v="7.3623616570014157E-5"/>
        <n v="3.6138950940174991E-5"/>
        <n v="1.8512259013138288E-4"/>
        <n v="8.7595173759317841E-4"/>
        <n v="5.9710663084937777E-5"/>
        <n v="9.3105983938870842E-4"/>
        <n v="4.3996188321762586E-5"/>
        <n v="4.3410151279489477E-5"/>
        <n v="4.310628022053305E-4"/>
        <n v="6.6994886469636113E-4"/>
        <n v="1.3023045383846844E-4"/>
        <n v="1.3484278241191418E-4"/>
        <n v="1.1678524473342855E-4"/>
        <n v="6.1388248381133643E-5"/>
        <n v="2.6046090767693688E-4"/>
        <n v="1.7060189452839365E-5"/>
        <n v="3.0565087515888539E-4"/>
        <n v="2.5223468400947363E-4"/>
        <n v="7.138799377912045E-5"/>
        <n v="2.1922126396142186E-4"/>
        <n v="2.4070928884476915E-4"/>
        <n v="2.43989142824691E-4"/>
        <n v="3.3176208115349835E-4"/>
        <n v="2.2336693340861311E-4"/>
        <n v="4.3464717839647796E-4"/>
        <n v="1.3216898406552801E-4"/>
        <n v="1.6094313586870724E-4"/>
        <n v="1.0075496111969508E-4"/>
        <n v="4.9278552580207257E-5"/>
        <n v="4.5146557330669053E-5"/>
        <n v="1.2253057825526898E-4"/>
        <n v="5.1484439417474518E-5"/>
        <n v="5.0464300862406518E-5"/>
        <n v="2.1694874254194059E-5"/>
        <n v="2.4080110131472526E-4"/>
        <n v="1.3804428106877653E-5"/>
        <n v="4.8424023752270512E-5"/>
        <n v="5.1766605400791203E-5"/>
        <n v="1.9534568075770265E-5"/>
        <n v="1.3971826332241618E-5"/>
        <n v="8.7688505584568736E-5"/>
        <n v="9.9843347942825796E-6"/>
        <n v="3.407696875439924E-5"/>
        <n v="3.3428855195796461E-5"/>
        <n v="4.6943954644396317E-5"/>
        <n v="2.7934432348351477E-4"/>
        <n v="3.2232037325020935E-5"/>
        <n v="8.683115509679883E-5"/>
        <n v="5.82889806305345E-6"/>
        <n v="1.0852537819872369E-5"/>
        <n v="3.2687843913455577E-5"/>
        <n v="1.580633064328259E-4"/>
        <n v="5.6758772797932493E-5"/>
        <n v="7.8138272303081061E-5"/>
        <n v="1.4985184221679769E-4"/>
        <n v="1.0895947971151858E-5"/>
        <n v="8.5626523398792999E-5"/>
        <n v="2.4005813657557679E-5"/>
        <n v="7.3927487628970579E-6"/>
        <n v="3.7332730100360947E-5"/>
        <n v="9.2246571468915142E-6"/>
        <n v="7.3797257175132113E-5"/>
        <n v="3.4517364739129661E-5"/>
        <n v="1.0852537819872369E-4"/>
        <n v="7.596776473910658E-5"/>
        <n v="1.6636940477864342E-4"/>
        <n v="3.8868798303385684E-5"/>
        <n v="1.3023045383846843E-5"/>
        <n v="5.1289093736716817E-5"/>
        <n v="1.0906800508971731E-4"/>
        <n v="1.6680350629143831E-4"/>
        <n v="8.0308779867055527E-5"/>
        <n v="4.7642641029239702E-5"/>
        <n v="3.6898628587566057E-5"/>
        <n v="8.3371366039823518E-5"/>
        <n v="1.1286639332667264E-4"/>
        <n v="1.530207832602004E-4"/>
        <n v="6.7285734483208686E-5"/>
        <n v="1.3717607804318675E-5"/>
        <n v="8.6342790894904575E-5"/>
        <n v="9.8155127159566457E-5"/>
        <n v="1.2266797138406856E-4"/>
        <n v="7.3756017531416589E-5"/>
        <n v="2.821659833166816E-8"/>
        <n v="2.1705075639744737E-8"/>
        <n v="0"/>
        <n v="3.2774664216014557E-6"/>
        <n v="1.1395164710865987E-6"/>
        <n v="3.010493991232595E-5"/>
        <n v="4.1239643715515E-6"/>
        <n v="4.0523376219403427E-5"/>
        <n v="1.6615235402224596E-4"/>
        <n v="8.7471454828171294E-6"/>
        <n v="1.0227431641447721E-4"/>
        <n v="2.8064662802189948E-5"/>
        <n v="2.1705075639744738E-7"/>
        <n v="3.3697129930703708E-5"/>
        <n v="7.3363155662337213E-6"/>
        <n v="2.4960836985706449E-6"/>
        <n v="8.6820302558978954E-7"/>
        <n v="1.996866958856516E-6"/>
        <n v="6.5358323766399353E-4"/>
        <n v="2.1574845185906268E-6"/>
        <n v="6.511522691923421E-7"/>
        <n v="7.7921221546683615E-6"/>
        <n v="1.7581111268193238E-6"/>
        <n v="2.9057670012708268E-5"/>
        <n v="1.736406051179579E-7"/>
        <n v="1.0852537819872369E-7"/>
        <n v="9.4417079032889612E-6"/>
        <n v="1.3891248409436633E-5"/>
        <n v="6.5115226919234219E-5"/>
        <n v="2.3875583203719213E-7"/>
        <n v="7.0541495829170398E-6"/>
        <n v="1.5922843489316741E-5"/>
        <n v="3.6878442867221094E-5"/>
        <n v="3.906913615154053E-6"/>
        <n v="4.3410151279489479E-6"/>
        <n v="1.1401893284314309E-5"/>
        <n v="2.0529094641583368E-5"/>
        <n v="1.2743961521271006E-4"/>
        <n v="8.3021914322023618E-7"/>
        <n v="5.7301399688926107E-6"/>
        <n v="7.4882510957119347E-6"/>
        <n v="1.085253781987237E-6"/>
        <n v="3.8526509260546908E-6"/>
        <n v="3.6898628587566054E-7"/>
        <n v="8.5300947264196826E-8"/>
        <n v="4.1655295914016117E-5"/>
        <n v="7.4496160610731899E-6"/>
        <n v="6.055716103488782E-6"/>
        <n v="3.4110611621640843E-5"/>
        <n v="8.2479287431030001E-6"/>
        <n v="2.1211502219696942E-5"/>
        <n v="2.3449545126524481E-3"/>
        <n v="2.8216598331668159E-5"/>
        <n v="3.4673858334492218E-5"/>
        <n v="6.5766379188426555E-5"/>
        <n v="4.8402318676630767E-5"/>
        <n v="4.3410151279489477E-7"/>
        <n v="2.8433649088065612E-7"/>
        <n v="6.0446942660789197E-4"/>
        <n v="2.8514609020201855E-5"/>
        <n v="2.170507563974474E-6"/>
        <n v="1.9133024176434986E-4"/>
        <n v="7.8138272303081061E-6"/>
        <n v="2.8216598331668158E-6"/>
        <n v="7.108412272016402E-6"/>
        <n v="1.3023045383846842E-6"/>
        <n v="3.1277013996872167E-6"/>
        <n v="8.7037353315376403E-6"/>
        <n v="3.5043105081275559E-4"/>
        <n v="8.8990810122953421E-4"/>
        <n v="3.2014986568623487E-4"/>
        <n v="5.5669178000817307E-4"/>
        <n v="8.6418758659643677E-5"/>
        <n v="1.1256252226771621E-4"/>
        <n v="3.3150162024582139E-4"/>
        <n v="1.4553253216448848E-4"/>
        <n v="1.8695232800781335E-3"/>
        <n v="2.4509371412399756E-4"/>
        <n v="6.8750827088891458E-4"/>
        <n v="9.5393807436678119E-5"/>
        <n v="2.0029443800356444E-4"/>
        <n v="3.27963692916543E-5"/>
        <n v="6.0920373770643305E-4"/>
        <n v="1.8533226116206281E-4"/>
        <n v="3.9249288279350408E-4"/>
        <n v="8.1077725581744757E-4"/>
        <n v="1.2446124473342428E-3"/>
        <n v="2.1477914659114297E-3"/>
        <n v="2.3094200480688402E-4"/>
        <n v="4.6622502474171699E-4"/>
        <n v="6.4073969325568743E-4"/>
        <n v="1.2827699703089139E-4"/>
        <n v="1.2057169517878202E-4"/>
        <n v="3.1580885055828592E-5"/>
        <n v="3.6865477123236931E-4"/>
        <n v="1.208972713133782E-4"/>
        <n v="2.2689612813480932E-3"/>
        <n v="7.6184815495504026E-5"/>
        <n v="6.8162619539054376E-4"/>
        <n v="1.1553633468111764E-4"/>
        <n v="1.1696409455670005E-4"/>
        <n v="1.3543967199200715E-4"/>
        <n v="4.705443347940262E-4"/>
        <n v="1.2814676657705294E-4"/>
        <n v="1.5572957670004055E-3"/>
        <n v="8.8109584051979789E-4"/>
        <n v="5.8048293046765367E-4"/>
        <n v="2.5418379980192266E-3"/>
        <n v="1.439550072669918E-4"/>
        <n v="9.8834061925577674E-4"/>
        <n v="4.4645278608769148E-4"/>
        <n v="9.0836739985811156E-4"/>
        <n v="6.9533316770779895E-4"/>
        <n v="3.5537720344954062E-4"/>
        <n v="5.739907252930496E-4"/>
        <n v="1.1200971569624756E-3"/>
        <n v="4.4706226461165558E-4"/>
        <n v="1.0420172713128654E-4"/>
        <n v="1.3025215891410816E-4"/>
        <n v="1.6524117494688948E-3"/>
        <n v="5.7214579386367134E-4"/>
        <n v="1.4445717589699294E-3"/>
        <n v="6.442402878548654E-4"/>
        <n v="4.3687976247678211E-4"/>
        <n v="2.9791266841210618E-3"/>
        <n v="3.8841775484214203E-4"/>
        <n v="5.5197439886863094E-4"/>
        <n v="3.3502978029106189E-4"/>
        <n v="2.1804918987687564E-4"/>
        <n v="8.9511731938307304E-5"/>
        <n v="1.7094917573862956E-4"/>
        <n v="2.1216711437850483E-4"/>
        <n v="6.3574166548812337E-5"/>
        <n v="5.3155730241734864E-4"/>
        <n v="2.7495989820428636E-4"/>
        <n v="4.6470566944693483E-4"/>
        <n v="2.2601278212909798E-5"/>
        <n v="4.5190683749444659E-4"/>
        <n v="1.9426042697571542E-4"/>
        <n v="3.8645887176565506E-4"/>
        <n v="8.3597098826476861E-5"/>
        <n v="5.493988745932188E-4"/>
        <n v="2.7781411565091276E-4"/>
        <n v="6.5638319242152063E-4"/>
        <n v="3.0747410151262395E-4"/>
        <n v="1.2228639615432185E-4"/>
        <n v="6.0609166396120655E-4"/>
        <n v="8.8909372679153091E-4"/>
        <n v="5.8555953060903353E-4"/>
        <n v="1.4425193270174353E-4"/>
        <n v="1.8744503322483557E-4"/>
        <n v="1.1329615382433959E-3"/>
        <n v="3.6767226059643042E-3"/>
        <n v="1.1842289269044729E-4"/>
        <n v="1.6867187920250755E-3"/>
        <n v="2.2898854799930699E-4"/>
        <n v="7.7356889580050244E-4"/>
        <n v="9.2554783542999513E-4"/>
        <n v="2.4529991234257514E-3"/>
        <n v="1.0872289438704538E-3"/>
        <n v="2.19633660398577E-4"/>
        <n v="1.895938357131703E-4"/>
        <n v="6.3400048432030306E-4"/>
        <n v="6.5875989820407267E-5"/>
        <n v="3.5856871777160867E-4"/>
        <n v="1.4075741552374462E-4"/>
        <n v="9.4977069984395022E-4"/>
        <n v="8.1068457514446593E-5"/>
        <n v="1.1981531670288818E-3"/>
        <n v="6.6436176117593438E-4"/>
        <n v="7.4227017672799059E-4"/>
        <n v="3.8797822706043722E-4"/>
        <n v="3.6961312846013638E-4"/>
        <n v="9.6883209727077399E-4"/>
        <n v="2.2356227908937079E-4"/>
        <n v="2.6061675012003025E-4"/>
        <n v="6.2271862010427649E-4"/>
        <n v="1.0713069685841625E-3"/>
        <n v="2.5299436165686465E-4"/>
        <n v="1.3774080070118161E-3"/>
        <n v="7.8963065177391353E-5"/>
        <n v="8.8317952778121337E-4"/>
        <n v="1.6717097322201921E-4"/>
        <n v="5.6650247419733762E-4"/>
        <n v="1.1187664187750027E-3"/>
        <n v="5.5076629435852275E-4"/>
        <n v="2.6404224515749476E-4"/>
        <n v="8.438271403925741E-4"/>
        <n v="1.9630070408585142E-4"/>
        <n v="1.673743497807636E-4"/>
        <n v="4.4345119117747124E-4"/>
        <n v="8.3564541213017242E-4"/>
        <n v="2.2432217378751828E-4"/>
        <n v="2.8246985437563804E-4"/>
        <n v="1.554109461896491E-4"/>
        <n v="6.6211333239041324E-4"/>
        <n v="3.7170593185332054E-3"/>
        <n v="1.0691052057112669E-5"/>
        <n v="1.7364060511795791E-4"/>
        <n v="1.7014608793995901E-4"/>
        <n v="7.3813753032618323E-5"/>
        <n v="2.9796727838241575E-4"/>
        <n v="5.4582838965048082E-5"/>
        <n v="3.779287770392354E-4"/>
        <n v="1.2285072812095522E-4"/>
        <n v="5.6829314293761659E-4"/>
        <n v="3.3317291107008175E-5"/>
        <n v="4.4820981196072885E-5"/>
        <n v="4.8664950091871679E-4"/>
        <n v="5.7508683161285675E-4"/>
        <n v="1.3044750459486587E-5"/>
        <n v="1.7649699307214831E-3"/>
        <n v="1.3691561713550981E-4"/>
        <n v="2.6793639618817263E-3"/>
        <n v="2.1705075639744739E-5"/>
        <n v="4.3674953202294361E-4"/>
        <n v="4.0516864696711505E-4"/>
        <n v="1.1986193920536237E-3"/>
        <n v="1.3012757177993602E-4"/>
        <n v="2.3451140449584005E-4"/>
        <n v="3.4728121023591582E-4"/>
        <n v="2.8063251972273366E-4"/>
        <n v="2.0374554503028387E-4"/>
        <n v="6.0737117817016948E-4"/>
        <n v="2.4375342570324334E-4"/>
        <n v="1.1266236561565904E-3"/>
        <n v="6.1490479287396849E-5"/>
        <n v="1.1423381309197656E-4"/>
        <n v="7.8316253923326959E-4"/>
        <n v="6.5896609642265023E-5"/>
        <n v="6.5456647759047401E-5"/>
        <n v="4.4083008624321565E-5"/>
        <n v="1.3210273366315282E-4"/>
        <n v="1.9448615976236876E-5"/>
        <n v="2.0885709034344374E-5"/>
        <n v="6.5798936801886169E-4"/>
        <n v="6.8826794853630568E-5"/>
        <n v="2.9195497243020648E-4"/>
        <n v="4.1300417927306288E-4"/>
        <n v="2.3279670352030021E-5"/>
        <n v="2.6093190781831934E-5"/>
        <n v="2.2846762618395313E-4"/>
        <n v="4.8927581507112589E-4"/>
        <n v="1.7440028276534896E-4"/>
        <n v="3.1472359677629868E-7"/>
        <n v="6.533227767563166E-6"/>
        <n v="9.3331825250902368E-6"/>
        <n v="3.3208765728809447E-6"/>
        <n v="4.4256649229439524E-6"/>
        <n v="1.3023045383846844E-7"/>
        <n v="2.8867750600860503E-6"/>
        <n v="1.4672631132467443E-5"/>
        <n v="5.2092181535387374E-7"/>
        <n v="1.1799964371547227E-5"/>
        <n v="1.23718931146545E-5"/>
        <n v="2.7131344549680923E-6"/>
        <n v="6.5115226919234218E-8"/>
        <n v="4.0718721900161128E-5"/>
        <n v="1.4522866110553204E-4"/>
        <n v="1.6278806729808553E-7"/>
        <n v="4.3410151279489474E-8"/>
        <n v="1.6626087940044471E-5"/>
        <n v="1.4216824544032806E-7"/>
        <n v="1.7800332532154661E-6"/>
        <n v="1.2795142089629524E-6"/>
        <n v="8.595209953338916E-6"/>
        <n v="1.0418436307077474E-5"/>
        <n v="5.6433196663336323E-7"/>
        <n v="1.7798162024590686E-6"/>
        <n v="9.7672840378851326E-7"/>
        <n v="1.3240096140244289E-6"/>
        <n v="2.3344025901301864E-5"/>
        <n v="5.4262689099361849E-7"/>
        <n v="2.7131344549680922E-5"/>
        <n v="2.4743786229308999E-8"/>
        <n v="2.9953004382847738E-6"/>
        <n v="1.6495857486206001E-6"/>
        <n v="9.3657401385498543E-5"/>
        <n v="1.1069588576269817E-6"/>
        <n v="1.4197289975957032E-4"/>
        <n v="3.0604156652040082E-6"/>
        <n v="1.8688070125820218E-5"/>
        <n v="1.0649790708321513E-4"/>
        <n v="1.060075894245133E-4"/>
        <n v="1.6851820726697815E-4"/>
        <n v="3.9720288420732873E-5"/>
        <n v="2.1410537763313404E-4"/>
        <n v="4.2366137141217752E-6"/>
        <n v="2.3642607650375643E-4"/>
        <n v="7.7053018521093819E-7"/>
        <n v="4.6665912625451184E-6"/>
        <n v="6.7285734483208684E-7"/>
        <n v="6.4984996465395752E-5"/>
        <n v="4.1456694471912449E-5"/>
        <n v="4.9921673971412898E-6"/>
        <n v="3.2414359960394791E-6"/>
        <n v="7.2712003393144877E-6"/>
        <n v="1.1286639332667265E-6"/>
        <n v="5.4262689099361847E-6"/>
        <n v="8.6820302558978958E-6"/>
        <n v="3.2557613459617107E-6"/>
        <n v="1.5111073660390285E-4"/>
        <n v="8.1394033649042768E-7"/>
        <n v="5.3505181959534757E-4"/>
        <n v="4.4495405061476714E-6"/>
        <n v="5.9602137706739054E-5"/>
        <n v="1.4515377859457493E-4"/>
        <n v="1.1356095574714448E-4"/>
        <n v="7.4665460200721895E-5"/>
        <n v="1.3088160610766076E-4"/>
        <n v="1.0814880598891196E-4"/>
        <n v="4.8621539940592183E-5"/>
        <n v="2.1889568782682567E-4"/>
        <n v="2.8867750600860502E-5"/>
        <n v="2.5476332532150387E-5"/>
        <n v="7.9657627597863191E-5"/>
        <n v="8.6820302558978955E-5"/>
        <n v="2.6751505725985388E-4"/>
        <n v="5.698103277248348E-5"/>
        <n v="4.0892362505279084E-5"/>
        <n v="5.8288980630534493E-5"/>
        <n v="1.1096231556617604E-4"/>
        <n v="5.2309232291784817E-5"/>
        <n v="3.2820244874858016E-4"/>
        <n v="1.4308380894096375E-5"/>
        <n v="1.0787422592953134E-6"/>
        <n v="3.3879192105169885E-4"/>
        <n v="2.5590284179259048E-7"/>
        <n v="1.933488137988461E-6"/>
        <n v="5.6975823554329936E-7"/>
        <n v="8.2066890993874855E-5"/>
        <n v="2.6697243036886028E-6"/>
        <n v="3.0734387105878549E-5"/>
        <n v="3.3800011989236089E-5"/>
        <n v="1.9534568075770264E-7"/>
        <n v="1.1937791601859607E-6"/>
        <n v="1.0479210518868761E-6"/>
        <n v="3.6160656015814738E-6"/>
        <n v="3.2557613459617105E-7"/>
        <n v="3.0821207408437528E-6"/>
        <n v="2.3007380178129424E-6"/>
        <n v="7.5099561713516792E-6"/>
        <n v="2.274691927045249E-6"/>
        <n v="6.4086406333910313E-6"/>
        <n v="3.9807108723291849E-7"/>
        <n v="3.7983882369553291E-6"/>
        <n v="1.2154842358257054E-6"/>
        <n v="4.4359748338728306E-5"/>
        <n v="7.4478796550220092E-6"/>
        <n v="6.3407037466386306E-6"/>
        <n v="3.2698696451275451E-6"/>
        <n v="9.2463622225312587E-6"/>
        <n v="1.8449314293783028E-5"/>
        <n v="2.2790329421731975E-6"/>
        <n v="1.280642872896219E-5"/>
        <n v="2.8433649088065608E-6"/>
        <n v="2.4743786229308999E-7"/>
        <n v="3.1711115509667059E-5"/>
        <n v="2.7821565955024803E-4"/>
        <n v="1.7060189452839365E-6"/>
        <n v="4.8836420189425663E-6"/>
        <n v="5.6650247419733771E-6"/>
        <n v="7.4014307931529557E-6"/>
        <n v="9.4308553654690893E-5"/>
        <n v="2.148802488334729E-7"/>
        <n v="5.393711296476567E-6"/>
        <n v="1.1232376643567902E-5"/>
        <n v="2.70228191714822E-5"/>
        <n v="1.1373459635226243E-7"/>
        <n v="4.4538815212756201E-7"/>
        <n v="2.4991224091602089E-6"/>
        <n v="1.034572430368433E-3"/>
        <n v="7.2275857262224701E-3"/>
        <n v="5.7414266082252781E-4"/>
        <n v="1.6285205386107149E-3"/>
        <n v="1.2098409161593717E-4"/>
        <n v="2.2899071850687095E-5"/>
        <n v="3.4852925208520113E-5"/>
        <n v="9.6344489749698942E-4"/>
        <n v="7.5946059663466842E-5"/>
        <n v="3.6594757528609627E-5"/>
        <n v="5.4549196097806475E-4"/>
        <n v="6.5419097978190643E-5"/>
        <n v="2.3025720967045009E-3"/>
        <n v="6.961903011448125E-4"/>
        <n v="2.5505634384264043E-4"/>
        <n v="2.3176679768119432E-4"/>
        <n v="4.0924920118738705E-4"/>
        <n v="6.5499406758057698E-4"/>
        <n v="6.548421320510987E-5"/>
        <n v="3.3187060653169708E-5"/>
        <n v="2.06198218577575E-6"/>
        <n v="3.3859917998001792E-6"/>
        <n v="1.9621388378329243E-5"/>
        <n v="4.0458260992484194E-5"/>
        <n v="1.2396636900883809E-4"/>
        <n v="1.48462717375854E-5"/>
        <n v="1.0270082115079819E-4"/>
        <n v="6.5197402335606279E-4"/>
        <n v="2.5672763466690074E-4"/>
        <n v="2.347186879681996E-4"/>
        <n v="1.9339222395012561E-5"/>
        <n v="2.3946124699548384E-5"/>
        <n v="3.1652251344532073E-4"/>
        <n v="2.4049223808837168E-5"/>
        <n v="1.9159070267202679E-4"/>
        <n v="4.2181643998279926E-4"/>
        <n v="1.1503690089064712E-6"/>
        <n v="6.4681125406439324E-6"/>
        <n v="5.1979315142060701E-4"/>
        <n v="1.200290682877884E-5"/>
        <n v="4.0838099816179727E-6"/>
        <n v="3.168506941889937E-4"/>
        <n v="2.502540958573469E-3"/>
        <n v="5.3568126678890013E-5"/>
        <n v="5.6433196663336317E-6"/>
        <n v="3.7134345709013683E-5"/>
        <n v="7.670139629572996E-4"/>
        <n v="1.2805994627449396E-5"/>
        <n v="5.7380840265767572E-5"/>
        <n v="3.3404111409567153E-4"/>
        <n v="2.3256715064033425E-3"/>
        <n v="9.9717458504115274E-6"/>
        <n v="1.7395706512078539E-4"/>
        <n v="1.0032107665765659E-4"/>
        <n v="1.8167148310466346E-5"/>
        <n v="7.8301060370379145E-6"/>
        <n v="2.4174679146034894E-5"/>
        <n v="1.5260510067459342E-3"/>
        <n v="2.5126815699123579E-4"/>
        <n v="8.3611728047458045E-4"/>
        <n v="4.9240134596324909E-6"/>
        <n v="4.8814715113785913E-5"/>
        <n v="3.0148350063605443E-5"/>
        <n v="1.5519129082417489E-5"/>
        <n v="6.6200480701221449E-6"/>
        <n v="1.9534568075770265E-6"/>
        <n v="4.210784674110479E-6"/>
        <n v="5.9363381874701857E-5"/>
        <n v="2.1733292238076407E-4"/>
        <n v="7.1639772656541484E-4"/>
        <n v="1.1870505867376398E-4"/>
        <n v="1.602487904989918E-4"/>
        <n v="4.3562086808967692E-4"/>
        <n v="5.502236674675291E-5"/>
        <n v="1.1814072670713061E-4"/>
        <n v="1.7184885112389697E-4"/>
        <n v="1.1343072529330599E-4"/>
        <n v="5.738387897635714E-4"/>
        <n v="1.3674197653039185E-4"/>
        <n v="1.8197535416361989E-6"/>
        <n v="8.5642151053253609E-5"/>
        <n v="1.7369486780705726E-4"/>
        <n v="1.1671036222247143E-3"/>
        <n v="2.4624408313290405E-4"/>
        <n v="1.3283506291523781E-4"/>
        <n v="3.4749826099231328E-5"/>
        <n v="2.0619821857757501E-4"/>
        <n v="6.9933753711257546E-5"/>
        <n v="2.8854293453963858E-4"/>
        <n v="3.3642867241604343E-5"/>
        <n v="1.7667931570752218E-5"/>
        <n v="1.1104316697293408E-4"/>
        <n v="8.6299380743625072E-5"/>
        <n v="7.2017440972673035E-5"/>
        <n v="1.7328073496385092E-4"/>
        <n v="4.35186766576882E-5"/>
        <n v="2.2911877845314545E-4"/>
        <n v="9.8953439841596263E-5"/>
        <n v="7.716154389929255E-5"/>
        <n v="8.6068221688061791E-5"/>
        <n v="2.7782496818873267E-4"/>
        <n v="4.5038031952470331E-5"/>
        <n v="5.5297804156621273E-5"/>
        <n v="1.7884982327149664E-5"/>
        <n v="1.2914520005648118E-5"/>
        <n v="5.5347942881349085E-5"/>
        <n v="1.4489787575278234E-4"/>
        <n v="5.1006927753400133E-6"/>
        <n v="5.4718495687796487E-5"/>
        <n v="3.8417983882348186E-6"/>
        <n v="3.5943605259417284E-5"/>
        <n v="9.0987677081809944E-7"/>
        <n v="7.6184815495504027E-6"/>
        <n v="3.6898628587566056E-6"/>
        <n v="7.8094862151801571E-5"/>
        <n v="4.5580658843463951E-7"/>
        <n v="2.2573278665334527E-5"/>
        <n v="2.3120897723725288E-5"/>
        <n v="1.5193552947821316E-5"/>
        <n v="4.8228678071512811E-5"/>
        <n v="2.2247702530738355E-5"/>
        <n v="1.9602722013279062E-5"/>
        <n v="1.5497424006777742E-4"/>
        <n v="2.973595362645029E-5"/>
        <n v="4.4170914180662532E-5"/>
        <n v="4.0371440689925216E-5"/>
        <n v="3.1336616134578903E-4"/>
        <n v="1.6908253923361152E-4"/>
        <n v="5.4503832489719409E-5"/>
        <n v="6.1347876940443717E-5"/>
        <n v="1.8286526226484942E-4"/>
        <n v="3.3968443376200514E-4"/>
        <n v="2.1998094160881291E-4"/>
        <n v="7.0020574013816524E-5"/>
        <n v="8.7276109147413597E-5"/>
        <n v="1.0854708327436344E-4"/>
        <n v="6.4885587218965713E-5"/>
        <n v="4.8411651859155854E-5"/>
        <n v="1.31966859889648E-4"/>
        <n v="6.1533889438676338E-5"/>
        <n v="1.1937791601859606E-4"/>
        <n v="6.8370988265195926E-5"/>
        <n v="1.8134590697006729E-4"/>
        <n v="9.1269843065126618E-5"/>
        <n v="7.3254630284138493E-5"/>
        <n v="9.0097768980580413E-5"/>
        <n v="3.4185494132597963E-5"/>
        <n v="1.9773323907807455E-5"/>
        <n v="5.2090879230848986E-5"/>
        <n v="2.763056128939505E-5"/>
        <n v="9.2897723738107478E-5"/>
        <n v="1.7491143729666498E-4"/>
        <n v="4.463996086523741E-5"/>
        <n v="1.1829266223660882E-5"/>
        <n v="5.8191307790155646E-5"/>
        <n v="3.794481323340175E-4"/>
        <n v="7.759564541208744E-5"/>
        <n v="3.1168488618673446E-5"/>
        <n v="4.6668083133015162E-5"/>
        <n v="2.7248551958135542E-4"/>
        <n v="1.2111432206977564E-4"/>
        <n v="6.7285734483208684E-6"/>
        <n v="3.0191760214884932E-5"/>
        <n v="1.4785497525794116E-5"/>
        <n v="4.2129551816744536E-5"/>
        <n v="3.2755259878392619E-4"/>
        <n v="1.3240096140244289E-4"/>
        <n v="1.5640677506000057E-4"/>
        <n v="5.0898402375201409E-5"/>
        <n v="1.0953509831748462E-4"/>
        <n v="6.609195532302273E-5"/>
        <n v="6.3118359960377695E-5"/>
        <n v="1.265586061924928E-4"/>
        <n v="2.613651411280886E-4"/>
        <n v="1.0995791319094684E-4"/>
        <n v="4.2455127951340711E-5"/>
        <n v="1.7394447617691432E-4"/>
        <n v="1.2641036052587335E-4"/>
        <n v="1.3064306732637999E-4"/>
        <n v="3.8158241412674928E-5"/>
        <n v="6.5115226919234214E-6"/>
        <n v="1.0409754276821576E-4"/>
        <n v="1.3472340449589558E-4"/>
        <n v="6.4556538272267182E-5"/>
        <n v="7.9744447900422169E-5"/>
        <n v="7.1334382242290285E-4"/>
        <n v="3.255761345961711E-5"/>
        <n v="1.3485363494973405E-5"/>
        <n v="2.9692543475170798E-5"/>
        <n v="4.9135335979613532E-5"/>
        <n v="9.0879151703611216E-5"/>
        <n v="5.5130892124951633E-5"/>
        <n v="2.1922126396142185E-6"/>
        <n v="4.8337203449711539E-6"/>
        <n v="5.8603704227310792E-5"/>
        <n v="2.606779584333343E-5"/>
        <n v="1.7628862434600677E-6"/>
        <n v="1.4108299165834079E-6"/>
        <n v="1.5844705217013657E-5"/>
        <n v="3.656567272725237E-5"/>
        <n v="2.9323557189295141E-5"/>
        <n v="1.3978068711995611E-5"/>
        <n v="2.4526735472911554E-6"/>
        <n v="6.5549328432029113E-6"/>
        <n v="4.3431856355129222E-5"/>
        <n v="1.6278806729808555E-5"/>
        <n v="1.5627654460616211E-6"/>
        <n v="5.1230924134002303E-5"/>
        <n v="5.3068909939175882E-5"/>
        <n v="1.7003756256176028E-4"/>
        <n v="4.2324897497502235E-6"/>
        <n v="6.9456242047183166E-5"/>
        <n v="1.5193552947821316E-6"/>
        <n v="6.0774211791285266E-6"/>
        <n v="3.4728121023591582E-6"/>
        <n v="4.2541948253899689E-6"/>
        <n v="1.1286639332667263E-5"/>
        <n v="3.4973388378320694E-6"/>
        <n v="4.3019459917974069E-5"/>
        <n v="8.1394033649042774E-6"/>
        <n v="5.5729952212608584E-6"/>
        <n v="1.0060302559021686E-4"/>
        <n v="1.2328482963375011E-4"/>
        <n v="7.1626749611157633E-6"/>
        <n v="7.0975597341965297E-6"/>
        <n v="3.724808030536595E-6"/>
        <n v="2.9974709458487483E-5"/>
        <n v="2.6046090767693684E-6"/>
        <n v="2.4743786229309E-5"/>
        <n v="3.3512636787765876E-5"/>
        <n v="2.5199592817743642E-5"/>
        <n v="1.4498990527349485E-5"/>
        <n v="6.272766859886229E-6"/>
        <n v="1.4462091898761919E-4"/>
        <n v="6.1463564993603556E-5"/>
        <n v="6.2076516329669954E-6"/>
        <n v="1.187701739006832E-5"/>
        <n v="6.7550536406013564E-6"/>
        <n v="2.2822887035191592E-5"/>
        <n v="4.1662892690490027E-4"/>
        <n v="4.2481174042108402E-4"/>
        <n v="2.7348395306078369E-6"/>
        <n v="1.41321747490378E-4"/>
        <n v="3.6863900466542465E-4"/>
        <n v="5.0572826240605242E-6"/>
        <n v="1.9122171638615116E-5"/>
        <n v="4.2172961968024025E-4"/>
        <n v="5.5684371553765127E-4"/>
        <n v="8.6991772656532938E-4"/>
        <n v="1.5454013855498252E-5"/>
        <n v="8.1828135161837665E-6"/>
        <n v="1.4309071115501718E-5"/>
        <n v="3.8548214336186655E-5"/>
        <n v="7.7313479428770755E-5"/>
        <n v="1.6105166124690595E-5"/>
        <n v="3.7376140251640436E-5"/>
        <n v="4.9053470945823108E-6"/>
        <n v="1.503076488052323E-4"/>
        <n v="8.9207860879350873E-6"/>
        <n v="5.658513219281453E-5"/>
        <n v="4.4521234101488008E-5"/>
        <n v="2.2492101682441883E-5"/>
        <n v="2.3224496049753792E-4"/>
        <n v="6.2914679530574338E-4"/>
        <n v="3.2253742400660679E-5"/>
        <n v="7.6089617033748105E-4"/>
        <n v="4.6716268400935386E-5"/>
        <n v="7.2505805174567304E-5"/>
        <n v="1.635564269757325E-4"/>
        <n v="3.6399411847851926E-5"/>
        <n v="6.0279336066699095E-6"/>
        <n v="1.0136270323760793E-5"/>
        <n v="3.8116283330955736E-4"/>
        <n v="1.0134099816196819E-4"/>
        <n v="1.5757884914454679E-5"/>
        <n v="5.7195587445182353E-4"/>
        <n v="1.9018529902435334E-4"/>
        <n v="4.3028141948229967E-4"/>
        <n v="1.4785497525794116E-4"/>
        <n v="6.4247023893644425E-5"/>
        <n v="7.9452297582311194E-5"/>
        <n v="4.4608271454803385E-4"/>
        <n v="3.2579752636769646E-3"/>
        <n v="5.0789876997002688E-6"/>
        <n v="2.8859068570604606E-4"/>
        <n v="2.875922522266178E-7"/>
        <n v="1.4249382157492421E-4"/>
        <n v="4.7751166407438428E-6"/>
        <n v="1.6278806729808554E-6"/>
        <n v="2.337096298542457E-2"/>
        <n v="1.8735821292227659E-4"/>
        <n v="6.6417531457618905E-5"/>
        <n v="5.2613103350741245E-6"/>
        <n v="6.1685824968154543E-5"/>
        <n v="1.2414652113664798E-3"/>
        <n v="1.3478851972281483E-5"/>
        <n v="4.6231811112656295E-4"/>
        <n v="5.186427824117005E-5"/>
        <n v="2.2907775586018635E-4"/>
        <n v="4.9878263820133409E-5"/>
        <n v="1.3486079762469518E-4"/>
        <n v="5.6650909424540775E-5"/>
        <n v="1.6702016635647425E-3"/>
        <n v="1.9905203513293033E-4"/>
        <n v="1.6784534992214607E-4"/>
        <n v="3.3344140285574537E-4"/>
        <n v="2.6683351788476589E-5"/>
        <n v="1.4850612752713351E-4"/>
        <n v="2.331125123708585E-4"/>
        <n v="1.2716656536116206E-4"/>
        <n v="3.8840364654297617E-5"/>
        <n v="1.4108494511514837E-4"/>
        <n v="1.0748353456801594E-4"/>
        <n v="1.0974563755119015E-4"/>
        <n v="2.2160882228179377E-5"/>
        <n v="4.7317064894643527E-5"/>
        <n v="1.3912953485076377E-5"/>
        <n v="1.8529623073650084E-4"/>
        <n v="5.7735501201721006E-6"/>
        <n v="4.6014760356258848E-6"/>
        <n v="1.7531189594221824E-4"/>
        <n v="1.2482589000417199E-6"/>
        <n v="1.0963233705635067E-4"/>
        <n v="7.3949192704610318E-5"/>
        <n v="1.0217447306653438E-3"/>
        <n v="1.5940207549828536E-4"/>
        <n v="1.6776287063471501E-5"/>
        <n v="3.9524942739975165E-5"/>
        <n v="2.6046090767693687E-7"/>
        <n v="6.6743107592215071E-6"/>
        <n v="1.6702055704783577E-5"/>
        <n v="1.3852917245856842E-4"/>
        <n v="2.9049205033208767E-5"/>
        <n v="7.7053018521093816E-8"/>
        <n v="7.108412272016402E-7"/>
        <n v="6.8777958433441142E-7"/>
        <n v="7.1496736208075576E-5"/>
        <n v="5.4640357415493398E-4"/>
        <n v="4.6709322776730673E-5"/>
        <n v="1.0201385550680027E-6"/>
        <n v="3.9134251378459764E-5"/>
        <n v="2.4743786229308999E-6"/>
        <n v="8.8990810122953428E-7"/>
        <n v="5.2743333804579712E-6"/>
        <n v="8.4476371440642928E-5"/>
        <n v="3.1059963240474723E-5"/>
        <n v="3.5813374805578817E-6"/>
        <n v="1.5898967906113022E-5"/>
        <n v="5.5347942881349082E-6"/>
        <n v="6.7878109407568598E-4"/>
        <n v="3.8747901032072308E-6"/>
        <n v="2.0537342570326468E-6"/>
        <n v="1.6797558037598454E-6"/>
        <n v="6.2944719355259736E-7"/>
        <n v="1.2697469249250671E-5"/>
        <n v="2.8433649088065608E-8"/>
        <n v="2.3408924077464701E-5"/>
        <n v="5.6867298176131224E-7"/>
        <n v="1.5410603704218763E-8"/>
        <n v="1.23718931146545E-6"/>
        <n v="6.6808222819134296E-6"/>
        <n v="2.1433762194247928E-4"/>
        <n v="4.0371440689925211E-6"/>
        <n v="1.150369008906471E-5"/>
        <n v="1.5844705217013659E-6"/>
        <n v="5.4696790612156737E-6"/>
        <n v="4.080554220272011E-6"/>
        <n v="7.5967764739106582E-7"/>
        <n v="2.5069362363905172E-5"/>
        <n v="4.4940359112091477E-5"/>
        <n v="6.2315272161707141E-5"/>
        <n v="2.12492690513101E-5"/>
        <n v="2.2139177152539633E-5"/>
        <n v="1.9230697016813838E-5"/>
        <n v="1.5410603704218763E-7"/>
        <n v="5.2092181535387371E-5"/>
        <n v="1.2751731938350034E-4"/>
        <n v="8.6820302558978948E-8"/>
        <n v="9.1161317686927903E-7"/>
        <n v="6.5641922284708258E-4"/>
        <n v="2.8607289693183567E-4"/>
        <n v="2.2761136094996522E-4"/>
        <n v="1.9775494415371432E-4"/>
        <n v="5.2271248409415265E-5"/>
        <n v="2.1053923370552397E-4"/>
        <n v="1.4650926056827698E-5"/>
        <n v="6.392144775904825E-5"/>
        <n v="8.2457582355390273E-6"/>
        <n v="4.7384350629126737E-4"/>
        <n v="9.9667970931656652E-4"/>
        <n v="3.3404111409567148E-4"/>
        <n v="1.1128077243596237E-3"/>
        <n v="8.2466264385646162E-4"/>
        <n v="1.9797199491011175E-4"/>
        <n v="7.6571816994160674E-5"/>
        <n v="1.3085990103202104E-4"/>
        <n v="1.7476088438050501E-4"/>
        <n v="7.6761758111084082E-4"/>
        <n v="3.6247476318373713E-4"/>
        <n v="2.9047902728670383E-4"/>
        <n v="3.2444052503869959E-4"/>
        <n v="2.5609818747334814E-5"/>
        <n v="4.3044290524505937E-4"/>
        <n v="3.3707982468523579E-4"/>
        <n v="1.3804428106877652E-4"/>
        <n v="1.2143837884907704E-4"/>
        <n v="1.6457873603836449E-5"/>
        <n v="1.8894159819019598E-4"/>
        <n v="5.7214579386367128E-5"/>
        <n v="8.5309650999528365E-4"/>
        <n v="4.4274013289951318E-4"/>
        <n v="5.901393015690197E-4"/>
        <n v="3.3653719779424217E-4"/>
        <n v="5.6485288844871707E-4"/>
        <n v="3.851370326591946E-4"/>
        <n v="6.9691158251339693E-5"/>
        <n v="1.8256681747480294E-4"/>
        <n v="4.8178756397541396E-4"/>
        <n v="2.3007380178129421E-5"/>
        <n v="2.8650699844463053E-6"/>
        <n v="4.2042731514185558E-5"/>
        <n v="3.1797935812226044E-5"/>
        <n v="2.5177887742103894E-6"/>
        <n v="4.5580658843463949E-6"/>
        <n v="3.8635034638745631E-6"/>
        <n v="5.2309232291784822E-6"/>
        <n v="5.5065776898032399E-5"/>
        <n v="3.6703282906808349E-5"/>
        <n v="4.5059737028110075E-5"/>
        <n v="5.2200706913586094E-5"/>
        <n v="5.0789876997002686E-5"/>
        <n v="9.2789198359908762E-5"/>
        <n v="8.22839417502723E-5"/>
        <n v="1.1334390499074702E-4"/>
        <n v="1.3033029718641125E-3"/>
        <n v="1.3257460200756085E-4"/>
        <n v="1.0457505443229014E-4"/>
        <n v="6.5947225878656914E-4"/>
        <n v="2.8917672274831913E-4"/>
        <n v="1.3177151420889029E-4"/>
        <n v="7.6812374347475963E-4"/>
        <n v="3.5183927612026218E-4"/>
        <n v="5.5516287448010941E-4"/>
        <n v="5.6563427117174786E-5"/>
        <n v="8.1415738724682519E-5"/>
        <n v="4.3952778170483097E-5"/>
        <n v="1.3270483246139933E-4"/>
        <n v="3.8743560016944355E-5"/>
        <n v="2.3484891842203807E-5"/>
        <n v="9.0513855280594319E-5"/>
        <n v="2.0717494698136352E-4"/>
        <n v="4.8610687402772317E-4"/>
        <n v="3.0387105895642632E-4"/>
        <n v="4.43347875017426E-4"/>
        <n v="2.4900062773915166E-4"/>
        <n v="1.6571825250945107E-4"/>
        <n v="1.1503690089064712E-4"/>
        <n v="6.7394259861407416E-5"/>
        <n v="8.4093797777416766E-4"/>
        <n v="5.2789131514179575E-4"/>
        <n v="6.7993971101333567E-5"/>
        <n v="3.4551550233262256E-4"/>
        <n v="2.1859181676786926E-4"/>
        <n v="3.0092285853227979E-4"/>
        <n v="3.6110256830179242E-4"/>
        <n v="1.6821433620802171E-4"/>
        <n v="4.0245551251214695E-4"/>
        <n v="4.5808562137681272E-5"/>
        <n v="4.3844252792284368E-5"/>
        <n v="5.7805608596037383E-5"/>
        <n v="4.6204679768106611E-5"/>
        <n v="1.7202357698279693E-5"/>
        <n v="8.7210993920494356E-5"/>
        <n v="8.2479287431030008E-5"/>
        <n v="9.4872885621324251E-5"/>
        <n v="5.3170923794682692E-5"/>
        <n v="3.3284733493548554E-4"/>
        <n v="1.7344525943720022E-5"/>
        <n v="7.2477371525479236E-5"/>
        <n v="3.412037890567873E-5"/>
        <n v="4.7544968188860848E-4"/>
        <n v="5.9511627541321316E-5"/>
        <n v="9.4200028276492163E-5"/>
        <n v="8.7905556340966195E-5"/>
        <n v="4.460393043967544E-5"/>
        <n v="5.4262689099361845E-5"/>
        <n v="1.2963270256687257E-4"/>
        <n v="4.5070177169492798E-4"/>
        <n v="1.6914765446053074E-4"/>
        <n v="1.5577949837401197E-3"/>
        <n v="1.2495612045801047E-4"/>
        <n v="2.4656965926750022E-5"/>
        <n v="2.7953966916427248E-4"/>
        <n v="1.7379254064743611E-3"/>
        <n v="6.0774211791285272E-7"/>
        <n v="2.7014137141226303E-4"/>
        <n v="4.4017893397402331E-5"/>
        <n v="8.7697187614824645E-4"/>
        <n v="3.7333815354142936E-5"/>
        <n v="1.3305211367163524E-4"/>
        <n v="2.490787660114547E-5"/>
        <n v="1.2446124473342426E-5"/>
        <n v="1.4370713530318594E-5"/>
        <n v="3.0139668033349548E-6"/>
        <n v="2.8911160752139991E-5"/>
        <n v="1.0678897214754411E-4"/>
        <n v="1.0548666760915942E-5"/>
        <n v="2.4526735472911555E-5"/>
        <n v="3.7007153965764779E-5"/>
        <n v="3.7940472218273801E-5"/>
        <n v="8.8556708610158538E-6"/>
        <n v="1.7088406051171033E-4"/>
        <n v="7.4166243461007764E-5"/>
        <n v="3.1044769687526902E-4"/>
        <n v="1.07223073660339E-4"/>
        <n v="1.8437810603693962E-3"/>
        <n v="5.359200226209373E-4"/>
        <n v="2.1509729958987034E-5"/>
        <n v="7.1995735897033297E-5"/>
        <n v="5.0014788745907405E-4"/>
        <n v="1.1101929138973036E-3"/>
        <n v="9.2235718931095266E-5"/>
        <n v="1.5668894104331726E-4"/>
        <n v="5.5456468259547808E-5"/>
        <n v="1.2990487770387225E-4"/>
        <n v="1.6620661671134534E-4"/>
        <n v="1.12920656015772E-4"/>
        <n v="4.3959289693175016E-4"/>
        <n v="2.9549289975948486E-4"/>
        <n v="2.8997981054698969E-5"/>
        <n v="4.4441793524646542E-5"/>
        <n v="8.7206001753097211E-5"/>
        <n v="1.3490919994337181E-4"/>
        <n v="5.4392919553200312E-5"/>
        <n v="7.2712003393144873E-5"/>
        <n v="1.6582677788764978E-5"/>
        <n v="5.6389786512056829E-5"/>
        <n v="2.1492995345668794E-4"/>
        <n v="2.3680237522961508E-5"/>
        <n v="1.6223458786927204E-4"/>
        <n v="1.6322216881088043E-4"/>
        <n v="2.0590932402081002E-4"/>
        <n v="1.2400109712986168E-4"/>
        <n v="1.2013759366598713E-4"/>
        <n v="7.3993970275655109E-4"/>
        <n v="3.3751392619803066E-5"/>
        <n v="1.6267954191988681E-4"/>
        <n v="1.3457146896641737E-5"/>
        <n v="2.2792499929295951E-4"/>
        <n v="1.6956916702945456E-4"/>
        <n v="2.6562714978070894E-4"/>
        <n v="3.2774664216014555E-5"/>
        <n v="1.1563965084116283E-4"/>
        <n v="2.4222864413955128E-4"/>
        <n v="1.1623068005083307E-4"/>
        <n v="1.8121567651622881E-4"/>
        <n v="7.6070863848395372E-5"/>
        <n v="9.4265143503411404E-5"/>
        <n v="2.1854924443250943E-4"/>
        <n v="1.8991941184776645E-5"/>
        <n v="1.18618238371205E-4"/>
        <n v="1.4630024068986624E-4"/>
        <n v="2.0671262887023696E-5"/>
        <n v="6.6309006079420175E-5"/>
        <n v="1.1959496677499351E-5"/>
        <n v="6.1664119892514805E-5"/>
        <n v="2.2215144917278739E-4"/>
        <n v="1.9881849286006181E-5"/>
        <n v="8.49970762052404E-5"/>
        <n v="1.3973727696867661E-4"/>
        <n v="2.4711228615849383E-4"/>
        <n v="1.047486950374081E-4"/>
        <n v="2.4641772373802201E-4"/>
        <n v="1.6662118365606447E-5"/>
        <n v="2.6942510391615146E-4"/>
        <n v="7.7595428361331044E-5"/>
        <n v="8.9055925349872662E-5"/>
        <n v="6.8525094302238121E-6"/>
        <n v="3.7115679343963499E-7"/>
        <n v="2.0472227343407238E-6"/>
        <n v="1.9903554361645924E-7"/>
        <n v="6.9456242047183163E-6"/>
        <n v="1.4846271737585401E-7"/>
        <n v="9.6587586596864082E-6"/>
        <n v="4.7751166407438426E-7"/>
        <n v="3.8374573731068695E-7"/>
        <n v="1.5410603704218764E-6"/>
        <n v="3.3143650501890212E-5"/>
        <n v="1.036764643008047E-5"/>
        <n v="1.1134703803189051E-6"/>
        <n v="1.1788026579945367E-4"/>
        <n v="1.9918747914593743E-5"/>
        <n v="2.6664685423426412E-5"/>
        <n v="1.9052715396567929E-6"/>
        <n v="1.7515996041274003E-5"/>
        <n v="2.9301852113655398E-6"/>
        <n v="5.7435971157892529E-5"/>
        <n v="3.587849003249805E-6"/>
        <n v="3.2962825516735501E-4"/>
        <n v="9.4215221829439981E-5"/>
        <n v="1.7711341722031706E-4"/>
        <n v="2.9719533736728824E-3"/>
        <n v="3.7463763641998088E-4"/>
        <n v="9.9912804184872973E-4"/>
        <n v="2.1108186059651759E-4"/>
        <n v="1.0413661190436731E-3"/>
        <n v="4.0740426975800873E-5"/>
        <n v="7.2123795843307792E-4"/>
        <n v="7.5264520288378857E-4"/>
        <n v="3.9237133436992152E-5"/>
        <n v="7.3102694754660275E-5"/>
        <n v="6.1426340788881396E-4"/>
        <n v="8.6154564478956703E-4"/>
        <n v="7.2479759083799605E-4"/>
        <n v="1.282351301104899E-2"/>
        <n v="4.7707756256158935E-5"/>
        <n v="1.27018536745299E-3"/>
        <n v="1.7092747066298982E-6"/>
        <n v="1.0418436307077475E-6"/>
        <n v="5.5478173335187549E-6"/>
        <n v="1.9426042697571539E-5"/>
        <n v="1.5215258023461061E-5"/>
        <n v="1.4079865516746014E-3"/>
        <n v="6.345821803474482E-4"/>
        <n v="1.0011162701874815E-4"/>
        <n v="5.1368230442499336E-4"/>
        <n v="4.1007876917833802E-4"/>
        <n v="4.7512627626157631E-5"/>
        <n v="5.5999095150541421E-5"/>
        <n v="4.4475870493400945E-4"/>
        <n v="5.3538674627652929E-4"/>
        <n v="4.5964699769803343E-4"/>
        <n v="3.3970613883764489E-4"/>
        <n v="4.2448616428648786E-4"/>
        <n v="3.412464395304194E-4"/>
        <n v="5.7776740845436514E-4"/>
        <n v="1.2282476885049009E-3"/>
        <n v="4.0093615721736479E-4"/>
        <n v="5.2736822281887789E-4"/>
        <n v="6.6862485508233668E-4"/>
        <n v="2.0191689240763537E-4"/>
        <n v="4.0425703379024576E-4"/>
        <n v="8.6939680474997546E-4"/>
        <n v="1.3120739929301333E-3"/>
        <n v="5.0130042697554443E-4"/>
        <n v="1.482673716950963E-5"/>
        <n v="9.8197017955551144E-5"/>
        <n v="6.0068796832993558E-4"/>
        <n v="8.390205513921528E-5"/>
        <n v="1.8334277392892379E-4"/>
        <n v="4.1519639191267712E-4"/>
        <n v="1.0242408143639145E-3"/>
        <n v="8.9750487770344487E-5"/>
        <n v="3.7295202024579827E-4"/>
        <n v="1.4176236052586481E-3"/>
        <n v="6.800200197932026E-4"/>
        <n v="1.1497178566372788E-4"/>
        <n v="6.5195557404176905E-4"/>
        <n v="5.3416885711832273E-4"/>
        <n v="1.5592926339592621E-4"/>
        <n v="5.9031771729077846E-4"/>
        <n v="3.8374573731068696E-4"/>
        <n v="8.2173245864509613E-6"/>
        <n v="2.8717985578946264E-6"/>
        <n v="4.5906234978060119E-5"/>
        <n v="1.1020752156080391E-5"/>
        <n v="9.9517771808229632E-7"/>
        <n v="2.0402771101360055E-6"/>
        <n v="1.4542400678628974E-6"/>
        <n v="2.4168601724855769E-6"/>
        <n v="1.3836985720337271E-4"/>
        <n v="7.5967764739106582E-6"/>
        <n v="7.4014307931529559E-5"/>
        <n v="5.3915407889125932E-5"/>
        <n v="3.554206136008201E-6"/>
        <n v="3.6301739007473073E-6"/>
        <n v="1.0982768273710838E-5"/>
        <n v="4.9726328290655197E-5"/>
        <n v="1.410829916583408E-5"/>
        <n v="2.0185720344962605E-6"/>
        <n v="4.2650473632098413E-7"/>
        <n v="2.5720514633097514E-5"/>
        <n v="2.5238661953895179E-5"/>
        <n v="1.1635049206836447E-4"/>
        <n v="2.1325236816049206E-6"/>
        <n v="7.9657627597863195E-6"/>
        <n v="5.8738926848546404E-5"/>
        <n v="3.2611876148716468E-5"/>
        <n v="4.3424476629411709E-5"/>
        <n v="7.4209653612287266E-5"/>
        <n v="1.3113338498508181E-4"/>
        <n v="1.7538417384409859E-4"/>
        <n v="3.1496235260833588E-4"/>
        <n v="2.6371666902289857E-5"/>
        <n v="3.852650926054691E-5"/>
        <n v="1.1801049625329214E-4"/>
        <n v="2.1726780715384483E-5"/>
        <n v="1.1937791601859606E-5"/>
        <n v="2.203065177434091E-5"/>
        <n v="1.1145556341008924E-4"/>
        <n v="1.9816734059086946E-4"/>
        <n v="2.2616688816614016E-4"/>
        <n v="2.2160882228179377E-4"/>
        <n v="3.4207199208237708E-5"/>
        <n v="1.3153275837685311E-4"/>
        <n v="1.5234792591536833E-4"/>
        <n v="2.1552706008753731E-5"/>
        <n v="2.5611989254898792E-5"/>
        <n v="2.528641312030262E-4"/>
        <n v="1.7570258730373366E-4"/>
        <n v="8.7623390357649509E-5"/>
        <n v="1.3500557047921226E-4"/>
        <n v="2.3029085253769167E-4"/>
        <n v="3.3840383429926019E-4"/>
        <n v="8.8231132475562356E-5"/>
        <n v="2.1705075639744738E-4"/>
        <n v="4.3627202035886923E-5"/>
        <n v="1.0114565248121048E-4"/>
        <n v="1.1264934257027519E-5"/>
        <n v="2.2790329421731975E-5"/>
        <n v="3.906913615154053E-5"/>
        <n v="1.4747296592668166E-5"/>
        <n v="2.6046090767693686E-5"/>
        <n v="1.3533114661380845E-4"/>
        <n v="2.3767057825520489E-4"/>
        <n v="1.2024611904418585E-4"/>
        <n v="6.2667762590096608E-5"/>
        <n v="1.1364777604970345E-4"/>
        <n v="6.2532322918104586E-5"/>
        <n v="8.296396177006551E-5"/>
        <n v="6.144706913611736E-5"/>
        <n v="4.3735727414085645E-5"/>
        <n v="9.8323992648043665E-5"/>
        <n v="1.890842005371491E-4"/>
        <n v="2.8628994768823309E-5"/>
        <n v="4.6513977095972972E-5"/>
        <n v="1.6333329879815591E-4"/>
        <n v="5.6939901654146162E-4"/>
        <n v="1.7220807012573476E-4"/>
        <n v="1.6036578085669002E-5"/>
        <n v="2.4818017587996925E-5"/>
        <n v="2.0037518088494429E-4"/>
        <n v="1.7822037607794405E-4"/>
        <n v="2.3441481690924318E-5"/>
        <n v="6.642230657425964E-5"/>
        <n v="9.0748921249772749E-5"/>
        <n v="8.7297814223053334E-5"/>
        <n v="9.3613991234219054E-5"/>
        <n v="6.0665686413086543E-5"/>
        <n v="2.22694076063781E-5"/>
        <n v="4.3702518648356836E-5"/>
        <n v="4.1673745228309894E-5"/>
        <n v="5.8386653470913347E-5"/>
        <n v="2.9826246741111631E-5"/>
        <n v="7.5099561713516799E-5"/>
        <n v="1.6578336773637029E-4"/>
        <n v="2.5503463876700066E-5"/>
        <n v="1.4308936544032754E-3"/>
        <n v="1.8805277534274842E-5"/>
        <n v="1.8948531033497157E-4"/>
        <n v="2.9301852113655399E-7"/>
        <n v="6.7828361374202306E-5"/>
        <n v="3.8461394033627677E-5"/>
        <n v="1.3782723031237908E-5"/>
        <n v="2.1796236957431666E-4"/>
        <n v="5.1875130778989926E-5"/>
        <n v="7.9614217446583706E-6"/>
        <n v="3.0495631273841355E-5"/>
        <n v="5.482702106599521E-5"/>
        <n v="4.6882963381848638E-6"/>
        <n v="1.1312685423434957E-4"/>
        <n v="2.8260008482947648E-5"/>
        <n v="1.0570371836555687E-5"/>
        <n v="1.8449314293783028E-6"/>
        <n v="8.4128873179650604E-7"/>
        <n v="4.2693883783377901E-5"/>
        <n v="3.027858051744391E-5"/>
        <n v="1.2154842358257053E-5"/>
        <n v="4.7664346104879446E-5"/>
        <n v="1.8557839671981751E-5"/>
        <n v="2.3875583203719214E-6"/>
        <n v="3.7816753287127261E-5"/>
        <n v="4.7208539516444804E-5"/>
        <n v="1.8524522380874742E-4"/>
        <n v="1.7322820868080274E-4"/>
        <n v="4.8217825533692938E-4"/>
        <n v="2.6858424928586771E-4"/>
        <n v="1.0576991884625809E-3"/>
        <n v="3.0708275899883934E-4"/>
        <n v="2.1880886752426669E-4"/>
        <n v="2.2334522833297336E-4"/>
        <n v="8.8769852452940827E-5"/>
        <n v="5.2743333804579714E-5"/>
        <n v="1.5293938922655137E-4"/>
        <n v="1.2275522578814035E-4"/>
        <n v="1.2588943871051948E-4"/>
        <n v="2.4895721758787215E-5"/>
        <n v="1.1568805315983945E-4"/>
        <n v="1.7954438569196848E-4"/>
        <n v="4.4072156086501696E-6"/>
        <n v="1.9208991941174094E-5"/>
        <n v="2.6543136999843841E-4"/>
        <n v="6.1302947433869453E-5"/>
        <n v="1.6134424566652971E-4"/>
        <n v="4.9617802912456474E-5"/>
        <n v="4.0588491446322664E-6"/>
        <n v="2.3463186766564063E-5"/>
        <n v="3.0052847730790565E-4"/>
        <n v="2.5448115933818719E-5"/>
        <n v="2.4396070917560291E-5"/>
        <n v="2.491742683442696E-5"/>
        <n v="4.5923599038571919E-4"/>
        <n v="9.5252724445019793E-6"/>
        <n v="1.6108204835280159E-5"/>
        <n v="2.1596550261546016E-5"/>
        <n v="8.6516431500022531E-5"/>
        <n v="2.5878961685267651E-4"/>
        <n v="3.0756092181518293E-5"/>
        <n v="1.1768492011869596E-4"/>
        <n v="2.0569900183786089E-4"/>
        <n v="4.3149690371812536E-5"/>
        <n v="1.0533473207968121E-4"/>
        <n v="2.2393126537524644E-5"/>
        <n v="3.3273880955728686E-5"/>
        <n v="2.1609573306929862E-6"/>
        <n v="3.5509503746622393E-5"/>
        <n v="3.0424004524230204E-6"/>
        <n v="3.3167526085093934E-4"/>
        <n v="6.1642414816875053E-7"/>
        <n v="2.1639960412825505E-5"/>
        <n v="2.6837110544308541E-4"/>
        <n v="1.191369896789949E-4"/>
        <n v="1.4661778594647572E-4"/>
        <n v="4.7360475045923016E-5"/>
        <n v="1.9855217158196212E-6"/>
        <n v="2.6898232037310063E-4"/>
        <n v="6.6961243602394507E-5"/>
        <n v="4.1990205231137372E-5"/>
        <n v="1.1699035769822414E-4"/>
        <n v="1.1833607238788831E-4"/>
        <n v="2.0267635300427002E-4"/>
        <n v="1.6804286611046776E-5"/>
        <n v="2.516486469672005E-4"/>
        <n v="6.1859465573272501E-6"/>
        <n v="2.4595106461176752E-5"/>
        <n v="1.678153969177632E-4"/>
        <n v="1.1158362335636372E-5"/>
        <n v="2.0444010745075569E-4"/>
        <n v="3.7050564117044268E-5"/>
        <n v="7.3194941326129191E-5"/>
        <n v="1.7602816343832981E-5"/>
        <n v="6.5158637070513708E-5"/>
        <n v="4.5602363919103695E-5"/>
        <n v="1.7479097412686438E-4"/>
        <n v="4.3479607521536658E-4"/>
        <n v="5.4268115368271783E-5"/>
        <n v="3.3056830199331235E-4"/>
        <n v="2.2356227908937081E-5"/>
        <n v="2.5622841792718662E-4"/>
        <n v="2.1741974268332304E-4"/>
        <n v="3.9959044252770063E-5"/>
        <n v="2.1737416202447959E-5"/>
        <n v="4.4560520288395944E-5"/>
        <n v="2.1270974126949845E-5"/>
        <n v="4.4169828926880543E-5"/>
        <n v="5.4371214477560568E-5"/>
        <n v="2.6915617802897502E-4"/>
        <n v="3.3013420048051745E-5"/>
        <n v="4.4905630991067891E-4"/>
        <n v="6.5592738583308599E-5"/>
        <n v="6.9912048635617795E-5"/>
        <n v="1.9831927612034767E-4"/>
        <n v="2.8238303407307904E-5"/>
        <n v="3.8081555209932145E-4"/>
        <n v="1.7689636646391963E-5"/>
        <n v="3.3249028644121174E-4"/>
        <n v="2.1944091932689605E-4"/>
        <n v="1.3113229973129982E-4"/>
        <n v="8.5843574155190444E-5"/>
        <n v="6.0513750883608331E-5"/>
        <n v="2.6415077053569346E-5"/>
        <n v="7.8355323059478506E-6"/>
        <n v="1.0127588293504895E-4"/>
        <n v="5.8603704227310798E-7"/>
        <n v="2.8547383684417869E-5"/>
        <n v="7.4962602686230002E-5"/>
        <n v="7.3363155662337209E-5"/>
        <n v="2.2725214194812742E-5"/>
        <n v="1.155144125547215E-4"/>
        <n v="2.6588717658687306E-5"/>
        <n v="8.2520527074745519E-5"/>
        <n v="9.0119474056220151E-5"/>
        <n v="4.6275221263935783E-5"/>
        <n v="3.7658588400940439E-4"/>
        <n v="2.2909707337750572E-4"/>
        <n v="1.4824566661945656E-5"/>
        <n v="5.6433196663336318E-5"/>
        <n v="2.4852311607507726E-5"/>
        <n v="1.2133137282617309E-5"/>
        <n v="1.4121322211217927E-4"/>
        <n v="3.1363834299431147E-5"/>
        <n v="5.9344064357382487E-5"/>
        <n v="7.5917843065135171E-5"/>
        <n v="2.9692543475170802E-7"/>
        <n v="3.0343695744363144E-5"/>
        <n v="4.6405451717774251E-4"/>
        <n v="9.3982977520094721E-6"/>
        <n v="1.0720136858469927E-4"/>
        <n v="8.2857042567464109E-4"/>
        <n v="1.4759451435026425E-7"/>
        <n v="6.4355549271843154E-5"/>
        <n v="1.8112234469097792E-5"/>
        <n v="2.2139177152539634E-6"/>
        <n v="5.7851080729502647E-4"/>
        <n v="5.1441029266195032E-6"/>
        <n v="1.2234999202594631E-4"/>
        <n v="4.45388152127562E-5"/>
        <n v="5.0160429803450088E-5"/>
        <n v="7.4491819595603938E-5"/>
        <n v="3.5921900183777539E-5"/>
        <n v="6.361084812664351E-5"/>
        <n v="5.7084348932528661E-5"/>
        <n v="6.9673292803580612E-5"/>
        <n v="2.7565446062475816E-5"/>
        <n v="5.2353076544577105E-5"/>
        <n v="1.2191740986844619E-4"/>
        <n v="2.2456071256879906E-4"/>
        <n v="1.3415907252926223E-4"/>
        <n v="5.8820754983708237E-5"/>
        <n v="1.8968087306648566E-4"/>
        <n v="2.4385001328984023E-5"/>
        <n v="3.7745126537516098E-4"/>
        <n v="2.4027518733197426E-4"/>
        <n v="2.4114339035756405E-5"/>
        <n v="6.8435211413506369E-3"/>
        <n v="1.8029147439548848E-4"/>
        <n v="3.7012580234674713E-3"/>
        <n v="6.8419216943267445E-3"/>
        <n v="8.6112829959516593E-3"/>
        <n v="2.4376970450997316E-4"/>
        <n v="1.7474105245289296E-5"/>
        <n v="1.7368640282755778E-2"/>
        <n v="1.5070203654112919E-3"/>
        <n v="2.0890909570467657E-3"/>
        <n v="2.3055565446049656E-3"/>
        <n v="1.130812681492372E-3"/>
        <n v="7.3562842358222864E-4"/>
        <n v="7.5853596041241525E-3"/>
        <n v="3.6336471469511794E-3"/>
        <n v="3.8292094443637668E-3"/>
        <n v="1.0907106550538251E-3"/>
        <n v="2.1811434851394616E-3"/>
        <n v="3.4019320073500081E-4"/>
        <n v="1.9704996329693541E-4"/>
        <n v="2.3992382556751804E-3"/>
        <n v="4.1874517177977534E-4"/>
        <n v="6.8547841221508563E-4"/>
        <n v="5.7292534641472416E-3"/>
        <n v="2.8464036193961252E-4"/>
        <n v="4.4873744064445539E-3"/>
        <n v="1.6067399293077441E-3"/>
        <n v="3.0926042923777497E-3"/>
        <n v="3.2930715027834063E-3"/>
        <n v="1.2282902304531548E-3"/>
        <n v="2.2836146014747646E-2"/>
        <n v="3.6599098543737575E-4"/>
        <n v="1.103757380675195E-2"/>
        <n v="2.1353442995944568E-3"/>
        <n v="7.248049705637135E-4"/>
        <n v="3.942041109569416E-4"/>
        <n v="4.3663015410692506E-3"/>
        <n v="1.1143875717002137E-2"/>
        <n v="4.9878765207380686E-3"/>
        <n v="4.3898448499520301E-3"/>
        <n v="6.2022253640570593E-6"/>
        <n v="3.0799502332797782E-5"/>
        <n v="6.8848499929270306E-5"/>
        <n v="1.450116103491346E-6"/>
        <n v="6.6421004269721261E-5"/>
        <n v="1.1047883500630072E-5"/>
        <n v="3.0387105895642633E-6"/>
        <n v="1.2697469249250672E-6"/>
        <n v="1.4216824544032804E-5"/>
        <n v="6.7103411847834837E-6"/>
        <n v="1.0174254206130346E-5"/>
        <n v="5.2004262956001019E-3"/>
        <n v="2.3527674716797308E-3"/>
        <n v="3.3859917998001788E-5"/>
        <n v="2.5440571249526344E-3"/>
        <n v="8.0534577768935796E-4"/>
        <n v="2.6896929732771681E-3"/>
        <n v="2.5114769382143521E-4"/>
        <n v="3.9915634101490574E-5"/>
        <n v="3.7753821590817381E-3"/>
        <n v="2.0840323721181666E-3"/>
        <n v="1.01395582086187E-2"/>
        <n v="2.5492611338880197E-4"/>
        <n v="1.7187424606239548E-2"/>
        <n v="5.0879620322098071E-2"/>
        <n v="1.765927124557196E-4"/>
        <n v="2.0002143156216774E-3"/>
        <n v="6.7883926367840049E-4"/>
        <n v="1.6444282362982501E-3"/>
        <n v="4.2100011208798839E-3"/>
        <n v="6.2619143220663564E-5"/>
        <n v="3.0506483811661232E-4"/>
        <n v="2.7161080503307375E-3"/>
        <n v="3.5044798077175456E-3"/>
        <n v="5.0820264102898328E-4"/>
        <n v="3.9817700800204043E-3"/>
        <n v="7.243150870065245E-4"/>
        <n v="2.6100136406036652E-3"/>
        <n v="8.2153711296433833E-5"/>
        <n v="1.9599683302689498E-4"/>
        <n v="2.1079001414946561E-3"/>
        <n v="1.4889573363486691E-3"/>
        <n v="1.6506058871756681E-3"/>
        <n v="9.6954402375175775E-4"/>
        <n v="6.5488465229427703E-3"/>
        <n v="3.6644492538930543E-3"/>
        <n v="8.5736134030773702E-4"/>
        <n v="6.5218629899581955E-4"/>
        <n v="9.5653638897161503E-4"/>
        <n v="3.6957449342549763E-3"/>
        <n v="1.6159732684848914E-4"/>
        <n v="3.7499859182786984E-4"/>
        <n v="2.6812279937776676E-4"/>
        <n v="1.5217428531025037E-4"/>
        <n v="3.523167877843366E-4"/>
        <n v="8.7124195323011022E-4"/>
        <n v="2.6284846599730876E-4"/>
        <n v="1.5555309273001378E-3"/>
        <n v="2.7366291140943338E-3"/>
        <n v="1.7087300937244836E-3"/>
        <n v="1.0272361148021992E-3"/>
        <n v="2.2636223384689787E-4"/>
        <n v="3.8314667722303001E-3"/>
        <n v="1.1304365867942244E-3"/>
        <n v="2.1802748480123589E-4"/>
        <n v="1.6653436335350548E-3"/>
        <n v="8.6252991136612537E-4"/>
        <n v="1.2249216027138664E-4"/>
        <n v="9.3412134030769435E-4"/>
        <n v="1.0657192139114666E-3"/>
        <n v="1.1712058815206261E-4"/>
        <n v="3.7433767227463958E-4"/>
        <n v="1.4653270204996788E-4"/>
        <n v="1.0869560459544353E-2"/>
        <n v="2.2657651829140505E-3"/>
        <n v="9.4894590696964002E-5"/>
        <n v="1.7856331627305203E-5"/>
        <n v="5.7097306862685594E-4"/>
        <n v="1.3935381339734926E-3"/>
        <n v="9.8148455019314781E-3"/>
        <n v="1.218653176869108E-3"/>
        <n v="1.7184559536255102E-3"/>
        <n v="3.3122878744502979E-3"/>
        <n v="1.3348621518443014E-5"/>
        <n v="3.6425588169073458E-3"/>
        <n v="2.7654424650470681E-2"/>
        <n v="1.2535549384978177E-3"/>
        <n v="6.4930169444329749E-4"/>
        <n v="8.193724657707867E-4"/>
        <n v="1.1021837409862378E-4"/>
        <n v="8.70373533153764E-5"/>
        <n v="3.6052130637616013E-5"/>
        <n v="7.0541495829170393E-5"/>
        <n v="1.6087802064178799E-4"/>
        <n v="8.7428044676891802E-5"/>
        <n v="3.3707982468523577E-5"/>
        <n v="7.5215032715920241E-5"/>
        <n v="6.5332494726388061E-5"/>
        <n v="1.9975680327996795E-4"/>
        <n v="4.7065720118735289E-4"/>
        <n v="1.3190174466272877E-4"/>
        <n v="3.3360701258287664E-5"/>
        <n v="9.1573714124083055E-5"/>
        <n v="1.324009614024429E-5"/>
        <n v="1.3066455535126333E-4"/>
        <n v="8.6190855365426356E-5"/>
        <n v="1.7798162024590686E-5"/>
        <n v="4.9161996324021832E-5"/>
        <n v="2.9518902870052845E-5"/>
        <n v="2.4665647957005922E-4"/>
        <n v="2.2486458362775549E-5"/>
        <n v="1.1026178424990327E-4"/>
        <n v="5.1115453131598861E-5"/>
        <n v="4.6767058277932394E-5"/>
        <n v="3.7267614873441715E-4"/>
        <n v="9.2485327300952325E-5"/>
        <n v="4.3562086808967689E-5"/>
        <n v="4.6231811112656294E-5"/>
        <n v="1.5931525519572638E-4"/>
        <n v="1.136260709740637E-4"/>
        <n v="7.3471681040535939E-5"/>
        <n v="1.0512636335353967E-3"/>
        <n v="3.8483099109267421E-5"/>
        <n v="2.9217419369416789E-5"/>
        <n v="1.7516929359526513E-4"/>
        <n v="6.2258838965043802E-6"/>
        <n v="3.5661439276100602E-7"/>
        <n v="1.8492724445062517E-5"/>
        <n v="2.2963015003521787E-4"/>
        <n v="4.0697016824521384E-7"/>
        <n v="5.1223978509797578E-6"/>
        <n v="4.5862607776024227E-5"/>
        <n v="3.4728121023591579E-7"/>
        <n v="2.2573278665334529E-6"/>
        <n v="1.0375026155797985E-5"/>
        <n v="1.0351150572594264E-6"/>
        <n v="2.3120789198347087E-4"/>
        <n v="3.6395070832723978E-6"/>
        <n v="3.5292452990224941E-5"/>
        <n v="1.487101552381471E-5"/>
        <n v="1.3174980913325056E-5"/>
        <n v="9.908367029543473E-5"/>
        <n v="5.8950985437546711E-5"/>
        <n v="5.6867298176131215E-8"/>
        <n v="1.0548666760915942E-6"/>
        <n v="2.5611989254898789E-6"/>
        <n v="7.3797257175132108E-7"/>
        <n v="3.2405677930138891E-5"/>
        <n v="4.5893211932676272E-4"/>
        <n v="4.2911173295607385E-4"/>
        <n v="1.0049450021201813E-5"/>
        <n v="1.0965404213199042E-4"/>
        <n v="7.1735274989356363E-5"/>
        <n v="1.2252515198635906E-4"/>
        <n v="8.5761963070784994E-5"/>
        <n v="6.3639281775731578E-5"/>
        <n v="4.7500885180236526E-4"/>
        <n v="1.3739312879958419E-5"/>
        <n v="9.2094635939436923E-5"/>
        <n v="1.157097582354792E-4"/>
        <n v="1.1711820059374225E-4"/>
        <n v="3.798388236955329E-5"/>
        <n v="1.367636816060316E-4"/>
        <n v="5.4327804326281079E-5"/>
        <n v="7.5229792167355266E-4"/>
        <n v="3.5031992082548007E-5"/>
        <n v="1.163220584192764E-4"/>
        <n v="6.6460941608898394E-5"/>
        <n v="2.5598423582623951E-4"/>
        <n v="1.911566011592319E-4"/>
        <n v="6.1803032376609173E-4"/>
        <n v="2.6400216673532597E-3"/>
        <n v="4.7610083415780086E-4"/>
        <n v="4.4045784419599401E-3"/>
        <n v="3.4897312088203391E-4"/>
        <n v="1.7171080684282819E-4"/>
        <n v="7.6132723313968639E-4"/>
        <n v="2.5533416881082919E-5"/>
        <n v="3.6892324174705887E-3"/>
        <n v="1.4728196126105189E-3"/>
        <n v="1.1663656496529631E-3"/>
        <n v="3.4591379047061187E-4"/>
        <n v="6.1926605883748931E-3"/>
        <n v="1.153776705781911E-3"/>
        <n v="3.2731080424129941E-4"/>
        <n v="3.0830605706189536E-4"/>
        <n v="1.197028192958474E-5"/>
        <n v="6.1137229181359998E-4"/>
        <n v="3.5666865545010543E-5"/>
        <n v="4.3258215750011266E-5"/>
        <n v="2.2052356849980655E-5"/>
        <n v="2.1438971412401467E-5"/>
        <n v="9.6739522126342294E-5"/>
        <n v="1.0613781987835176E-4"/>
        <n v="1.4896193411556813E-4"/>
        <n v="3.8092624798508416E-5"/>
        <n v="1.8666365050180474E-5"/>
        <n v="6.8805089777990819E-6"/>
        <n v="5.3321991121135304E-5"/>
        <n v="7.6835967764696375E-5"/>
        <n v="1.7600645836269007E-4"/>
        <n v="1.7646226495112471E-5"/>
        <n v="3.3584806164268025E-4"/>
        <n v="5.277589141803933E-4"/>
        <n v="5.6416627681450289E-3"/>
        <n v="4.2375492028818489E-4"/>
        <n v="5.8172402669273422E-4"/>
        <n v="2.9061329488461125E-4"/>
        <n v="2.9745351924202301E-4"/>
        <n v="2.3237453979910717E-4"/>
        <n v="6.577341163293384E-4"/>
        <n v="5.3806882510927208E-4"/>
        <n v="2.3602772108003263E-4"/>
        <n v="2.528641312030262E-5"/>
        <n v="3.2445289693181428E-4"/>
        <n v="3.264226325461211E-4"/>
        <n v="1.3788583401660639E-3"/>
        <n v="1.3599184911628227E-4"/>
        <n v="6.9470719332634866E-4"/>
        <n v="2.937564937083053E-4"/>
        <n v="2.2928894624616106E-4"/>
        <n v="2.9521021285435285E-3"/>
        <n v="2.0191146613872542E-4"/>
        <n v="4.0916238088482804E-4"/>
        <n v="2.2981551138118125E-3"/>
        <n v="7.1169423667428216E-5"/>
        <n v="4.1942888166242732E-4"/>
        <n v="2.1339453640593239E-4"/>
        <n v="1.2821188180397216E-4"/>
        <n v="5.2912199293056929E-3"/>
        <n v="2.4804972837537442E-4"/>
        <n v="6.0634648154921707E-4"/>
        <n v="1.9567125689229882E-4"/>
        <n v="4.9899968895773153E-5"/>
        <n v="2.4576657146882969E-4"/>
        <n v="3.0395570875142138E-5"/>
        <n v="4.5219453827205134E-4"/>
        <n v="6.9955458786897297E-5"/>
        <n v="5.3088466212327301E-4"/>
        <n v="1.7739558320363375E-4"/>
        <n v="1.2012565587438526E-4"/>
        <n v="1.1041371977938148E-4"/>
        <n v="2.069058040434307E-5"/>
        <n v="2.3445822706052267E-4"/>
        <n v="1.6974888505575168E-5"/>
        <n v="1.0427118337333372E-4"/>
        <n v="1.6518647815627733E-3"/>
        <n v="6.2354341297858682E-4"/>
        <n v="9.7761831188974274E-4"/>
        <n v="3.9082593298437173E-3"/>
        <n v="1.2288979725710676E-3"/>
        <n v="2.9445105612877713E-4"/>
        <n v="8.9679946274515322E-5"/>
        <n v="6.489817616283676E-5"/>
        <n v="7.5363386907917898E-5"/>
        <n v="1.0539984730660045E-4"/>
        <n v="2.6028726707181892E-4"/>
        <n v="1.3396285864547891E-4"/>
        <n v="3.3382406333927409E-5"/>
        <n v="8.5844659408972426E-4"/>
        <n v="1.204631698005833E-5"/>
        <n v="3.0170055139245187E-5"/>
        <n v="6.5672179160150058E-5"/>
        <n v="1.3833230742251595E-4"/>
        <n v="7.9028180404310593E-5"/>
        <n v="3.2579318535256854E-5"/>
        <n v="1.1718548632822544E-4"/>
        <n v="3.4966876855628773E-5"/>
        <n v="3.3881623073641533E-5"/>
        <n v="9.3765926763697273E-5"/>
        <n v="4.6557604298008865E-5"/>
        <n v="1.9968669588565159E-5"/>
        <n v="1.5853474067572117E-4"/>
        <n v="3.2622728686536343E-5"/>
        <n v="2.2649246430073635E-4"/>
        <n v="2.1835306093583206E-5"/>
        <n v="6.8418739431603366E-4"/>
        <n v="2.2801181959551848E-5"/>
        <n v="1.7581111268193237E-5"/>
        <n v="1.449946803901356E-4"/>
        <n v="8.5192421885998094E-5"/>
        <n v="1.5309913858325988E-4"/>
        <n v="1.3114250111685052E-4"/>
        <n v="3.9548818323178889E-4"/>
        <n v="8.1102100381688202E-5"/>
        <n v="4.5477776784931562E-5"/>
        <n v="1.0994295839383105E-3"/>
        <n v="1.3892268547991701E-4"/>
        <n v="1.7219799897063791E-3"/>
        <n v="2.033765587444082E-4"/>
        <n v="7.023762477021397E-5"/>
        <n v="1.9083145912614853E-4"/>
        <n v="4.0884548678048779E-5"/>
        <n v="5.5673519015945253E-5"/>
        <n v="3.3873809246411226E-4"/>
        <n v="9.0293114661338117E-6"/>
        <n v="1.3138082284737491E-4"/>
        <n v="7.0129099392015254E-5"/>
        <n v="1.1792367595073316E-4"/>
        <n v="1.0219183712704617E-4"/>
        <n v="4.4214324331942021E-5"/>
        <n v="1.7364060511795791E-6"/>
        <n v="2.3441481690924319E-6"/>
        <n v="3.9966209098238744E-3"/>
        <n v="5.5228564965330491E-4"/>
        <n v="5.7475040294044063E-4"/>
        <n v="7.7808355153356941E-4"/>
        <n v="2.5058726876841701E-4"/>
        <n v="5.7685579527749591E-4"/>
        <n v="8.8513298458879042E-5"/>
        <n v="5.5495537395699351E-4"/>
        <n v="2.2605078771654316E-3"/>
        <n v="2.882216994201704E-4"/>
        <n v="3.2929855506838731E-4"/>
        <n v="1.5964517234545049E-3"/>
        <n v="9.1836345539323967E-4"/>
        <n v="1.6278806729808554E-8"/>
        <n v="8.4649794995004479E-7"/>
        <n v="5.8603704227310795E-6"/>
        <n v="1.5940207549828538E-6"/>
        <n v="8.4758320373203191E-7"/>
        <n v="2.3897288279358957E-5"/>
        <n v="3.2557613459617109E-8"/>
        <n v="7.4780497101612544E-5"/>
        <n v="1.4542400678628975E-5"/>
        <n v="2.7739086667593774E-6"/>
        <n v="1.1937791601859606E-7"/>
        <n v="7.0830173335179004E-6"/>
        <n v="3.4098673830038985E-5"/>
        <n v="6.4203613742364935E-6"/>
        <n v="1.7103599604118854E-5"/>
        <n v="7.4231358687926998E-7"/>
        <n v="7.4231358687927006E-8"/>
        <n v="2.1922126396142184E-7"/>
        <n v="4.3627202035886924E-6"/>
        <n v="5.7435971157892528E-6"/>
        <n v="2.4439915170352577E-5"/>
        <n v="2.9193326735456673E-5"/>
        <n v="1.2061510533006151E-4"/>
        <n v="5.4284394175001589E-5"/>
        <n v="5.2222411989225835E-6"/>
        <n v="2.9223713841352319E-6"/>
        <n v="7.3254630284138494E-7"/>
        <n v="1.7561576700117468E-4"/>
        <n v="6.5605761628692442E-4"/>
        <n v="8.7912046158582474E-4"/>
        <n v="7.0715136434288363E-5"/>
        <n v="1.8753185352739455E-4"/>
        <n v="1.8230093029821605E-4"/>
        <n v="2.318102078324738E-4"/>
        <n v="2.3441481690924317E-4"/>
        <n v="3.3056895314558156E-4"/>
        <n v="2.5058509826085301E-4"/>
        <n v="1.7385765587435536E-5"/>
        <n v="1.0073325604405533E-4"/>
        <n v="7.6610234978043026E-4"/>
        <n v="1.1850971299300626E-5"/>
        <n v="5.8885870210627478E-5"/>
        <n v="5.1072042980319368E-4"/>
        <n v="1.1957326169935376E-4"/>
        <n v="6.6580319524916988E-4"/>
        <n v="1.8594738300569316E-4"/>
        <n v="1.6897401385541279E-4"/>
        <n v="7.2087982468502213E-5"/>
        <n v="3.6171508553634605E-5"/>
        <n v="2.7370100381718116E-5"/>
        <n v="4.6543061897330236E-5"/>
        <n v="2.9605723172611823E-5"/>
        <n v="2.2391824232986265E-5"/>
        <n v="2.2100151426539372E-4"/>
        <n v="1.0852928511233885E-4"/>
        <n v="5.6823888024851727E-5"/>
        <n v="7.2944681804002929E-5"/>
        <n v="2.7891022197071988E-5"/>
        <n v="2.2139177152539634E-4"/>
        <n v="8.6891929308590101E-6"/>
        <n v="9.8029671822368712E-5"/>
        <n v="2.7153049625320667E-5"/>
        <n v="9.0642783429894394E-5"/>
        <n v="1.7298945284876555E-5"/>
        <n v="3.2574109317103313E-5"/>
        <n v="6.9477947122822904E-5"/>
        <n v="1.0154719638054576E-4"/>
        <n v="1.1199819030108285E-5"/>
        <n v="5.5868864696702954E-4"/>
        <n v="3.2884926000264456E-5"/>
        <n v="4.1522894952613672E-5"/>
        <n v="9.7908557500298949E-5"/>
        <n v="2.2920559875570443E-5"/>
        <n v="1.7591963806013109E-4"/>
        <n v="1.4759451435026422E-5"/>
        <n v="4.5743446910762033E-6"/>
        <n v="1.8666365050180475E-6"/>
        <n v="8.5300947264196826E-7"/>
        <n v="2.8433649088065608E-5"/>
        <n v="2.0185720344962608E-5"/>
        <n v="2.8764651491571714E-5"/>
        <n v="2.9705544815479009E-4"/>
        <n v="3.0560746500760592E-5"/>
        <n v="1.6539267637485491E-4"/>
        <n v="1.7420493708459128E-4"/>
        <n v="9.8063531740366731E-5"/>
        <n v="8.866523398835726E-5"/>
        <n v="1.2198007025131057E-4"/>
        <n v="1.3580865827788282E-4"/>
        <n v="1.4108299165834079E-4"/>
        <n v="1.095021066025122E-4"/>
        <n v="1.8015212780988132E-4"/>
        <n v="4.5580658843463951E-5"/>
        <n v="4.5048884490290206E-4"/>
        <n v="2.3875583203719212E-5"/>
        <n v="4.4155004360218591E-4"/>
        <n v="2.17593383288441E-4"/>
        <n v="5.610762052874015E-5"/>
        <n v="1.0651244948389376E-4"/>
        <n v="1.5736179838814935E-5"/>
        <n v="8.4866845751401933E-6"/>
        <n v="1.0941528629995322E-4"/>
        <n v="8.4780025448842942E-5"/>
        <n v="8.486684575140192E-5"/>
        <n v="1.4307985861719731E-4"/>
        <n v="1.5120927764730729E-4"/>
        <n v="4.5891909628137894E-5"/>
        <n v="1.4227677081852676E-4"/>
        <n v="8.1947513077856263E-5"/>
        <n v="6.9347716668984437E-5"/>
        <n v="5.0637941467524474E-5"/>
        <n v="7.9961498656819615E-5"/>
        <n v="4.6600797398531951E-5"/>
        <n v="3.0310269927877938E-5"/>
        <n v="2.0973831641441738E-5"/>
        <n v="1.9317517319372816E-5"/>
        <n v="8.5386248211461027E-5"/>
        <n v="1.8557839671981748E-6"/>
        <n v="1.4216824544032804E-6"/>
        <n v="3.1472359677629872E-6"/>
        <n v="1.2805994627449395E-6"/>
        <n v="6.0123059522092921E-6"/>
        <n v="3.961176304253415E-5"/>
        <n v="1.3439782836129942E-4"/>
        <n v="2.5394938498501343E-5"/>
        <n v="7.5229792167355266E-5"/>
        <n v="7.1778685140635852E-5"/>
        <n v="8.4934131485885132E-4"/>
        <n v="4.5241191460458337E-4"/>
        <n v="2.3315933021901343E-3"/>
        <n v="2.6276164569474981E-4"/>
        <n v="7.0793274706591443E-4"/>
        <n v="3.8882472501038725E-4"/>
        <n v="2.3079091577535575E-3"/>
        <n v="6.9831001883178991E-4"/>
        <n v="7.595600058810984E-3"/>
        <n v="3.728092008480888E-4"/>
        <n v="1.6443765304670615E-4"/>
        <n v="2.3246136010166615E-4"/>
        <n v="9.6589105952158877E-5"/>
        <n v="6.2149228333063095E-4"/>
        <n v="9.5241871907199914E-5"/>
        <n v="3.4311383571308481E-4"/>
        <n v="1.4389497102777228E-3"/>
        <n v="4.7495046514889436E-4"/>
        <n v="4.8689832790585083E-5"/>
        <n v="4.9487572458618E-5"/>
        <n v="2.3952343203719169E-3"/>
        <n v="3.54825894528291E-5"/>
        <n v="6.0774211791285266E-5"/>
        <n v="2.1053923370552396E-5"/>
        <n v="2.0098900042403626E-5"/>
        <n v="1.8160571672547505E-4"/>
        <n v="4.8666686497922851E-5"/>
        <n v="4.9776358490004802E-4"/>
        <n v="3.1819640887865789E-5"/>
        <n v="3.8485269616831395E-4"/>
        <n v="2.1401204580788312E-5"/>
        <n v="1.8720627739279836E-4"/>
        <n v="4.0653606673241895E-5"/>
        <n v="1.8036917856627879E-5"/>
        <n v="7.6618917008298926E-6"/>
        <n v="1.3989355351328278E-5"/>
        <n v="6.8805089777990817E-5"/>
        <n v="7.284164998044863E-3"/>
        <n v="3.2362267778859402E-5"/>
        <n v="9.1348892950606571E-4"/>
        <n v="2.6914293793283474E-6"/>
        <n v="7.770417079028617E-6"/>
        <n v="1.1358266082278421E-4"/>
        <n v="1.3638384278233607E-5"/>
        <n v="1.2753902445914009E-4"/>
        <n v="6.8479513643394642E-5"/>
        <n v="3.7235057259982099E-4"/>
        <n v="1.2201247809974828E-4"/>
        <n v="1.975161883216771E-6"/>
        <n v="2.8932865827779736E-5"/>
        <n v="4.1239643715515003E-7"/>
        <n v="1.1167261416648668E-4"/>
        <n v="4.6362041566494759E-4"/>
        <n v="3.405404276825476E-4"/>
        <n v="3.9286186907937974E-4"/>
        <n v="9.3548876007299827E-5"/>
        <n v="3.4575121945407019E-4"/>
        <n v="3.6030425561976269E-5"/>
        <n v="2.77879230877832E-5"/>
        <n v="3.8449456242025812E-5"/>
        <n v="6.1555594514316075E-5"/>
        <n v="7.2039146048312786E-5"/>
        <n v="2.3945039445766395E-4"/>
        <n v="4.7738143362054575E-4"/>
        <n v="4.117452848859577E-5"/>
        <n v="1.7222977520137449E-5"/>
        <n v="7.4122833309728275E-5"/>
        <n v="2.7218164852239901E-5"/>
        <n v="6.8292849992892841E-6"/>
        <n v="3.6855218436286568E-5"/>
        <n v="7.8138272303081056E-7"/>
        <n v="1.6061755973411106E-6"/>
        <n v="1.8635977944284833E-4"/>
        <n v="7.3580206418734668E-5"/>
        <n v="1.3155446345249286E-4"/>
        <n v="5.6454901738976072E-7"/>
        <n v="3.8847744380015129E-5"/>
        <n v="7.4687165276361646E-5"/>
        <n v="4.7740313869618549E-5"/>
        <n v="3.77451265375161E-5"/>
        <n v="8.5309629294452716E-4"/>
        <n v="6.0920872987383018E-4"/>
        <n v="1.3262326847700802E-3"/>
        <n v="1.1026829577259519E-3"/>
        <n v="2.0042512426399137E-3"/>
        <n v="1.1197171010880237E-4"/>
        <n v="1.5684087657279547E-4"/>
        <n v="3.3287338102625324E-3"/>
        <n v="6.3137894528453471E-4"/>
        <n v="6.8923794836664584E-4"/>
        <n v="2.9687619461711166E-4"/>
        <n v="6.5171660115897546E-4"/>
        <n v="4.0469113530304063E-4"/>
        <n v="1.4173414392753314E-4"/>
        <n v="6.4097258871730187E-4"/>
        <n v="3.1177496225063943E-4"/>
        <n v="2.7406999010305683E-4"/>
        <n v="3.6477550120155006E-4"/>
        <n v="2.0832993483036616E-4"/>
        <n v="9.411917686973411E-4"/>
        <n v="2.2952032235248072E-3"/>
        <n v="1.0705160356278502E-3"/>
        <n v="6.5709945991763215E-4"/>
        <n v="1.7001585748612052E-4"/>
        <n v="9.9797788989057978E-4"/>
        <n v="6.7917352184325257E-4"/>
        <n v="3.0799502332797782E-4"/>
        <n v="1.1670602120734349E-3"/>
        <n v="4.9059982468515034E-4"/>
        <n v="2.0858953404654016E-4"/>
        <n v="1.6005322776747771E-4"/>
        <n v="1.6022304827928307E-3"/>
        <n v="1.6055244450719183E-4"/>
        <n v="1.2013216739707719E-4"/>
        <n v="1.5866410292653402E-5"/>
        <n v="1.8123738159186857E-5"/>
        <n v="3.8005587445193035E-5"/>
        <n v="6.4333844196203403E-6"/>
        <n v="2.2746919270452486E-5"/>
        <n v="3.6060812667871906E-6"/>
        <n v="1.6181133889429701E-6"/>
        <n v="5.5347942881349086E-7"/>
        <n v="2.1748485791024228E-5"/>
        <n v="4.519539375085848E-5"/>
        <n v="2.8563879541904075E-5"/>
        <n v="3.2556528205835121E-5"/>
        <n v="1.1360436589842396E-4"/>
        <n v="8.376553021344129E-5"/>
        <n v="2.5980975540774452E-5"/>
        <n v="4.4495405061476711E-5"/>
        <n v="6.5874904566625285E-5"/>
        <n v="6.8588039021593372E-5"/>
        <n v="1.7039119250662082E-4"/>
        <n v="2.6272691757372621E-5"/>
        <n v="2.3348603718805047E-4"/>
        <n v="1.4415860087649263E-4"/>
        <n v="1.6581764873283572E-4"/>
        <n v="1.0263462067009697E-5"/>
        <n v="8.6864797964040439E-5"/>
        <n v="2.7771644281053391E-4"/>
        <n v="3.2698696451275446E-5"/>
        <n v="1.2510805598748867E-5"/>
        <n v="9.562236188316463E-5"/>
        <n v="9.7911596210888512E-5"/>
        <n v="5.556499363774653E-5"/>
        <n v="5.8712229605509515E-5"/>
        <n v="2.8510419940603384E-4"/>
        <n v="9.2219440124365453E-5"/>
        <n v="7.7533134794244971E-5"/>
        <n v="4.5948776926314022E-5"/>
        <n v="9.8486780715341746E-6"/>
        <n v="1.2075770767701464E-4"/>
        <n v="2.2178246288691176E-5"/>
        <n v="2.3013891700821346E-4"/>
        <n v="1.4899232122146379E-4"/>
        <n v="7.7339525519538441E-6"/>
        <n v="3.5257724869201354E-6"/>
        <n v="1.6495857486206E-5"/>
        <n v="8.8144312173003378E-5"/>
        <n v="4.6774438003649914E-5"/>
        <n v="2.7114327770379361E-4"/>
        <n v="7.5718807521518711E-5"/>
        <n v="7.2060851123952537E-5"/>
        <n v="8.1547421248081282E-5"/>
        <n v="6.344393609497387E-5"/>
        <n v="3.8669762759769231E-5"/>
        <n v="5.319907310727987E-5"/>
        <n v="1.0526961685276198E-5"/>
        <n v="1.3836985720337271E-5"/>
        <n v="8.4649794995004474E-5"/>
        <n v="7.3927487628970581E-5"/>
        <n v="5.1354208963636051E-5"/>
        <n v="6.7502785239606138E-6"/>
        <n v="1.1856831669723357E-5"/>
        <n v="3.1689410434027317E-6"/>
        <n v="8.6277675667985328E-6"/>
        <n v="5.393711296476567E-7"/>
        <n v="1.2328482963375011E-6"/>
        <n v="1.1373459635226245E-6"/>
        <n v="1.0939358122431347E-5"/>
        <n v="1.3678017746351781E-4"/>
        <n v="2.0684937084676735E-5"/>
        <n v="5.8820754983708241E-6"/>
        <n v="1.5193552947821318E-7"/>
        <n v="1.7913198925481333E-6"/>
        <n v="4.141328432063296E-5"/>
        <n v="4.0154389933527765E-6"/>
        <n v="2.4787196380588489E-5"/>
        <n v="5.9254856496503131E-6"/>
        <n v="4.99216739714129E-7"/>
        <n v="1.3565672274840461E-5"/>
        <n v="6.8588039021593373E-6"/>
        <n v="7.3905782553330829E-5"/>
        <n v="1.3500557047921228E-5"/>
        <n v="1.2263367736455777E-5"/>
        <n v="1.4260234695312293E-5"/>
        <n v="4.406130354868182E-5"/>
        <n v="1.7372959592808089E-5"/>
        <n v="4.1228791177695137E-6"/>
        <n v="9.4851180545684503E-6"/>
        <n v="2.9562313021332334E-5"/>
        <n v="1.0923079315701539E-5"/>
        <n v="2.7999547575270713E-6"/>
        <n v="5.5999095150541429E-4"/>
        <n v="1.000618963494424E-3"/>
        <n v="8.1394033649042767E-5"/>
        <n v="1.7723388039011766E-4"/>
        <n v="2.8695238659675812E-4"/>
        <n v="1.2941651350197801E-5"/>
        <n v="5.0207746868344733E-5"/>
        <n v="5.5760339318504231E-5"/>
        <n v="7.6640622083938667E-5"/>
        <n v="2.7782496818873265E-5"/>
        <n v="5.6867298176131216E-5"/>
        <n v="8.8014081719164911E-5"/>
        <n v="1.7863277251509919E-4"/>
        <n v="6.6498925491267945E-4"/>
        <n v="2.3267841085806359E-5"/>
        <n v="2.3788762901160234E-5"/>
        <n v="3.4836646401790306E-5"/>
        <n v="1.3131570762045567E-5"/>
        <n v="2.8694109995742542E-5"/>
        <n v="1.1896551958144091E-4"/>
        <n v="2.6436782129209091E-5"/>
        <n v="2.3191873321067253E-4"/>
        <n v="1.0930003234830618E-4"/>
        <n v="3.5487798670982649E-5"/>
        <n v="2.4663477449441947E-4"/>
        <n v="1.2363211084398602E-4"/>
        <n v="8.0525830623452973E-5"/>
        <n v="2.6453060935938901E-5"/>
        <n v="6.9564767425381882E-5"/>
        <n v="4.5732594372942163E-5"/>
        <n v="1.89702361091369E-4"/>
        <n v="1.1069588576269817E-4"/>
        <n v="1.7385765587435534E-4"/>
        <n v="3.412037890567873E-6"/>
        <n v="2.107562844619214E-5"/>
        <n v="1.1004473349350582E-4"/>
        <n v="7.1084122720164013E-5"/>
        <n v="1.2760370558454652E-4"/>
        <n v="1.450969112963988E-4"/>
        <n v="3.6895570342408415E-3"/>
        <n v="5.4453693764991602E-4"/>
        <n v="1.7954872670709643E-4"/>
        <n v="7.1993999490982112E-5"/>
        <n v="5.990644286720827E-4"/>
        <n v="7.6634110561246748E-4"/>
        <n v="1.9057056411695881E-4"/>
        <n v="6.8045412130599751E-5"/>
        <n v="2.1770190866663972E-5"/>
        <n v="3.9046224273695215E-5"/>
        <n v="3.4172471087214116E-4"/>
        <n v="1.3062114519998384E-3"/>
        <n v="2.2514674961107218E-4"/>
        <n v="1.1181261190436303E-3"/>
        <n v="4.9902161108412763E-4"/>
        <n v="1.6485938266638637E-4"/>
        <n v="9.7946324331912101E-4"/>
        <n v="2.7723024911620363E-4"/>
        <n v="1.4032331401094973E-4"/>
        <n v="6.4982825957831769E-4"/>
        <n v="9.1799446910736381E-6"/>
        <n v="1.016882793722041E-4"/>
        <n v="3.4068286724143343E-4"/>
        <n v="6.1373271878942227E-4"/>
        <n v="7.6141405344224536E-5"/>
        <n v="1.8931166972985361E-4"/>
        <n v="5.0540268627145618E-4"/>
        <n v="1.0466621574997708E-4"/>
        <n v="3.9470680050875806E-4"/>
        <n v="1.5280373250380297E-4"/>
        <n v="1.1332219991510728E-4"/>
        <n v="2.1896080305374493E-4"/>
        <n v="2.0500660992495303E-5"/>
        <n v="2.6742823695729493E-4"/>
        <n v="2.148162188603357E-4"/>
        <n v="3.6679407323604634E-5"/>
        <n v="1.1411660568352194E-3"/>
        <n v="1.8234434044949555E-4"/>
        <n v="7.1416210377452116E-4"/>
        <n v="2.7608856213755306E-5"/>
        <n v="9.5415512512317871E-5"/>
        <n v="2.4426023921943138E-3"/>
        <n v="5.9030664770220206E-4"/>
        <n v="6.8768191149403259E-4"/>
        <n v="2.3137610631967891E-5"/>
        <n v="2.1813601017943461E-5"/>
        <n v="4.7192868451832905E-4"/>
        <n v="6.9998868938176786E-5"/>
        <n v="1.9903554361645924E-4"/>
        <n v="5.4592606249085969E-5"/>
        <n v="2.6861658984857092E-4"/>
        <n v="2.8479229746909072E-4"/>
        <n v="1.1521618481543141E-4"/>
        <n v="3.2724742542043143E-4"/>
        <n v="1.6170281351609829E-5"/>
        <n v="1.8058622932267621E-4"/>
        <n v="2.351462779583026E-5"/>
        <n v="9.7889891135248771E-6"/>
        <n v="1.4507672557605383E-4"/>
        <n v="1.2740879400530161E-5"/>
        <n v="1.8386369574427769E-4"/>
        <n v="6.4647482539197717E-4"/>
        <n v="2.9518902870052843E-6"/>
        <n v="9.4968387954139133E-6"/>
        <n v="1.55690507563889E-4"/>
        <n v="1.3999773787635355E-5"/>
        <n v="5.4436329704479797E-7"/>
        <n v="2.8129778029109181E-5"/>
        <n v="2.4366117913177443E-4"/>
        <n v="8.161108440544022E-6"/>
        <n v="4.5645774070383184E-5"/>
        <n v="1.0201385550680027E-5"/>
        <n v="1.270615127950657E-4"/>
        <n v="2.4813242471356182E-4"/>
        <n v="1.727724020923681E-5"/>
        <n v="2.5681228446189578E-5"/>
        <n v="1.4813714124125784E-5"/>
        <n v="1.7255535133597066E-5"/>
        <n v="4.8763708186032515E-5"/>
        <n v="3.8157522974671246E-5"/>
        <n v="6.0340110278490375E-6"/>
        <n v="3.9655173193813639E-5"/>
        <n v="7.4231358687926994E-6"/>
        <n v="1.7793777599311455E-4"/>
        <n v="1.8261565389499233E-5"/>
        <n v="5.3741767284007969E-5"/>
        <n v="1.1657796126106899E-6"/>
        <n v="1.7157862293218216E-4"/>
        <n v="1.4396976671842684E-4"/>
        <n v="1.1564464300855996E-4"/>
        <n v="1.1308344408307008E-5"/>
        <n v="7.1626749611157633E-7"/>
        <n v="3.7007153965764779E-6"/>
        <n v="3.1672046373515518E-6"/>
        <n v="1.8490988039011338E-3"/>
        <n v="3.5359738724708155E-4"/>
        <n v="1.5354170507555428E-5"/>
        <n v="6.3975710448147618E-6"/>
        <n v="3.5162222536386476E-6"/>
        <n v="1.8169101767273924E-5"/>
        <n v="3.1059963240474717E-6"/>
        <n v="2.3754034780136642E-6"/>
        <n v="6.3838968471617215E-6"/>
        <n v="1.6365627032367532E-4"/>
        <n v="6.0394372967589736E-6"/>
        <n v="5.1017780291220006E-4"/>
        <n v="5.1245683585437328E-5"/>
        <n v="7.6727442386497646E-5"/>
        <n v="7.6271635798063004E-5"/>
        <n v="6.6278836024280936E-5"/>
        <n v="2.1851584900313016E-4"/>
        <n v="2.679936823943086E-4"/>
        <n v="1.2154842358257053E-4"/>
        <n v="1.23718931146545E-4"/>
        <n v="4.3458336547409708E-5"/>
        <n v="9.9170490597993709E-5"/>
        <n v="5.9767530383113905E-5"/>
        <n v="1.1039201470374173E-4"/>
        <n v="3.1363834299431148E-4"/>
        <n v="5.7930846882478705E-5"/>
        <n v="2.648019228048858E-5"/>
        <n v="1.2172169520140261E-3"/>
        <n v="7.5642188604510419E-5"/>
        <n v="1.7887152834713638E-4"/>
        <n v="4.8727894811226935E-5"/>
        <n v="2.1657910510379573E-4"/>
        <n v="4.9921673971412898E-5"/>
        <n v="6.5853199490985533E-5"/>
        <n v="1.1890040435452167E-4"/>
        <n v="6.3704397002650804E-5"/>
        <n v="7.3245080050856996E-5"/>
        <n v="1.0407193077896086E-4"/>
        <n v="4.0859153739550275E-5"/>
        <n v="1.5496338752995756E-5"/>
        <n v="1.5328124416787733E-4"/>
        <n v="5.9146331118304412E-5"/>
        <n v="1.0006039869922324E-4"/>
        <n v="9.2978032517974536E-5"/>
        <n v="3.7862333945970722E-4"/>
        <n v="3.6963743814485289E-6"/>
        <n v="1.6187645412121624E-5"/>
        <n v="2.900232206982692E-6"/>
        <n v="1.6690552014694512E-5"/>
        <n v="4.4929506574271608E-5"/>
        <n v="2.9822773929009271E-6"/>
        <n v="3.5813374805578817E-7"/>
        <n v="5.6606837268454275E-5"/>
        <n v="5.9168036193944157E-5"/>
        <n v="7.7623862010419102E-6"/>
        <n v="1.1232376643567902E-4"/>
        <n v="2.4604222592945443E-4"/>
        <n v="8.1893250388756898E-5"/>
        <n v="5.9777948819420988E-4"/>
        <n v="1.0961063198071093E-4"/>
        <n v="1.7080093007201011E-4"/>
        <n v="3.4848280322333209E-4"/>
        <n v="7.6234737169475443E-4"/>
        <n v="5.6895731825219277E-5"/>
        <n v="3.4836906862697982E-4"/>
        <n v="4.3457902445896913E-4"/>
        <n v="3.2831097412677892E-4"/>
        <n v="1.1763000627732742E-4"/>
        <n v="6.7719835996003577E-5"/>
        <n v="7.3688731796933384E-5"/>
        <n v="6.6439236533258643E-4"/>
        <n v="4.4430289834557477E-5"/>
        <n v="3.5542061360082007E-5"/>
        <n v="4.2650473632098412E-5"/>
        <n v="1.5549516188313129E-4"/>
        <n v="4.6824359677621321E-4"/>
        <n v="6.2011401102750717E-5"/>
        <n v="3.4945171779989029E-5"/>
        <n v="2.8477059239345097E-5"/>
        <n v="1.2892814930008374E-4"/>
        <n v="1.1418128897943594E-4"/>
        <n v="3.360162759788883E-4"/>
        <n v="4.3670612187166416E-4"/>
        <n v="7.6566043444040502E-4"/>
        <n v="8.942382638196633E-5"/>
        <n v="1.7654395851481757E-4"/>
        <n v="8.5784319298693934E-5"/>
        <n v="2.1273144634513817E-4"/>
        <n v="2.7631472902571918E-4"/>
        <n v="1.7856765728817997E-4"/>
        <n v="4.683022004804406E-5"/>
        <n v="4.7542797681296873E-4"/>
        <n v="2.4140385126524098E-4"/>
        <n v="7.5249652311565627E-5"/>
        <n v="2.625228898627126E-4"/>
        <n v="1.2525999151696688E-4"/>
        <n v="5.5104846034183946E-4"/>
        <n v="8.1775174777276685E-5"/>
        <n v="4.420238654034016E-4"/>
        <n v="3.7428633977075167E-4"/>
        <n v="2.7795519864257112E-4"/>
        <n v="6.0449653624736594E-5"/>
        <n v="1.5985788208672E-4"/>
        <n v="5.3000756001667082E-4"/>
        <n v="1.1855312314428576E-4"/>
        <n v="7.1952325745753808E-5"/>
        <n v="2.7285450586723108E-4"/>
        <n v="6.08645049059466E-5"/>
        <n v="5.5890569772342698E-5"/>
        <n v="1.0956548542338024E-4"/>
        <n v="1.7097088081426931E-4"/>
        <n v="3.3241323342269067E-4"/>
        <n v="2.3088123059509274E-4"/>
        <n v="5.2033577831160065E-5"/>
        <n v="5.5445615721727932E-5"/>
        <n v="3.3519148310457797E-4"/>
        <n v="9.324500494834339E-5"/>
        <n v="3.4087821292219113E-4"/>
        <n v="3.9177661529739253E-5"/>
        <n v="8.5593965785333372E-5"/>
        <n v="1.5439471454819625E-4"/>
        <n v="7.3500982892649606E-5"/>
        <n v="1.4386124134022811E-4"/>
        <n v="4.4712455817874163E-5"/>
        <n v="6.9066635939449739E-4"/>
        <n v="2.3827397935798978E-5"/>
        <n v="6.6157070549941957E-5"/>
        <n v="1.2163524388512951E-4"/>
        <n v="3.3132797964070343E-4"/>
        <n v="4.0697016824521384E-5"/>
        <n v="2.8508969824499891E-4"/>
        <n v="1.8914347709872124E-5"/>
        <n v="6.892316538947103E-5"/>
        <n v="1.1320499250665267E-4"/>
        <n v="2.0187890852526582E-5"/>
        <n v="2.0472511679898118E-5"/>
        <n v="6.1445115679309778E-5"/>
        <n v="1.5649880458071312E-4"/>
        <n v="2.2080573448312322E-4"/>
        <n v="7.5663893680150157E-5"/>
        <n v="8.6907122861537933E-5"/>
        <n v="2.1489978340154866E-4"/>
        <n v="4.5276787784507521E-5"/>
        <n v="3.4028132334209811E-4"/>
        <n v="8.8578413685798282E-5"/>
        <n v="2.3154974692479687E-5"/>
        <n v="1.5865976191140609E-5"/>
        <n v="1.4119151703653952E-4"/>
        <n v="5.037748055984754E-5"/>
        <n v="4.7939132362478619E-5"/>
        <n v="1.2510805598748867E-4"/>
        <n v="2.5497343045369659E-4"/>
        <n v="2.4201159338315384E-5"/>
        <n v="5.4805315990355465E-5"/>
        <n v="1.1655625618542924E-5"/>
        <n v="3.5797964201874596E-5"/>
        <n v="3.7734273999696225E-5"/>
        <n v="1.2795142089629524E-5"/>
        <n v="1.7602816343832982E-4"/>
        <n v="2.3031255761333143E-5"/>
        <n v="5.7192874310727384E-5"/>
        <n v="3.3210502134860631E-5"/>
        <n v="4.5323236646376573E-5"/>
        <n v="7.9440576841465746E-5"/>
        <n v="1.1646943588287027E-4"/>
        <n v="1.4262318382573708E-4"/>
        <n v="7.833470323762075E-5"/>
        <n v="3.3267369433036758E-4"/>
        <n v="1.8119397144058906E-4"/>
        <n v="8.9967538526741946E-5"/>
        <n v="9.525272444501979E-5"/>
        <n v="3.5813374805578817E-5"/>
        <n v="6.7927987671388741E-5"/>
        <n v="1.1972519722883198E-4"/>
        <n v="3.3295586031368431E-5"/>
        <n v="9.0438538668124392E-5"/>
        <n v="1.4373209614017166E-4"/>
        <n v="1.528592974974407E-4"/>
        <n v="4.4782997313703334E-5"/>
        <n v="6.6374121306339416E-5"/>
        <n v="6.2838364484624987E-5"/>
        <n v="4.3247580262947786E-5"/>
        <n v="2.2354057401373107E-4"/>
        <n v="9.2246571468915142E-5"/>
        <n v="1.4654746150140295E-4"/>
        <n v="1.231328941042719E-4"/>
        <n v="2.3658532447321763E-5"/>
        <n v="1.7060189452839365E-4"/>
        <n v="9.036213680187251E-5"/>
        <n v="2.3984108581917935E-5"/>
        <n v="2.5305947688378394E-5"/>
        <n v="2.2703509119172997E-5"/>
        <n v="1.2854396946126024E-4"/>
        <n v="3.8331163579789209E-5"/>
        <n v="2.2464753287135804E-5"/>
        <n v="5.7009466421571548E-5"/>
        <n v="6.0719949102185908E-5"/>
        <n v="8.5300947264196824E-5"/>
        <n v="1.7366231019359766E-4"/>
        <n v="2.2985761922792239E-4"/>
        <n v="1.683272026013484E-5"/>
        <n v="5.8942954559560003E-5"/>
        <n v="6.8002001979320262E-5"/>
        <n v="8.8773759366555976E-5"/>
        <n v="1.0025704668451934E-4"/>
        <n v="4.243342287570096E-5"/>
        <n v="1.3024477918839066E-4"/>
        <n v="7.6097995192945047E-5"/>
        <n v="4.4271191630118149E-5"/>
        <n v="2.4852311607507724E-4"/>
        <n v="3.333899618264792E-5"/>
        <n v="3.4445955040274898E-5"/>
        <n v="2.2263547235955369E-5"/>
        <n v="2.6158957161020361E-5"/>
        <n v="3.3968443376200518E-5"/>
        <n v="9.643565106738587E-5"/>
        <n v="3.5399893114641682E-5"/>
        <n v="2.1794066449867691E-4"/>
        <n v="8.3992999406145804E-5"/>
        <n v="3.5737407040839709E-4"/>
        <n v="1.3690802035903589E-5"/>
        <n v="2.1772361374227948E-4"/>
        <n v="6.0904876346636532E-5"/>
        <n v="2.2898854799930698E-5"/>
        <n v="1.7571995136424546E-5"/>
        <n v="7.0650021207369122E-5"/>
        <n v="3.371883500634345E-4"/>
        <n v="1.3602657723730586E-4"/>
        <n v="3.6898845638322453E-5"/>
        <n v="8.757998020637002E-5"/>
        <n v="7.249929365187537E-5"/>
        <n v="2.7466905019071377E-5"/>
        <n v="2.1954684009601802E-4"/>
        <n v="9.3063333465238739E-5"/>
        <n v="1.3489704510101356E-4"/>
        <n v="6.7049366209491869E-4"/>
        <n v="5.8431148875974825E-5"/>
        <n v="5.5445615721727941E-6"/>
        <n v="6.1729167833699539E-5"/>
        <n v="4.7599230877960213E-5"/>
        <n v="2.0674084546856863E-4"/>
        <n v="2.4309684716514106E-5"/>
        <n v="1.1492837551244839E-4"/>
        <n v="7.4069655874410906E-5"/>
        <n v="3.5078440944417066E-5"/>
        <n v="1.1418866653464589E-4"/>
        <n v="4.0262915311726486E-5"/>
        <n v="1.3360993411557667E-5"/>
        <n v="3.0765208313286991E-5"/>
        <n v="2.3398071539644829E-5"/>
        <n v="5.0030199349611621E-5"/>
        <n v="2.9627428248251567E-5"/>
        <n v="2.1609573306929863E-5"/>
        <n v="1.4281939770952038E-5"/>
        <n v="3.3252175880088941E-5"/>
        <n v="1.094695489890526E-5"/>
        <n v="2.0045722607086254E-5"/>
        <n v="2.1846158631403078E-4"/>
        <n v="1.2456542909649505E-4"/>
        <n v="6.0861032093844244E-5"/>
        <n v="2.6393371977929602E-5"/>
        <n v="1.7941632574569399E-5"/>
        <n v="2.7011966633662328E-5"/>
        <n v="1.5085027569622594E-5"/>
        <n v="1.0961063198071092E-5"/>
        <n v="1.6829030397276084E-4"/>
        <n v="1.1104707388654925E-4"/>
        <n v="5.857331712141515E-5"/>
        <n v="9.6587586596864089E-5"/>
        <n v="2.6432441114081142E-4"/>
        <n v="6.8913615156189546E-5"/>
        <n v="3.0509305471494398E-5"/>
        <n v="4.430005938071901E-5"/>
        <n v="1.0635487063474922E-4"/>
        <n v="9.6674406899423077E-6"/>
        <n v="6.7719835996003584E-6"/>
        <n v="4.8988355718903876E-5"/>
        <n v="5.4535738950909833E-5"/>
        <n v="4.6448861869053739E-5"/>
        <n v="1.830779720061189E-4"/>
        <n v="1.1799964371547226E-4"/>
        <n v="1.1629579527775231E-4"/>
        <n v="6.1989696027110966E-5"/>
        <n v="1.010588321786515E-4"/>
        <n v="7.2647973420007629E-5"/>
        <n v="7.8919655026111864E-5"/>
        <n v="1.6022361261124971E-4"/>
        <n v="2.7673971440674543E-5"/>
        <n v="1.7168714831038087E-5"/>
        <n v="8.682507767561969E-5"/>
        <n v="8.6977664357367097E-5"/>
        <n v="8.1003342287527366E-5"/>
        <n v="2.7511183373376455E-5"/>
        <n v="4.5797709599861396E-5"/>
        <n v="2.3072495405048658E-5"/>
        <n v="9.1508598897163814E-5"/>
        <n v="7.6458082397808417E-5"/>
        <n v="5.6302966209497851E-5"/>
        <n v="2.2660098967893506E-4"/>
        <n v="5.1180568358518098E-6"/>
        <n v="6.9239191290785721E-5"/>
        <n v="1.9643093453968988E-5"/>
        <n v="4.3162279315683597E-5"/>
        <n v="6.6851632970413795E-5"/>
        <n v="1.1373459635226243E-4"/>
        <n v="3.5828351307770245E-5"/>
        <n v="5.7635006701508983E-5"/>
        <n v="5.7293802912452198E-5"/>
        <n v="1.2871109854368629E-5"/>
        <n v="3.9664940477851519E-5"/>
        <n v="1.2925936875434626E-4"/>
        <n v="2.2043674819724755E-4"/>
        <n v="7.3059284603380786E-5"/>
        <n v="1.5226110561280935E-4"/>
        <n v="4.7455760327981496E-5"/>
        <n v="1.4325349922231527E-5"/>
        <n v="7.8192534992180425E-5"/>
        <n v="1.369590272867893E-5"/>
        <n v="1.6951664074640641E-4"/>
        <n v="5.8658618068679353E-5"/>
        <n v="6.5397392902550902E-6"/>
        <n v="1.982758659690682E-5"/>
        <n v="7.3046044507240549E-5"/>
        <n v="1.5584244309336723E-5"/>
        <n v="1.049201651349621E-5"/>
        <n v="3.582639785096267E-5"/>
        <n v="1.2204764032228466E-4"/>
        <n v="5.4479739855759292E-6"/>
        <n v="2.4418210094712829E-5"/>
        <n v="8.6914177011120845E-4"/>
        <n v="2.9002322069826921E-5"/>
        <n v="7.4496160610731894E-5"/>
        <n v="3.3154503039710088E-5"/>
        <n v="2.1979210745074712E-5"/>
        <n v="1.2686616711430799E-4"/>
        <n v="1.2309187151131277E-4"/>
        <n v="5.9385086950341595E-5"/>
        <n v="2.1712889466975046E-3"/>
        <n v="1.4330559140385066E-5"/>
        <n v="1.594997483386642E-5"/>
        <n v="5.6487459352435683E-5"/>
        <n v="1.3335381422302769E-5"/>
        <n v="1.4997328211500205E-5"/>
        <n v="2.8575817333505933E-5"/>
        <n v="5.9568494839497452E-5"/>
        <n v="3.0935810207815377E-5"/>
        <n v="2.4092633960116661E-5"/>
        <n v="1.0904630001407756E-4"/>
        <n v="4.9639507988096219E-5"/>
        <n v="5.2062011480248132E-5"/>
        <n v="8.7689373787594335E-5"/>
        <n v="1.3359474056262886E-4"/>
        <n v="2.1993753145753344E-4"/>
        <n v="1.6929958999000894E-5"/>
        <n v="4.2656160361916027E-5"/>
        <n v="6.2293567086067403E-5"/>
        <n v="9.8522594090147346E-5"/>
        <n v="1.7813355577538507E-4"/>
        <n v="1.7998499872745528E-5"/>
        <n v="5.7151634667011868E-6"/>
        <n v="1.4225354638759224E-4"/>
        <n v="5.5239417503150356E-5"/>
        <n v="6.6873338046053533E-5"/>
        <n v="1.9290385974823137E-5"/>
        <n v="2.1922126396142184E-5"/>
        <n v="5.934102564679293E-5"/>
        <n v="8.6863712710258444E-5"/>
        <n v="1.307947858051018E-5"/>
        <n v="1.1111870063616041E-4"/>
        <n v="1.6491516471078055E-5"/>
        <n v="8.5443115509637149E-5"/>
        <n v="4.6147812469930483E-5"/>
        <n v="9.6674406899423067E-5"/>
        <n v="1.1753298458921776E-4"/>
        <n v="5.4696790612156742E-5"/>
        <n v="8.8712985154764705E-5"/>
        <n v="2.5021611197497734E-5"/>
        <n v="2.3973256044098064E-4"/>
        <n v="7.1453109006039677E-5"/>
        <n v="2.1726563664628087E-5"/>
        <n v="6.8327578113916437E-5"/>
        <n v="8.7575639191242078E-5"/>
        <n v="1.1581025273569123E-4"/>
        <n v="1.8937678495677284E-4"/>
        <n v="3.8244343277230231E-5"/>
        <n v="5.1847999434440244E-5"/>
        <n v="2.7695676516314287E-5"/>
        <n v="1.781986710023043E-5"/>
        <n v="1.044014138271722E-5"/>
        <n v="8.7152390216267044E-4"/>
        <n v="1.2241662660816033E-5"/>
        <n v="5.7151634667011866E-5"/>
        <n v="7.4382426014379623E-5"/>
        <n v="1.2617160469383616E-4"/>
        <n v="1.159899707619883E-4"/>
        <n v="7.2115113813051894E-6"/>
        <n v="6.6439236533258643E-5"/>
        <n v="7.2277901880349983E-5"/>
        <n v="1.3208623780566661E-4"/>
        <n v="6.6534738866073525E-6"/>
        <n v="1.7667063367726626E-5"/>
        <n v="8.8005271628962753E-5"/>
        <n v="3.9295303039706673E-5"/>
        <n v="7.661891700829893E-5"/>
        <n v="8.6608895122247844E-5"/>
        <n v="1.2923093510525818E-4"/>
        <n v="1.1134703803189051E-4"/>
        <n v="1.9903554361645926E-6"/>
        <n v="2.680251265373879E-4"/>
        <n v="4.7794576558717913E-5"/>
        <n v="7.342827088925645E-5"/>
        <n v="2.4287979640874362E-5"/>
        <n v="9.0640395871574033E-5"/>
        <n v="8.4215693482209584E-5"/>
        <n v="2.263839389225376E-5"/>
        <n v="1.1471132475605094E-4"/>
        <n v="7.7053018521093817E-6"/>
        <n v="1.0879126537531056E-4"/>
        <n v="9.3120200763414861E-5"/>
        <n v="7.705301852109382E-5"/>
        <n v="1.1109525915446946E-3"/>
        <n v="2.7348395306078371E-5"/>
        <n v="1.2226469107868212E-5"/>
        <n v="8.1611084405440213E-5"/>
        <n v="8.6928827937177671E-5"/>
        <n v="6.141668203022171E-5"/>
        <n v="1.1994224798522942E-4"/>
        <n v="1.3153275837685312E-5"/>
        <n v="4.2792641877538744E-5"/>
        <n v="1.1629646813509713E-5"/>
        <n v="6.3487346246253359E-5"/>
        <n v="3.9503237664335421E-5"/>
        <n v="3.0779425137831018E-5"/>
        <n v="3.9828813798931596E-5"/>
        <n v="2.5025952212625685E-4"/>
        <n v="1.0207680022615554E-4"/>
        <n v="2.7044524247121944E-5"/>
        <n v="1.145876058249044E-4"/>
        <n v="3.4035077958414533E-5"/>
        <n v="1.1942132616987557E-5"/>
        <n v="7.4860805881479602E-5"/>
        <n v="1.0939358122431348E-4"/>
        <n v="1.3056731661239727E-4"/>
        <n v="1.253795973362797E-4"/>
        <n v="1.0833220302552997E-5"/>
        <n v="6.2488912766825097E-5"/>
        <n v="4.0414850841204705E-5"/>
        <n v="7.8572373815875951E-6"/>
        <n v="3.2414359960394786E-6"/>
        <n v="9.2680672981710032E-6"/>
        <n v="7.6770852537777138E-6"/>
        <n v="2.2889087515892811E-5"/>
        <n v="4.384425279228437E-6"/>
        <n v="1.1234547151131877E-4"/>
        <n v="1.1395164710865988E-5"/>
        <n v="1.3081649088074153E-4"/>
        <n v="2.8780930298301524E-5"/>
        <n v="1.6065011734757066E-5"/>
        <n v="1.1215012583056106E-4"/>
        <n v="2.0273191799790779E-5"/>
        <n v="9.8758094160838556E-5"/>
        <n v="8.2435877279750519E-5"/>
        <n v="9.5714391403877163E-5"/>
        <n v="1.0962734488895354E-4"/>
        <n v="3.7759885988951125E-5"/>
        <n v="1.7238171073085271E-4"/>
        <n v="2.2280281849273615E-4"/>
        <n v="5.0681351618803963E-5"/>
        <n v="9.346444326306121E-5"/>
        <n v="3.1689410434027315E-5"/>
        <n v="1.1959496677499351E-4"/>
        <n v="1.1742445921101903E-4"/>
        <n v="6.2163336632228936E-5"/>
        <n v="3.385340647530987E-4"/>
        <n v="1.0711454828214029E-4"/>
        <n v="5.7862475894213511E-5"/>
        <n v="3.3577752014685109E-5"/>
        <n v="1.8720627739279835E-5"/>
        <n v="8.5727452000517812E-5"/>
        <n v="1.4451239360942046E-4"/>
        <n v="3.2983032942156107E-6"/>
        <n v="1.1677330694182669E-4"/>
        <n v="8.7254404071773849E-6"/>
        <n v="5.1180568358518094E-5"/>
        <n v="9.8758094160838552E-6"/>
        <n v="5.7578139403332854E-5"/>
        <n v="3.9633468118173895E-5"/>
        <n v="2.3457760497654125E-5"/>
        <n v="4.6014543305502445E-5"/>
        <n v="4.562406899474344E-5"/>
        <n v="2.843393342455649E-5"/>
        <n v="3.8821047136978247E-5"/>
        <n v="4.6557387247252462E-5"/>
        <n v="2.3094200480688402E-5"/>
        <n v="7.9418871765825995E-5"/>
        <n v="1.361155680474288E-4"/>
        <n v="5.7518450445323559E-5"/>
        <n v="1.1440745369709452E-4"/>
        <n v="2.0330059097966911E-5"/>
        <n v="1.3022611282334048E-4"/>
        <n v="1.0874242895512114E-5"/>
        <n v="1.1506077647385083E-5"/>
        <n v="2.726157500351939E-5"/>
        <n v="9.3006466167062604E-5"/>
        <n v="9.0987677081809959E-6"/>
        <n v="5.8061511437829972E-5"/>
        <n v="2.4072318009317858E-4"/>
        <n v="1.8481871907242645E-6"/>
        <n v="1.8926825957857411E-5"/>
        <n v="3.1191713049607972E-5"/>
        <n v="2.3115905556328147E-5"/>
        <n v="8.8252837551202107E-5"/>
        <n v="1.8275673688665069E-5"/>
        <n v="4.1022592959117555E-6"/>
        <n v="3.6833513360646823E-5"/>
        <n v="4.6210106037016549E-5"/>
        <n v="5.2283620302529916E-5"/>
        <n v="8.2479287431030005E-7"/>
        <n v="2.4225469023031899E-5"/>
        <n v="3.8808675243863589E-5"/>
        <n v="1.0581224374375559E-5"/>
        <n v="9.8106941891646216E-6"/>
        <n v="5.8544883472327082E-5"/>
        <n v="2.6935998868923222E-5"/>
        <n v="2.7864976106304294E-5"/>
        <n v="1.541103780573156E-5"/>
        <n v="5.478361091471572E-5"/>
        <n v="2.3387219001824955E-4"/>
        <n v="6.4941586314116266E-6"/>
        <n v="2.3144990357685407E-5"/>
        <n v="4.9190212922353502E-6"/>
        <n v="2.8717985578946265E-5"/>
        <n v="6.4963291389756001E-5"/>
        <n v="2.5846187021051636E-5"/>
        <n v="2.5590284179259049E-6"/>
        <n v="3.8385426268888569E-6"/>
        <n v="3.9352170337882802E-5"/>
        <n v="4.9704623215015453E-5"/>
        <n v="2.3115905556328144E-7"/>
        <n v="1.4130004241473824E-5"/>
        <n v="9.8323992648043662E-6"/>
        <n v="2.3918993354998701E-5"/>
        <n v="3.7390248550806272E-5"/>
        <n v="5.3937112964765677E-5"/>
        <n v="8.6169150289786605E-6"/>
        <n v="3.8678444790025122E-5"/>
        <n v="2.4302522041552987E-5"/>
        <n v="6.3378820868054635E-6"/>
        <n v="5.9710663084937773E-7"/>
        <n v="1.1438574862145477E-5"/>
        <n v="4.5797709599861394E-6"/>
        <n v="8.4758320373203204E-5"/>
        <n v="2.8325123709866882E-5"/>
        <n v="4.6448861869053739E-6"/>
        <n v="9.7672840378851326E-6"/>
        <n v="8.4150578255290343E-5"/>
        <n v="2.7011966633662328E-6"/>
        <n v="1.3875620754976015E-5"/>
        <n v="4.2934810122979064E-6"/>
        <n v="6.9456242047183159E-7"/>
        <n v="1.961921787076527E-6"/>
        <n v="1.1742445921101904E-5"/>
        <n v="1.0787422592953134E-5"/>
        <n v="2.5091067439544916E-5"/>
        <n v="1.2880443036893722E-5"/>
        <n v="3.7810241764435334E-5"/>
        <n v="5.4023933267324655E-7"/>
        <n v="2.7176925208524384E-4"/>
        <n v="1.2176547433896798E-5"/>
        <n v="8.9641962392145764E-6"/>
        <n v="1.7463918836240809E-4"/>
        <n v="7.9983203732459366E-5"/>
        <n v="6.127342853099939E-5"/>
        <n v="8.5329380913284892E-5"/>
        <n v="2.5050044846585801E-5"/>
        <n v="2.2036078043250844E-5"/>
        <n v="4.0697016824521387E-6"/>
        <n v="4.6394599179954378E-6"/>
        <n v="1.0635487063474922E-5"/>
        <n v="5.9330824261242237E-6"/>
        <n v="7.585923936090787E-7"/>
        <n v="8.0308779867055531E-7"/>
        <n v="2.0898732079728221E-5"/>
        <n v="1.6377781874725791E-5"/>
        <n v="2.8976275979059225E-5"/>
        <n v="1.6474152410566256E-5"/>
        <n v="6.1416682030221719E-6"/>
        <n v="5.2092181535387368E-6"/>
        <n v="4.4278354305079269E-6"/>
        <n v="9.2029520712517684E-7"/>
        <n v="1.1373459635226243E-5"/>
        <n v="2.9735953626450293E-6"/>
        <n v="9.8781969744042261E-6"/>
        <n v="2.6458487204848834E-6"/>
        <n v="2.4452938215736425E-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8:10:11"/>
    <d v="2015-07-22T21:00:00"/>
    <x v="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8:24:43"/>
    <d v="2017-03-02T08:24:43"/>
    <x v="1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0:51:23"/>
    <d v="2016-02-15T10:51:23"/>
    <x v="2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6:21:47"/>
    <d v="2014-08-07T06:21:47"/>
    <x v="3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4:01:19"/>
    <d v="2015-12-19T14:01:19"/>
    <x v="0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6:23:27"/>
    <d v="2016-07-28T23:35:00"/>
    <x v="2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9:44:10"/>
    <d v="2014-06-13T19:44:10"/>
    <x v="3"/>
    <n v="201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9:07:47"/>
    <d v="2016-07-04T19:07:47"/>
    <x v="2"/>
    <n v="2016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6:40:12"/>
    <d v="2016-04-15T15:00:00"/>
    <x v="2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0:29:04"/>
    <d v="2016-04-16T20:29:04"/>
    <x v="2"/>
    <n v="201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9:37:59"/>
    <d v="2014-06-24T19:37:59"/>
    <x v="3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2:41:02"/>
    <d v="2016-08-21T21:00:00"/>
    <x v="2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1:07:05"/>
    <d v="2014-07-15T21:00:00"/>
    <x v="3"/>
    <n v="201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0:15:09"/>
    <d v="2016-06-23T14:27:00"/>
    <x v="2"/>
    <n v="201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8:38:08"/>
    <d v="2014-07-13T07:59:00"/>
    <x v="3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3:24:18"/>
    <d v="2015-09-27T14:14:00"/>
    <x v="0"/>
    <n v="20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3:06:51"/>
    <d v="2014-06-15T23:30:00"/>
    <x v="3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1:33:42"/>
    <d v="2014-11-04T12:33:42"/>
    <x v="3"/>
    <n v="2014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7:00:56"/>
    <d v="2014-09-17T07:00:56"/>
    <x v="3"/>
    <n v="2014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3:35:34"/>
    <d v="2015-07-20T13:35:34"/>
    <x v="0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2:11:52"/>
    <d v="2015-09-13T12:11:52"/>
    <x v="0"/>
    <n v="2015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9:03:09"/>
    <d v="2014-09-26T09:03:09"/>
    <x v="3"/>
    <n v="2014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5:52:20"/>
    <d v="2015-01-01T01:59:00"/>
    <x v="3"/>
    <n v="2015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2:41:41"/>
    <d v="2015-04-30T09:20:00"/>
    <x v="0"/>
    <n v="2015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3:41:03"/>
    <d v="2015-09-15T13:39:00"/>
    <x v="0"/>
    <n v="2015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8:36:01"/>
    <d v="2016-01-08T18:36:01"/>
    <x v="0"/>
    <n v="2016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6:22:24"/>
    <d v="2014-08-17T06:22:24"/>
    <x v="3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1:57:13"/>
    <d v="2014-11-15T22:57:13"/>
    <x v="3"/>
    <n v="2014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7:08:04"/>
    <d v="2015-12-16T17:08:04"/>
    <x v="0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0:09:28"/>
    <d v="2014-07-22T10:09:28"/>
    <x v="3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1:01:55"/>
    <d v="2014-08-21T01:01:55"/>
    <x v="3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3:00:34"/>
    <d v="2016-01-25T13:00:34"/>
    <x v="2"/>
    <n v="2016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9:03:37"/>
    <d v="2016-05-12T21:59:00"/>
    <x v="2"/>
    <n v="201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9:51:41"/>
    <d v="2015-11-08T10:51:41"/>
    <x v="0"/>
    <n v="2015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1:43:21"/>
    <d v="2014-08-05T01:43:21"/>
    <x v="3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1:00:14"/>
    <d v="2015-04-27T18:00:00"/>
    <x v="0"/>
    <n v="20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1:22:05"/>
    <d v="2015-04-04T00:22:05"/>
    <x v="0"/>
    <n v="201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0:37:59"/>
    <d v="2015-02-27T10:37:59"/>
    <x v="0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9:22:24"/>
    <d v="2013-05-10T19:22:24"/>
    <x v="4"/>
    <n v="2013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9:07:48"/>
    <d v="2014-05-25T16:59:00"/>
    <x v="3"/>
    <n v="201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3:08:08"/>
    <d v="2014-06-18T22:00:00"/>
    <x v="3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7:39:14"/>
    <d v="2014-10-05T07:39:14"/>
    <x v="3"/>
    <n v="20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9:20:26"/>
    <d v="2014-12-28T09:20:26"/>
    <x v="3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2:58:06"/>
    <d v="2014-07-12T18:00:00"/>
    <x v="3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0:22:17"/>
    <d v="2014-10-06T20:22:17"/>
    <x v="3"/>
    <n v="201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8:58:27"/>
    <d v="2016-04-27T08:58:27"/>
    <x v="2"/>
    <n v="2016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7:09:34"/>
    <d v="2015-12-15T17:09:34"/>
    <x v="0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3:40:07"/>
    <d v="2014-12-19T14:40:07"/>
    <x v="3"/>
    <n v="2014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6:24:20"/>
    <d v="2015-03-01T06:00:00"/>
    <x v="0"/>
    <n v="2015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2:14:05"/>
    <d v="2015-10-23T22:14:05"/>
    <x v="0"/>
    <n v="201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2:04:18"/>
    <d v="2015-01-30T11:00:00"/>
    <x v="3"/>
    <n v="2015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6:17:17"/>
    <d v="2015-08-10T16:17:17"/>
    <x v="0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0:50:46"/>
    <d v="2014-07-17T10:50:46"/>
    <x v="3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7:10:45"/>
    <d v="2014-04-04T16:00:00"/>
    <x v="3"/>
    <n v="2014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1:07:01"/>
    <d v="2015-12-25T11:07:01"/>
    <x v="0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7:15:16"/>
    <d v="2016-05-27T17:15:16"/>
    <x v="2"/>
    <n v="20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7:10:24"/>
    <d v="2015-06-08T10:00:00"/>
    <x v="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3:59:22"/>
    <d v="2015-04-25T13:59:22"/>
    <x v="0"/>
    <n v="2015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1:52:52"/>
    <d v="2014-11-19T12:52:52"/>
    <x v="3"/>
    <n v="2014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3:39:36"/>
    <d v="2015-09-14T15:00:00"/>
    <x v="0"/>
    <n v="2015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5:38:37"/>
    <d v="2014-03-22T18:00:00"/>
    <x v="3"/>
    <n v="2014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3:32:37"/>
    <d v="2013-06-06T13:32:37"/>
    <x v="4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3:11:18"/>
    <d v="2013-03-03T13:11:18"/>
    <x v="4"/>
    <n v="2013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5:53:33"/>
    <d v="2013-12-27T22:59:00"/>
    <x v="4"/>
    <n v="201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8:26:21"/>
    <d v="2013-07-07T18:26:21"/>
    <x v="4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3:42:34"/>
    <d v="2014-08-10T23:59:00"/>
    <x v="3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4:23:40"/>
    <d v="2016-07-18T14:23:40"/>
    <x v="2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8:00:04"/>
    <d v="2012-07-15T08:00:04"/>
    <x v="5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7:39:51"/>
    <d v="2014-02-23T07:39:51"/>
    <x v="3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2:30:25"/>
    <d v="2011-10-02T00:59:00"/>
    <x v="6"/>
    <n v="2011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5:30:45"/>
    <d v="2011-09-04T15:30:45"/>
    <x v="6"/>
    <n v="201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0:30:57"/>
    <d v="2012-05-28T00:30:57"/>
    <x v="5"/>
    <n v="2012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8:14:41"/>
    <d v="2012-11-14T18:00:00"/>
    <x v="5"/>
    <n v="201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2:09:44"/>
    <d v="2011-05-02T21:59:00"/>
    <x v="6"/>
    <n v="201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5:41:35"/>
    <d v="2016-01-21T05:41:35"/>
    <x v="0"/>
    <n v="2016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3:01:12"/>
    <d v="2013-04-22T23:01:12"/>
    <x v="4"/>
    <n v="201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0:35:58"/>
    <d v="2011-12-27T11:35:58"/>
    <x v="6"/>
    <n v="2011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1:28:37"/>
    <d v="2012-05-20T20:59:00"/>
    <x v="5"/>
    <n v="201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1:32:01"/>
    <d v="2016-09-01T11:32:01"/>
    <x v="2"/>
    <n v="2016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2:38:13"/>
    <d v="2014-04-25T12:38:13"/>
    <x v="3"/>
    <n v="2014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0:00:56"/>
    <d v="2013-12-09T20:00:56"/>
    <x v="4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1:48:47"/>
    <d v="2012-07-13T21:02:00"/>
    <x v="5"/>
    <n v="201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3:41:01"/>
    <d v="2011-10-09T13:41:01"/>
    <x v="6"/>
    <n v="201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8:46:29"/>
    <d v="2015-02-22T05:30:00"/>
    <x v="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2:11:26"/>
    <d v="2011-05-15T12:11:26"/>
    <x v="6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1:00:37"/>
    <d v="2011-09-22T21:00:37"/>
    <x v="6"/>
    <n v="2011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7:20:45"/>
    <d v="2015-12-27T08:20:45"/>
    <x v="0"/>
    <n v="201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6:56:43"/>
    <d v="2010-06-02T19:41:00"/>
    <x v="7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9:48:51"/>
    <d v="2014-06-22T09:48:51"/>
    <x v="3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2:03:12"/>
    <d v="2013-06-02T12:03:12"/>
    <x v="4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1:08:19"/>
    <d v="2011-07-12T01:08:19"/>
    <x v="6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3:39:24"/>
    <d v="2011-05-17T03:39:24"/>
    <x v="6"/>
    <n v="201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2:46:23"/>
    <d v="2017-02-01T02:00:00"/>
    <x v="2"/>
    <n v="2017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4:35:37"/>
    <d v="2012-07-03T15:00:00"/>
    <x v="5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1:13:42"/>
    <d v="2014-04-07T11:13:42"/>
    <x v="3"/>
    <n v="201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8:07:21"/>
    <d v="2012-02-25T18:07:21"/>
    <x v="5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9:54:01"/>
    <d v="2010-07-31T21:00:00"/>
    <x v="7"/>
    <n v="201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1:14:42"/>
    <d v="2011-07-11T21:14:42"/>
    <x v="6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3:04:34"/>
    <d v="2012-12-07T17:30:00"/>
    <x v="5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5:39:59"/>
    <d v="2014-01-22T15:39:59"/>
    <x v="4"/>
    <n v="201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2:04:46"/>
    <d v="2012-11-04T13:04:46"/>
    <x v="5"/>
    <n v="2012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2:38:30"/>
    <d v="2013-01-24T12:38:30"/>
    <x v="5"/>
    <n v="2013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1:08:53"/>
    <d v="2010-12-22T21:08:53"/>
    <x v="7"/>
    <n v="201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3:20:30"/>
    <d v="2014-03-07T13:20:30"/>
    <x v="3"/>
    <n v="2014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0:41:06"/>
    <d v="2011-04-02T19:00:00"/>
    <x v="6"/>
    <n v="2011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1:23:40"/>
    <d v="2016-05-13T18:00:00"/>
    <x v="2"/>
    <n v="201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2:38:21"/>
    <d v="2012-04-02T12:38:21"/>
    <x v="5"/>
    <n v="2012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7:34:47"/>
    <d v="2011-04-24T17:34:47"/>
    <x v="6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8:42:50"/>
    <d v="2013-05-31T08:42:50"/>
    <x v="4"/>
    <n v="2013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8:37:10"/>
    <d v="2011-02-25T18:37:10"/>
    <x v="6"/>
    <n v="201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6:47:33"/>
    <d v="2013-11-13T23:59:00"/>
    <x v="4"/>
    <n v="2013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1:59:47"/>
    <d v="2015-05-31T01:59:47"/>
    <x v="0"/>
    <n v="201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9:01:58"/>
    <d v="2014-04-12T20:00:00"/>
    <x v="3"/>
    <n v="2014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2:12:08"/>
    <d v="2011-08-06T09:00:00"/>
    <x v="6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0:34:48"/>
    <d v="2012-01-13T00:34:48"/>
    <x v="6"/>
    <n v="201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1:44:04"/>
    <d v="2012-02-04T11:44:04"/>
    <x v="5"/>
    <n v="2012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5:55:55"/>
    <d v="2011-04-08T04:55:55"/>
    <x v="6"/>
    <n v="201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4:02:24"/>
    <d v="2010-06-09T13:00:00"/>
    <x v="7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9:17:16"/>
    <d v="2011-07-28T19:17:16"/>
    <x v="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9:39:46"/>
    <d v="2011-08-13T17:00:00"/>
    <x v="6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9:11:47"/>
    <d v="2016-10-02T19:11:47"/>
    <x v="2"/>
    <n v="2016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0:55:10"/>
    <d v="2015-04-18T04:16:00"/>
    <x v="0"/>
    <n v="2015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4:21:47"/>
    <d v="2016-10-10T04:21:47"/>
    <x v="2"/>
    <n v="201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2:46:04"/>
    <d v="2014-10-28T16:00:00"/>
    <x v="3"/>
    <n v="2014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6:17:22"/>
    <d v="2015-05-15T16:17:22"/>
    <x v="0"/>
    <n v="201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7:51:20"/>
    <d v="2017-02-03T17:51:20"/>
    <x v="2"/>
    <n v="2017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8:08:57"/>
    <d v="2015-06-10T20:00:00"/>
    <x v="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8:59:01"/>
    <d v="2015-04-03T07:59:01"/>
    <x v="0"/>
    <n v="2015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3:28:13"/>
    <d v="2016-10-19T23:28:13"/>
    <x v="2"/>
    <n v="2016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6:29:43"/>
    <d v="2014-10-30T16:29:43"/>
    <x v="3"/>
    <n v="2014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5:58:12"/>
    <d v="2014-06-16T14:16:00"/>
    <x v="3"/>
    <n v="2014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4:06:01"/>
    <d v="2016-07-05T18:00:00"/>
    <x v="2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3:30:07"/>
    <d v="2014-11-07T14:30:07"/>
    <x v="3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3:23:04"/>
    <d v="2016-05-31T11:31:00"/>
    <x v="2"/>
    <n v="2016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5:50:18"/>
    <d v="2015-09-04T11:00:00"/>
    <x v="0"/>
    <n v="2015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3:09:57"/>
    <d v="2014-07-01T13:00:00"/>
    <x v="3"/>
    <n v="2014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3:50:34"/>
    <d v="2015-05-16T04:16:00"/>
    <x v="0"/>
    <n v="2015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7:46:33"/>
    <d v="2015-10-12T07:46:33"/>
    <x v="0"/>
    <n v="201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0:10:41"/>
    <d v="2015-07-31T22:59:00"/>
    <x v="0"/>
    <n v="2015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6:06:12"/>
    <d v="2015-07-12T16:06:12"/>
    <x v="0"/>
    <n v="2015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2:45:32"/>
    <d v="2015-03-19T21:45:32"/>
    <x v="0"/>
    <n v="201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1:40:23"/>
    <d v="2015-05-30T21:40:23"/>
    <x v="0"/>
    <n v="2015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5:26:18"/>
    <d v="2014-11-16T16:26:18"/>
    <x v="3"/>
    <n v="2014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9:32:22"/>
    <d v="2016-09-02T23:55:00"/>
    <x v="2"/>
    <n v="2016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2:17:52"/>
    <d v="2015-04-13T11:17:52"/>
    <x v="0"/>
    <n v="20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7:00:52"/>
    <d v="2015-08-11T07:00:52"/>
    <x v="0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8:23:18"/>
    <d v="2017-01-17T18:23:18"/>
    <x v="2"/>
    <n v="2017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2:25:40"/>
    <d v="2015-01-08T12:18:00"/>
    <x v="3"/>
    <n v="2015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0:45:36"/>
    <d v="2016-02-27T00:45:36"/>
    <x v="2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2:07:50"/>
    <d v="2014-12-25T02:00:00"/>
    <x v="3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1:53:02"/>
    <d v="2015-05-25T21:53:02"/>
    <x v="0"/>
    <n v="2015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7:13:11"/>
    <d v="2015-06-18T07:13:11"/>
    <x v="0"/>
    <n v="2015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9:51:40"/>
    <d v="2014-09-22T19:51:40"/>
    <x v="3"/>
    <n v="2014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8:04:04"/>
    <d v="2014-12-02T09:04:04"/>
    <x v="3"/>
    <n v="201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7:08:15"/>
    <d v="2015-06-03T07:08:15"/>
    <x v="0"/>
    <n v="20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7:25:35"/>
    <d v="2015-07-23T07:25:35"/>
    <x v="0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0:59:56"/>
    <d v="2014-08-02T20:59:56"/>
    <x v="3"/>
    <n v="2014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5:52:52"/>
    <d v="2016-02-26T15:52:52"/>
    <x v="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9:50:28"/>
    <d v="2014-10-21T19:50:28"/>
    <x v="3"/>
    <n v="2014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4:25:45"/>
    <d v="2016-07-03T04:25:45"/>
    <x v="2"/>
    <n v="2016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5:54:51"/>
    <d v="2015-08-15T15:54:51"/>
    <x v="0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0:29:55"/>
    <d v="2014-07-02T10:29:55"/>
    <x v="3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1:02:36"/>
    <d v="2014-08-16T17:42:00"/>
    <x v="3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7:04:14"/>
    <d v="2015-09-30T18:00:00"/>
    <x v="0"/>
    <n v="2015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2:18:21"/>
    <d v="2014-09-19T12:18:21"/>
    <x v="3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9:48:44"/>
    <d v="2016-01-12T09:48:44"/>
    <x v="0"/>
    <n v="2016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9:49:22"/>
    <d v="2017-01-15T19:49:22"/>
    <x v="2"/>
    <n v="2017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6:15:35"/>
    <d v="2015-08-04T16:15:35"/>
    <x v="0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4:02:50"/>
    <d v="2015-03-19T13:02:50"/>
    <x v="0"/>
    <n v="201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6:07:39"/>
    <d v="2014-10-18T06:07:39"/>
    <x v="3"/>
    <n v="2014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7:28:03"/>
    <d v="2015-08-29T23:28:00"/>
    <x v="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2:20:14"/>
    <d v="2016-08-11T22:20:14"/>
    <x v="2"/>
    <n v="201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3:28:43"/>
    <d v="2015-03-19T02:28:43"/>
    <x v="0"/>
    <n v="2015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7:45:08"/>
    <d v="2015-02-28T07:45:08"/>
    <x v="0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2:12:56"/>
    <d v="2015-05-08T12:12:56"/>
    <x v="0"/>
    <n v="2015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2:40:11"/>
    <d v="2014-08-29T12:40:11"/>
    <x v="3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3:46:39"/>
    <d v="2015-08-05T13:46:39"/>
    <x v="0"/>
    <n v="2015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9:08:46"/>
    <d v="2015-03-23T18:08:46"/>
    <x v="0"/>
    <n v="2015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6:55:45"/>
    <d v="2015-11-26T17:55:45"/>
    <x v="0"/>
    <n v="201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9:55:55"/>
    <d v="2016-03-03T19:55:55"/>
    <x v="2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7:47:23"/>
    <d v="2015-04-13T13:00:00"/>
    <x v="0"/>
    <n v="2015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1:48:15"/>
    <d v="2015-06-22T11:48:15"/>
    <x v="0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8:17:12"/>
    <d v="2017-01-06T18:17:12"/>
    <x v="2"/>
    <n v="2017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3:26:50"/>
    <d v="2014-11-26T14:26:50"/>
    <x v="3"/>
    <n v="2014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2:59:22"/>
    <d v="2014-08-31T21:59:00"/>
    <x v="3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5:52:19"/>
    <d v="2016-08-18T15:52:19"/>
    <x v="2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3:30:34"/>
    <d v="2017-03-03T14:00:00"/>
    <x v="1"/>
    <n v="2017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3:37:37"/>
    <d v="2015-07-21T00:59:00"/>
    <x v="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2:23:35"/>
    <d v="2014-09-04T22:23:35"/>
    <x v="3"/>
    <n v="2014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0:34:37"/>
    <d v="2016-09-03T10:34:37"/>
    <x v="2"/>
    <n v="2016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9:37:26"/>
    <d v="2016-06-16T09:37:26"/>
    <x v="2"/>
    <n v="201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4:35:38"/>
    <d v="2015-10-02T04:35:38"/>
    <x v="0"/>
    <n v="201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3:00:32"/>
    <d v="2014-10-17T13:00:32"/>
    <x v="3"/>
    <n v="201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6:26:06"/>
    <d v="2014-11-28T17:26:06"/>
    <x v="3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7:55:31"/>
    <d v="2016-03-06T17:55:31"/>
    <x v="2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0:05:32"/>
    <d v="2015-07-10T10:05:32"/>
    <x v="0"/>
    <n v="201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7:01:38"/>
    <d v="2015-10-10T15:00:00"/>
    <x v="0"/>
    <n v="201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4:21:40"/>
    <d v="2017-02-17T15:00:00"/>
    <x v="1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3:12:02"/>
    <d v="2014-10-05T03:12:02"/>
    <x v="3"/>
    <n v="201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0:58:22"/>
    <d v="2016-08-31T20:58:22"/>
    <x v="2"/>
    <n v="2016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0:00:03"/>
    <d v="2014-09-14T20:00:03"/>
    <x v="3"/>
    <n v="2014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3:38:49"/>
    <d v="2015-02-08T13:38:49"/>
    <x v="0"/>
    <n v="2015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6:16:04"/>
    <d v="2015-10-08T14:59:00"/>
    <x v="0"/>
    <n v="2015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4:21:04"/>
    <d v="2015-01-29T14:21:04"/>
    <x v="3"/>
    <n v="2015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8:00:03"/>
    <d v="2016-08-04T08:00:03"/>
    <x v="2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9:10:22"/>
    <d v="2015-10-06T09:10:22"/>
    <x v="0"/>
    <n v="201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8:06:23"/>
    <d v="2016-08-05T18:06:23"/>
    <x v="2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2:43:58"/>
    <d v="2015-01-03T22:43:58"/>
    <x v="3"/>
    <n v="2015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2:52:47"/>
    <d v="2014-12-16T02:52:47"/>
    <x v="3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6:08:55"/>
    <d v="2015-07-10T16:08:55"/>
    <x v="0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9:33:12"/>
    <d v="2015-09-30T23:00:00"/>
    <x v="0"/>
    <n v="2015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1:50:17"/>
    <d v="2015-09-18T21:50:17"/>
    <x v="0"/>
    <n v="2015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5:08:40"/>
    <d v="2016-04-16T14:08:40"/>
    <x v="2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8:15:47"/>
    <d v="2015-08-16T08:06:41"/>
    <x v="0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9:22:29"/>
    <d v="2015-03-06T09:22:29"/>
    <x v="0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3:31:22"/>
    <d v="2016-02-17T17:59:00"/>
    <x v="2"/>
    <n v="201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7:00:37"/>
    <d v="2015-04-22T16:00:37"/>
    <x v="0"/>
    <n v="2015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9:22:29"/>
    <d v="2014-12-28T09:22:29"/>
    <x v="3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9:04:49"/>
    <d v="2015-05-15T09:04:49"/>
    <x v="0"/>
    <n v="2015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1:50:25"/>
    <d v="2016-04-01T00:59:00"/>
    <x v="2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9:27:10"/>
    <d v="2015-08-20T14:06:00"/>
    <x v="0"/>
    <n v="201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4:06:04"/>
    <d v="2015-03-28T13:06:04"/>
    <x v="0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2:28:38"/>
    <d v="2015-03-26T20:39:00"/>
    <x v="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9:09:10"/>
    <d v="2016-05-21T19:05:00"/>
    <x v="2"/>
    <n v="201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3:38:46"/>
    <d v="2015-07-09T23:38:46"/>
    <x v="0"/>
    <n v="20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7:04:14"/>
    <d v="2016-04-08T16:04:14"/>
    <x v="2"/>
    <n v="2016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9:59:04"/>
    <d v="2015-05-31T03:29:00"/>
    <x v="0"/>
    <n v="2015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5:27:21"/>
    <d v="2015-07-09T15:27:21"/>
    <x v="0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0:28:25"/>
    <d v="2015-06-01T10:28:25"/>
    <x v="0"/>
    <n v="201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6:24:57"/>
    <d v="2016-02-13T16:24:57"/>
    <x v="2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2:39:11"/>
    <d v="2015-06-04T12:39:11"/>
    <x v="0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7:00:51"/>
    <d v="2016-01-02T17:00:51"/>
    <x v="0"/>
    <n v="2016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3:49:06"/>
    <d v="2015-02-27T13:49:06"/>
    <x v="0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5:52:52"/>
    <d v="2016-09-29T15:52:52"/>
    <x v="2"/>
    <n v="2016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8:50:59"/>
    <d v="2015-06-20T18:50:59"/>
    <x v="0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5:48:17"/>
    <d v="2015-07-09T15:48:17"/>
    <x v="0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0:01:39"/>
    <d v="2016-01-04T18:00:00"/>
    <x v="0"/>
    <n v="201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7:51:09"/>
    <d v="2016-03-08T07:51:09"/>
    <x v="2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7:06:00"/>
    <d v="2016-12-30T03:00:00"/>
    <x v="2"/>
    <n v="2016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0:38:50"/>
    <d v="2015-11-08T06:00:00"/>
    <x v="0"/>
    <n v="201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1:00:11"/>
    <d v="2013-05-05T11:00:11"/>
    <x v="4"/>
    <n v="201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0:45:04"/>
    <d v="2014-12-21T10:45:04"/>
    <x v="3"/>
    <n v="201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5:49:50"/>
    <d v="2011-12-20T05:49:50"/>
    <x v="6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9:08:24"/>
    <d v="2014-02-21T19:08:24"/>
    <x v="3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1:45:59"/>
    <d v="2010-03-16T01:06:00"/>
    <x v="7"/>
    <n v="201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9:16:25"/>
    <d v="2012-08-15T19:16:25"/>
    <x v="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2:43:25"/>
    <d v="2010-12-18T03:43:25"/>
    <x v="7"/>
    <n v="20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8:30:14"/>
    <d v="2010-10-15T21:39:00"/>
    <x v="7"/>
    <n v="201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2:35:09"/>
    <d v="2012-01-07T12:35:09"/>
    <x v="6"/>
    <n v="2012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6:10:20"/>
    <d v="2010-08-22T11:40:00"/>
    <x v="7"/>
    <n v="201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7:34:51"/>
    <d v="2013-06-06T07:34:51"/>
    <x v="4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2:54:06"/>
    <d v="2012-05-16T13:00:00"/>
    <x v="5"/>
    <n v="201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9:54:18"/>
    <d v="2010-05-31T21:59:00"/>
    <x v="7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9:37:15"/>
    <d v="2012-02-15T09:37:15"/>
    <x v="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6:51:50"/>
    <d v="2015-10-16T20:00:00"/>
    <x v="0"/>
    <n v="2015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6:38:02"/>
    <d v="2011-03-16T05:38:02"/>
    <x v="6"/>
    <n v="201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2:27:47"/>
    <d v="2013-03-16T12:27:47"/>
    <x v="4"/>
    <n v="2013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9:02:42"/>
    <d v="2016-05-19T09:02:42"/>
    <x v="2"/>
    <n v="201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9:14:26"/>
    <d v="2011-06-17T19:14:26"/>
    <x v="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1:42:49"/>
    <d v="2015-04-08T11:42:49"/>
    <x v="0"/>
    <n v="2015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2:07:59"/>
    <d v="2010-07-17T03:59:00"/>
    <x v="7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5:15:04"/>
    <d v="2012-06-07T08:55:00"/>
    <x v="5"/>
    <n v="201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3:57:08"/>
    <d v="2011-02-25T23:57:08"/>
    <x v="6"/>
    <n v="201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6:54:54"/>
    <d v="2012-09-27T16:54:54"/>
    <x v="5"/>
    <n v="2012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8:53:15"/>
    <d v="2012-05-11T08:53:15"/>
    <x v="5"/>
    <n v="201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3:53:50"/>
    <d v="2010-05-10T14:16:00"/>
    <x v="7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2:11:47"/>
    <d v="2010-04-22T21:51:00"/>
    <x v="7"/>
    <n v="201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4:51:39"/>
    <d v="2014-06-25T04:51:39"/>
    <x v="3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1:39:38"/>
    <d v="2011-11-06T22:39:38"/>
    <x v="6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2:43:42"/>
    <d v="2017-02-21T22:43:42"/>
    <x v="1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4:47:50"/>
    <d v="2011-05-24T22:00:00"/>
    <x v="6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0:24:21"/>
    <d v="2014-01-02T02:00:00"/>
    <x v="4"/>
    <n v="201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5:36:31"/>
    <d v="2010-04-28T12:49:00"/>
    <x v="7"/>
    <n v="201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5:57:46"/>
    <d v="2011-07-03T05:57:46"/>
    <x v="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5:53:49"/>
    <d v="2012-04-05T00:59:00"/>
    <x v="5"/>
    <n v="2012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8:46:06"/>
    <d v="2012-11-09T19:46:06"/>
    <x v="5"/>
    <n v="2012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9:57:54"/>
    <d v="2012-04-27T18:57:54"/>
    <x v="5"/>
    <n v="201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5:23:39"/>
    <d v="2015-05-23T15:23:39"/>
    <x v="0"/>
    <n v="2015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8:58:59"/>
    <d v="2012-10-11T18:58:59"/>
    <x v="5"/>
    <n v="201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3:51:36"/>
    <d v="2017-02-26T20:01:00"/>
    <x v="1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8:10:35"/>
    <d v="2014-05-30T08:10:35"/>
    <x v="3"/>
    <n v="201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1:55:13"/>
    <d v="2009-08-10T13:26:00"/>
    <x v="8"/>
    <n v="2009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6:04:52"/>
    <d v="2010-02-22T16:00:00"/>
    <x v="7"/>
    <n v="201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1:02:24"/>
    <d v="2011-05-31T22:59:00"/>
    <x v="6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1:43:00"/>
    <d v="2012-01-21T11:43:00"/>
    <x v="6"/>
    <n v="20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2:08:48"/>
    <d v="2013-09-19T12:08:48"/>
    <x v="4"/>
    <n v="2013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3:35:24"/>
    <d v="2013-03-25T12:35:24"/>
    <x v="4"/>
    <n v="2013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0:40:18"/>
    <d v="2012-11-01T22:00:00"/>
    <x v="5"/>
    <n v="2012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2:03:13"/>
    <d v="2012-06-25T22:03:13"/>
    <x v="5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4:57:14"/>
    <d v="2013-11-02T04:57:14"/>
    <x v="4"/>
    <n v="2013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2:51:37"/>
    <d v="2011-02-02T01:59:00"/>
    <x v="7"/>
    <n v="201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2:27:26"/>
    <d v="2013-04-30T18:01:00"/>
    <x v="4"/>
    <n v="2013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3:16:39"/>
    <d v="2011-10-28T21:59:00"/>
    <x v="6"/>
    <n v="2011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0:01:54"/>
    <d v="2014-04-20T10:01:54"/>
    <x v="3"/>
    <n v="201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0:01:34"/>
    <d v="2010-07-19T10:00:00"/>
    <x v="7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8:06:49"/>
    <d v="2013-10-31T18:00:00"/>
    <x v="4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5:24:43"/>
    <d v="2012-09-07T05:24:43"/>
    <x v="5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1:28:21"/>
    <d v="2015-04-30T21:59:00"/>
    <x v="0"/>
    <n v="2015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5:07:28"/>
    <d v="2014-05-09T15:00:00"/>
    <x v="3"/>
    <n v="2014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3:24:20"/>
    <d v="2010-11-17T00:24:20"/>
    <x v="7"/>
    <n v="20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7:02:18"/>
    <d v="2011-04-24T17:02:18"/>
    <x v="6"/>
    <n v="2011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1:42:15"/>
    <d v="2013-03-19T10:42:15"/>
    <x v="4"/>
    <n v="201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4:33:58"/>
    <d v="2012-02-24T14:33:58"/>
    <x v="5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9:42:26"/>
    <d v="2012-06-01T19:42:26"/>
    <x v="5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0:16:37"/>
    <d v="2012-08-31T20:00:00"/>
    <x v="5"/>
    <n v="2012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9:07:29"/>
    <d v="2012-03-10T09:07:29"/>
    <x v="5"/>
    <n v="201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4:05:33"/>
    <d v="2013-03-20T13:05:33"/>
    <x v="4"/>
    <n v="201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6:40:01"/>
    <d v="2013-02-07T16:40:01"/>
    <x v="4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0:40:10"/>
    <d v="2011-03-10T10:40:10"/>
    <x v="6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2:02:14"/>
    <d v="2012-09-03T12:02:14"/>
    <x v="5"/>
    <n v="201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2:23:43"/>
    <d v="2011-10-19T20:00:00"/>
    <x v="6"/>
    <n v="2011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3:16:32"/>
    <d v="2012-01-01T01:59:00"/>
    <x v="6"/>
    <n v="201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5:03:52"/>
    <d v="2013-04-14T15:03:52"/>
    <x v="4"/>
    <n v="201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3:28:14"/>
    <d v="2010-08-11T09:59:00"/>
    <x v="7"/>
    <n v="201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3:59:48"/>
    <d v="2013-03-01T13:59:48"/>
    <x v="4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2:32:14"/>
    <d v="2012-08-22T12:32:14"/>
    <x v="5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6:09:57"/>
    <d v="2014-12-10T22:59:00"/>
    <x v="3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0:14:43"/>
    <d v="2013-12-11T10:14:43"/>
    <x v="4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8:55:51"/>
    <d v="2013-03-26T17:55:51"/>
    <x v="4"/>
    <n v="2013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4:07:09"/>
    <d v="2010-02-02T01:59:00"/>
    <x v="8"/>
    <n v="201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7:13:53"/>
    <d v="2015-12-22T17:00:00"/>
    <x v="0"/>
    <n v="2015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4:43:06"/>
    <d v="2016-11-08T05:43:06"/>
    <x v="2"/>
    <n v="201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7:40:48"/>
    <d v="2016-05-13T07:40:48"/>
    <x v="2"/>
    <n v="201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1:42:46"/>
    <d v="2016-12-21T01:59:00"/>
    <x v="2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9:01:48"/>
    <d v="2015-08-01T09:01:48"/>
    <x v="0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2:30:33"/>
    <d v="2016-12-19T22:30:33"/>
    <x v="2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1:33:26"/>
    <d v="2017-03-14T16:57:00"/>
    <x v="1"/>
    <n v="2017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3:38:49"/>
    <d v="2015-03-22T02:00:00"/>
    <x v="0"/>
    <n v="201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6:43:08"/>
    <d v="2015-10-31T22:00:00"/>
    <x v="0"/>
    <n v="201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5:12:07"/>
    <d v="2015-11-06T22:00:00"/>
    <x v="0"/>
    <n v="2015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6:22:43"/>
    <d v="2013-05-16T21:59:00"/>
    <x v="4"/>
    <n v="2013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7:57:14"/>
    <d v="2016-06-17T07:57:14"/>
    <x v="2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0:19:37"/>
    <d v="2015-10-28T02:00:00"/>
    <x v="0"/>
    <n v="201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9:16:31"/>
    <d v="2016-04-07T08:16:31"/>
    <x v="2"/>
    <n v="2016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0:22:37"/>
    <d v="2015-05-15T13:00:00"/>
    <x v="0"/>
    <n v="201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1:41:55"/>
    <d v="2015-05-08T16:00:00"/>
    <x v="0"/>
    <n v="201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8:18:38"/>
    <d v="2015-11-13T09:18:38"/>
    <x v="0"/>
    <n v="2015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1:05:08"/>
    <d v="2015-03-13T20:05:08"/>
    <x v="0"/>
    <n v="2015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2:08:10"/>
    <d v="2016-09-02T19:00:00"/>
    <x v="2"/>
    <n v="2016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2:14:28"/>
    <d v="2015-04-29T12:14:28"/>
    <x v="0"/>
    <n v="2015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0:03:27"/>
    <d v="2017-03-08T15:00:00"/>
    <x v="1"/>
    <n v="2017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5:06:38"/>
    <d v="2014-09-30T21:59:00"/>
    <x v="3"/>
    <n v="2014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2:44:25"/>
    <d v="2016-04-29T12:44:25"/>
    <x v="2"/>
    <n v="2016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1:42:25"/>
    <d v="2014-11-13T21:00:00"/>
    <x v="3"/>
    <n v="2014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7:18:14"/>
    <d v="2015-05-31T20:20:00"/>
    <x v="0"/>
    <n v="2015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6:39:50"/>
    <d v="2015-05-20T16:39:50"/>
    <x v="0"/>
    <n v="201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6:00:21"/>
    <d v="2015-10-14T06:00:21"/>
    <x v="0"/>
    <n v="2015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5:53:29"/>
    <d v="2015-11-14T06:53:29"/>
    <x v="0"/>
    <n v="2015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8:05:16"/>
    <d v="2015-08-21T08:05:16"/>
    <x v="0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5:58:28"/>
    <d v="2017-02-24T05:58:28"/>
    <x v="1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9:35:09"/>
    <d v="2016-09-10T21:59:00"/>
    <x v="2"/>
    <n v="2016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7:09:14"/>
    <d v="2016-04-07T16:09:14"/>
    <x v="2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2:01:08"/>
    <d v="2014-10-07T22:01:08"/>
    <x v="3"/>
    <n v="2014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3:00:19"/>
    <d v="2015-11-19T14:00:19"/>
    <x v="0"/>
    <n v="2015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3:52:01"/>
    <d v="2016-04-08T12:52:01"/>
    <x v="2"/>
    <n v="2016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1:03:14"/>
    <d v="2014-12-01T02:03:14"/>
    <x v="3"/>
    <n v="20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3:16:33"/>
    <d v="2016-03-16T12:16:33"/>
    <x v="2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3:19:57"/>
    <d v="2015-04-23T23:19:57"/>
    <x v="0"/>
    <n v="201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4:38:41"/>
    <d v="2016-06-15T09:00:00"/>
    <x v="2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9:41:30"/>
    <d v="2014-11-13T23:12:00"/>
    <x v="3"/>
    <n v="2014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5:33:00"/>
    <d v="2015-07-22T21:11:00"/>
    <x v="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8:01:46"/>
    <d v="2014-11-22T19:01:46"/>
    <x v="3"/>
    <n v="201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3:03:11"/>
    <d v="2014-08-07T18:00:00"/>
    <x v="3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1:52:16"/>
    <d v="2010-05-02T13:22:00"/>
    <x v="7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4:37:52"/>
    <d v="2014-06-20T21:59:00"/>
    <x v="3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8:33:19"/>
    <d v="2014-02-28T08:33:19"/>
    <x v="3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3:01:58"/>
    <d v="2012-05-20T13:01:58"/>
    <x v="5"/>
    <n v="201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7:51:18"/>
    <d v="2013-04-30T22:59:00"/>
    <x v="4"/>
    <n v="201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8:32:02"/>
    <d v="2015-03-15T07:32:02"/>
    <x v="0"/>
    <n v="2015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7:14:29"/>
    <d v="2012-01-15T07:14:29"/>
    <x v="6"/>
    <n v="20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3:05:00"/>
    <d v="2017-01-06T13:05:00"/>
    <x v="2"/>
    <n v="2017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2:25:39"/>
    <d v="2013-02-01T12:25:39"/>
    <x v="5"/>
    <n v="2013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7:50:44"/>
    <d v="2016-04-05T10:00:00"/>
    <x v="2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5:53:18"/>
    <d v="2012-07-18T15:53:18"/>
    <x v="5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5:20:31"/>
    <d v="2011-09-16T15:20:31"/>
    <x v="6"/>
    <n v="201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7:38:31"/>
    <d v="2014-03-01T11:18:00"/>
    <x v="3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4:51:56"/>
    <d v="2016-08-25T04:51:56"/>
    <x v="2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0:01:08"/>
    <d v="2015-11-14T01:01:00"/>
    <x v="0"/>
    <n v="2015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7:43:28"/>
    <d v="2016-01-25T17:52:00"/>
    <x v="2"/>
    <n v="2016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0:31:12"/>
    <d v="2012-05-03T10:31:12"/>
    <x v="5"/>
    <n v="20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1:16:32"/>
    <d v="2016-01-23T11:16:32"/>
    <x v="0"/>
    <n v="2016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0:45:17"/>
    <d v="2012-07-29T23:00:00"/>
    <x v="5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1:01:40"/>
    <d v="2012-09-06T11:01:40"/>
    <x v="5"/>
    <n v="201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0:49:19"/>
    <d v="2014-05-18T20:49:19"/>
    <x v="3"/>
    <n v="201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2:45:47"/>
    <d v="2015-01-06T12:45:47"/>
    <x v="3"/>
    <n v="2015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8:01:41"/>
    <d v="2014-11-21T09:01:41"/>
    <x v="3"/>
    <n v="2014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6:49:51"/>
    <d v="2015-08-10T16:49:51"/>
    <x v="0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0:14:18"/>
    <d v="2015-08-15T00:00:00"/>
    <x v="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9:49:40"/>
    <d v="2016-07-27T19:49:40"/>
    <x v="2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9:30:50"/>
    <d v="2014-03-07T16:59:00"/>
    <x v="3"/>
    <n v="201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8:52:52"/>
    <d v="2015-05-07T18:52:52"/>
    <x v="0"/>
    <n v="2015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9:00:51"/>
    <d v="2011-12-17T18:59:00"/>
    <x v="6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1:12:51"/>
    <d v="2011-09-07T21:00:00"/>
    <x v="6"/>
    <n v="2011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1:00:52"/>
    <d v="2013-10-10T11:00:52"/>
    <x v="4"/>
    <n v="201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3:38:02"/>
    <d v="2016-04-17T12:38:02"/>
    <x v="2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5:49:20"/>
    <d v="2012-04-27T15:32:00"/>
    <x v="5"/>
    <n v="2012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7:33:26"/>
    <d v="2012-07-07T07:33:26"/>
    <x v="5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2:38:04"/>
    <d v="2010-08-31T21:44:00"/>
    <x v="7"/>
    <n v="201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3:02:06"/>
    <d v="2015-04-29T13:02:06"/>
    <x v="0"/>
    <n v="201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5:01:07"/>
    <d v="2016-12-14T06:00:00"/>
    <x v="2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9:15:47"/>
    <d v="2014-05-16T21:30:00"/>
    <x v="3"/>
    <n v="201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4:12:50"/>
    <d v="2011-08-07T14:12:50"/>
    <x v="6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6:56:57"/>
    <d v="2015-11-05T07:56:57"/>
    <x v="0"/>
    <n v="2015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1:27:21"/>
    <d v="2011-08-10T01:08:00"/>
    <x v="6"/>
    <n v="201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9:04:22"/>
    <d v="2014-02-05T17:04:00"/>
    <x v="3"/>
    <n v="201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0:02:19"/>
    <d v="2014-03-05T20:02:19"/>
    <x v="3"/>
    <n v="201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1:53:57"/>
    <d v="2011-05-08T23:59:00"/>
    <x v="6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4:54:10"/>
    <d v="2011-11-19T15:54:10"/>
    <x v="6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1:39:50"/>
    <d v="2013-11-05T12:39:50"/>
    <x v="4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4:42:24"/>
    <d v="2016-07-22T14:42:24"/>
    <x v="2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7:33:17"/>
    <d v="2015-06-18T17:33:17"/>
    <x v="0"/>
    <n v="2015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2:13:24"/>
    <d v="2013-12-21T23:00:00"/>
    <x v="4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1:49:38"/>
    <d v="2012-07-25T11:49:38"/>
    <x v="5"/>
    <n v="20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5:03:31"/>
    <d v="2012-07-19T15:03:31"/>
    <x v="5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9:31:05"/>
    <d v="2013-10-11T19:31:05"/>
    <x v="4"/>
    <n v="201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4:26:42"/>
    <d v="2014-10-17T06:00:00"/>
    <x v="3"/>
    <n v="2014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3:30:31"/>
    <d v="2014-02-08T03:30:31"/>
    <x v="3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7:17:40"/>
    <d v="2013-04-07T22:33:00"/>
    <x v="4"/>
    <n v="201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0:46:37"/>
    <d v="2015-07-23T00:46:37"/>
    <x v="0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4:13:07"/>
    <d v="2013-06-29T14:13:07"/>
    <x v="4"/>
    <n v="2013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3:40:31"/>
    <d v="2014-03-13T22:40:31"/>
    <x v="3"/>
    <n v="201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5:47:36"/>
    <d v="2015-08-21T05:47:36"/>
    <x v="0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0:14:57"/>
    <d v="2014-09-11T00:14:57"/>
    <x v="3"/>
    <n v="2014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6:13:50"/>
    <d v="2013-06-05T16:13:50"/>
    <x v="4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3:01:39"/>
    <d v="2012-03-26T02:01:39"/>
    <x v="5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4:40:04"/>
    <d v="2015-11-27T15:40:04"/>
    <x v="0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1:05:14"/>
    <d v="2016-03-01T11:05:14"/>
    <x v="2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5:49:00"/>
    <d v="2015-10-22T12:59:00"/>
    <x v="0"/>
    <n v="2015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2:24:05"/>
    <d v="2014-06-16T16:00:00"/>
    <x v="3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5:38:02"/>
    <d v="2009-11-26T22:59:00"/>
    <x v="8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0:34:27"/>
    <d v="2013-09-10T20:34:27"/>
    <x v="4"/>
    <n v="2013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4:54:43"/>
    <d v="2016-07-05T14:54:43"/>
    <x v="2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1:26:21"/>
    <d v="2015-10-21T11:26:21"/>
    <x v="0"/>
    <n v="201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9:07:02"/>
    <d v="2015-10-11T09:07:02"/>
    <x v="0"/>
    <n v="201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4:01:42"/>
    <d v="2013-12-01T15:01:42"/>
    <x v="4"/>
    <n v="2013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1:56:20"/>
    <d v="2013-09-13T11:56:20"/>
    <x v="4"/>
    <n v="2013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2:41:53"/>
    <d v="2013-07-31T02:41:53"/>
    <x v="4"/>
    <n v="201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1:38:46"/>
    <d v="2016-10-08T01:38:46"/>
    <x v="2"/>
    <n v="201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0:15:58"/>
    <d v="2015-11-18T01:15:58"/>
    <x v="0"/>
    <n v="2015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2:16:58"/>
    <d v="2014-10-17T12:16:58"/>
    <x v="3"/>
    <n v="2014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7:39:13"/>
    <d v="2016-03-24T16:39:13"/>
    <x v="2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3:03:16"/>
    <d v="2013-11-02T13:03:16"/>
    <x v="4"/>
    <n v="2013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5:19:43"/>
    <d v="2015-02-19T15:19:43"/>
    <x v="0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8:21:41"/>
    <d v="2014-02-09T18:21:41"/>
    <x v="3"/>
    <n v="2014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5:46:01"/>
    <d v="2012-02-15T15:46:01"/>
    <x v="6"/>
    <n v="20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2:02:55"/>
    <d v="2015-05-21T02:02:55"/>
    <x v="0"/>
    <n v="201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0:00:20"/>
    <d v="2015-03-03T20:00:20"/>
    <x v="0"/>
    <n v="201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7:19:23"/>
    <d v="2013-03-23T06:19:23"/>
    <x v="4"/>
    <n v="201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2:11:35"/>
    <d v="2014-05-14T12:11:35"/>
    <x v="3"/>
    <n v="201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7:38:05"/>
    <d v="2013-10-17T07:38:05"/>
    <x v="4"/>
    <n v="2013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6:43:20"/>
    <d v="2014-02-14T16:43:20"/>
    <x v="3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1:09:51"/>
    <d v="2014-01-25T11:09:51"/>
    <x v="4"/>
    <n v="201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0:53:35"/>
    <d v="2015-05-13T10:53:35"/>
    <x v="0"/>
    <n v="201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3:47:59"/>
    <d v="2015-02-19T13:47:59"/>
    <x v="0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1:12:51"/>
    <d v="2014-11-26T07:14:00"/>
    <x v="3"/>
    <n v="201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8:03:42"/>
    <d v="2012-04-16T18:31:00"/>
    <x v="5"/>
    <n v="201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0:40:01"/>
    <d v="2013-10-21T21:59:00"/>
    <x v="4"/>
    <n v="2013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2:25:12"/>
    <d v="2014-08-16T12:25:12"/>
    <x v="3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0:47:40"/>
    <d v="2013-05-14T10:47:40"/>
    <x v="4"/>
    <n v="20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9:22:07"/>
    <d v="2011-11-13T10:22:07"/>
    <x v="6"/>
    <n v="20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7:01:15"/>
    <d v="2014-05-31T22:00:00"/>
    <x v="3"/>
    <n v="201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4:19:27"/>
    <d v="2013-06-02T14:19:27"/>
    <x v="4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1:02:21"/>
    <d v="2011-08-09T21:02:21"/>
    <x v="6"/>
    <n v="201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1:02:33"/>
    <d v="2011-09-24T11:02:33"/>
    <x v="6"/>
    <n v="2011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4:22:15"/>
    <d v="2016-05-18T14:22:15"/>
    <x v="2"/>
    <n v="2016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0:52:54"/>
    <d v="2014-06-26T20:52:54"/>
    <x v="3"/>
    <n v="201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6:37:44"/>
    <d v="2012-09-07T16:37:44"/>
    <x v="5"/>
    <n v="2012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0:18:54"/>
    <d v="2012-09-28T10:18:54"/>
    <x v="5"/>
    <n v="2012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2:01:23"/>
    <d v="2012-07-10T21:51:05"/>
    <x v="5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7:45:24"/>
    <d v="2014-09-05T17:45:24"/>
    <x v="3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2:01:29"/>
    <d v="2014-01-15T22:00:00"/>
    <x v="4"/>
    <n v="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1:19:39"/>
    <d v="2014-04-19T10:19:39"/>
    <x v="3"/>
    <n v="201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6:08:38"/>
    <d v="2014-08-23T16:08:38"/>
    <x v="3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0:45:19"/>
    <d v="2014-09-17T10:45:19"/>
    <x v="3"/>
    <n v="2014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1:53:49"/>
    <d v="2017-02-17T01:53:49"/>
    <x v="1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0:04:03"/>
    <d v="2015-05-05T20:04:03"/>
    <x v="0"/>
    <n v="201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7:24:01"/>
    <d v="2014-06-02T21:59:00"/>
    <x v="3"/>
    <n v="201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4:02:14"/>
    <d v="2012-05-18T14:02:14"/>
    <x v="5"/>
    <n v="20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5:51:49"/>
    <d v="2015-04-01T14:51:49"/>
    <x v="0"/>
    <n v="201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3:47:15"/>
    <d v="2014-11-21T04:47:15"/>
    <x v="3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6:00:15"/>
    <d v="2013-08-09T06:00:15"/>
    <x v="4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0:08:09"/>
    <d v="2012-10-10T10:08:09"/>
    <x v="5"/>
    <n v="2012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5:31:30"/>
    <d v="2016-04-14T08:34:00"/>
    <x v="2"/>
    <n v="2016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2:44:32"/>
    <d v="2013-01-28T22:44:32"/>
    <x v="5"/>
    <n v="20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6:32:52"/>
    <d v="2015-11-05T17:32:52"/>
    <x v="0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6:08:19"/>
    <d v="2013-05-17T06:08:19"/>
    <x v="4"/>
    <n v="201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6:37:19"/>
    <d v="2014-06-01T16:37:19"/>
    <x v="3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8:16:34"/>
    <d v="2016-12-25T09:16:34"/>
    <x v="2"/>
    <n v="2016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9:18:20"/>
    <d v="2017-01-08T19:18:20"/>
    <x v="2"/>
    <n v="2017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5:33:36"/>
    <d v="2012-01-05T05:33:00"/>
    <x v="6"/>
    <n v="20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7:14:45"/>
    <d v="2012-08-22T17:14:45"/>
    <x v="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7:34:59"/>
    <d v="2016-01-27T17:34:59"/>
    <x v="0"/>
    <n v="2016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8:50:30"/>
    <d v="2016-10-12T18:50:30"/>
    <x v="2"/>
    <n v="2016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1:25:38"/>
    <d v="2015-05-20T11:25:38"/>
    <x v="0"/>
    <n v="2015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3:56:05"/>
    <d v="2014-07-02T21:00:00"/>
    <x v="3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3:51:45"/>
    <d v="2015-07-16T13:51:45"/>
    <x v="0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6:21:14"/>
    <d v="2014-02-10T16:21:14"/>
    <x v="4"/>
    <n v="201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8:54:25"/>
    <d v="2014-12-24T23:00:00"/>
    <x v="3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2:17:29"/>
    <d v="2011-12-23T12:17:29"/>
    <x v="6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5:29:28"/>
    <d v="2009-10-12T14:59:00"/>
    <x v="8"/>
    <n v="200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5:15:51"/>
    <d v="2010-05-08T16:16:00"/>
    <x v="7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3:37:31"/>
    <d v="2011-07-08T23:37:31"/>
    <x v="6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7:17:05"/>
    <d v="2012-03-18T06:17:05"/>
    <x v="5"/>
    <n v="201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6:38:23"/>
    <d v="2015-01-17T06:38:23"/>
    <x v="3"/>
    <n v="2015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7:36:27"/>
    <d v="2012-04-10T16:36:27"/>
    <x v="5"/>
    <n v="201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0:21:26"/>
    <d v="2015-12-24T20:21:26"/>
    <x v="0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7:15:20"/>
    <d v="2013-08-10T07:15:20"/>
    <x v="4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7:00:57"/>
    <d v="2012-10-19T17:00:57"/>
    <x v="5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8:35:01"/>
    <d v="2012-05-25T08:14:00"/>
    <x v="5"/>
    <n v="2012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9:09:30"/>
    <d v="2015-06-28T09:09:30"/>
    <x v="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2:13:59"/>
    <d v="2016-02-29T22:13:59"/>
    <x v="2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1:16:22"/>
    <d v="2013-04-06T00:16:22"/>
    <x v="4"/>
    <n v="201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1:48:47"/>
    <d v="2016-11-20T12:48:47"/>
    <x v="2"/>
    <n v="201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9:41:45"/>
    <d v="2016-08-15T01:00:00"/>
    <x v="2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8:44:07"/>
    <d v="2014-08-09T08:44:07"/>
    <x v="3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5:46:41"/>
    <d v="2015-12-29T05:46:41"/>
    <x v="0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2:41:20"/>
    <d v="2015-05-27T12:41:20"/>
    <x v="0"/>
    <n v="201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8:46:01"/>
    <d v="2017-02-02T08:46:01"/>
    <x v="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8:47:04"/>
    <d v="2015-09-06T08:46:00"/>
    <x v="0"/>
    <n v="2015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3:23:41"/>
    <d v="2012-12-05T03:23:41"/>
    <x v="5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0:51:01"/>
    <d v="2015-12-10T10:51:01"/>
    <x v="0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0:13:39"/>
    <d v="2016-10-31T22:59:00"/>
    <x v="2"/>
    <n v="2016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8:58:45"/>
    <d v="2016-03-20T17:58:45"/>
    <x v="2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1:11:16"/>
    <d v="2015-09-20T21:11:16"/>
    <x v="0"/>
    <n v="2015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1:12:49"/>
    <d v="2016-06-01T11:12:49"/>
    <x v="2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3:37:21"/>
    <d v="2014-09-13T03:37:21"/>
    <x v="3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8:12:24"/>
    <d v="2015-08-07T11:00:00"/>
    <x v="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2:56:06"/>
    <d v="2017-02-17T10:05:00"/>
    <x v="1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6:05:07"/>
    <d v="2015-06-21T15:20:00"/>
    <x v="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8:44:54"/>
    <d v="2017-01-10T23:00:00"/>
    <x v="2"/>
    <n v="2017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8:11:08"/>
    <d v="2015-06-23T20:00:00"/>
    <x v="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9:33:49"/>
    <d v="2016-12-17T00:59:00"/>
    <x v="2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8:10:08"/>
    <d v="2016-05-12T18:10:08"/>
    <x v="2"/>
    <n v="201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4:26:05"/>
    <d v="2016-05-16T04:26:05"/>
    <x v="2"/>
    <n v="201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3:27:50"/>
    <d v="2015-11-01T17:00:00"/>
    <x v="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7:05:05"/>
    <d v="2017-01-06T07:05:05"/>
    <x v="2"/>
    <n v="2017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2:16:47"/>
    <d v="2015-08-03T12:00:00"/>
    <x v="0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2:26:31"/>
    <d v="2015-11-04T13:26:31"/>
    <x v="0"/>
    <n v="2015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3:04:23"/>
    <d v="2016-05-13T13:04:23"/>
    <x v="2"/>
    <n v="201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9:11:47"/>
    <d v="2016-07-04T19:11:47"/>
    <x v="2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3:36:46"/>
    <d v="2015-02-04T13:36:46"/>
    <x v="0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9:07:14"/>
    <d v="2015-10-28T19:07:14"/>
    <x v="0"/>
    <n v="2015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1:41:56"/>
    <d v="2016-05-03T10:41:56"/>
    <x v="2"/>
    <n v="201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0:12:42"/>
    <d v="2014-10-31T20:12:42"/>
    <x v="3"/>
    <n v="201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9:46:00"/>
    <d v="2016-07-04T09:46:00"/>
    <x v="2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8:13:09"/>
    <d v="2015-11-15T09:13:09"/>
    <x v="0"/>
    <n v="201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0:01:55"/>
    <d v="2015-10-17T10:01:55"/>
    <x v="0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0:42:44"/>
    <d v="2016-02-10T10:42:44"/>
    <x v="2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5:40:48"/>
    <d v="2015-10-29T15:40:48"/>
    <x v="0"/>
    <n v="201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9:17:02"/>
    <d v="2015-07-08T09:17:02"/>
    <x v="0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0:17:25"/>
    <d v="2017-01-30T23:00:00"/>
    <x v="1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0:37:04"/>
    <d v="2015-08-01T11:53:00"/>
    <x v="0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8:48:16"/>
    <d v="2016-01-09T08:48:16"/>
    <x v="0"/>
    <n v="20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1:16:31"/>
    <d v="2014-11-14T12:16:31"/>
    <x v="3"/>
    <n v="2014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0:26:12"/>
    <d v="2014-10-19T10:26:12"/>
    <x v="3"/>
    <n v="201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2:29:03"/>
    <d v="2016-06-12T02:29:03"/>
    <x v="2"/>
    <n v="201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4:38:37"/>
    <d v="2016-01-06T14:38:37"/>
    <x v="0"/>
    <n v="201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6:36:43"/>
    <d v="2016-12-02T17:36:43"/>
    <x v="2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5:11:45"/>
    <d v="2015-03-24T14:11:45"/>
    <x v="0"/>
    <n v="201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0:47:40"/>
    <d v="2015-12-13T00:47:40"/>
    <x v="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2:30:45"/>
    <d v="2014-12-17T12:30:45"/>
    <x v="3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9:48:33"/>
    <d v="2015-10-26T09:48:33"/>
    <x v="0"/>
    <n v="201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3:20:15"/>
    <d v="2016-12-18T03:20:15"/>
    <x v="2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9:40:47"/>
    <d v="2015-02-16T19:40:47"/>
    <x v="0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6:37:55"/>
    <d v="2016-03-12T16:37:55"/>
    <x v="2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2:50:49"/>
    <d v="2015-07-10T12:50:49"/>
    <x v="0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0:25:33"/>
    <d v="2016-07-14T10:25:33"/>
    <x v="2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4:13:14"/>
    <d v="2015-01-01T14:13:14"/>
    <x v="3"/>
    <n v="2015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6:07:03"/>
    <d v="2016-01-16T05:00:00"/>
    <x v="0"/>
    <n v="2016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4:20:12"/>
    <d v="2016-01-01T14:20:12"/>
    <x v="0"/>
    <n v="2016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3:09:29"/>
    <d v="2016-02-18T13:09:29"/>
    <x v="2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3:35:23"/>
    <d v="2015-07-26T21:59:00"/>
    <x v="0"/>
    <n v="201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1:11:28"/>
    <d v="2015-11-04T12:11:28"/>
    <x v="0"/>
    <n v="201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9:12:11"/>
    <d v="2015-01-17T19:12:00"/>
    <x v="3"/>
    <n v="2015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4:38:27"/>
    <d v="2016-10-19T04:38:27"/>
    <x v="2"/>
    <n v="2016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0:37:23"/>
    <d v="2015-06-13T10:37:23"/>
    <x v="0"/>
    <n v="201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5:19:12"/>
    <d v="2015-03-28T04:19:12"/>
    <x v="0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8:08:22"/>
    <d v="2016-05-20T08:08:22"/>
    <x v="2"/>
    <n v="2016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7:53:13"/>
    <d v="2015-09-07T07:53:13"/>
    <x v="0"/>
    <n v="2015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4:27:03"/>
    <d v="2014-12-25T14:27:03"/>
    <x v="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5:47:47"/>
    <d v="2016-09-22T15:47:47"/>
    <x v="2"/>
    <n v="2016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8:18:24"/>
    <d v="2015-08-01T18:18:24"/>
    <x v="0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1:45:19"/>
    <d v="2015-03-15T12:00:00"/>
    <x v="0"/>
    <n v="2015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6:31:27"/>
    <d v="2015-03-19T15:31:27"/>
    <x v="0"/>
    <n v="2015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1:11:56"/>
    <d v="2015-03-16T10:11:56"/>
    <x v="0"/>
    <n v="201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3:22:57"/>
    <d v="2015-11-30T18:00:00"/>
    <x v="0"/>
    <n v="201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4:30:07"/>
    <d v="2015-02-15T14:30:07"/>
    <x v="0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2:10:33"/>
    <d v="2015-04-16T12:10:33"/>
    <x v="0"/>
    <n v="201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2:28:06"/>
    <d v="2016-11-17T13:28:06"/>
    <x v="2"/>
    <n v="201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8:44:59"/>
    <d v="2015-07-08T08:44:59"/>
    <x v="0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7:18:51"/>
    <d v="2016-02-08T07:01:00"/>
    <x v="2"/>
    <n v="2016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7:02:10"/>
    <d v="2015-07-22T07:02:10"/>
    <x v="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3:34:20"/>
    <d v="2014-12-02T23:34:20"/>
    <x v="3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0:15:45"/>
    <d v="2015-04-06T09:15:45"/>
    <x v="0"/>
    <n v="201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2:43:26"/>
    <d v="2016-04-16T12:43:26"/>
    <x v="2"/>
    <n v="201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9:40:38"/>
    <d v="2015-05-03T19:40:38"/>
    <x v="0"/>
    <n v="201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5:31:32"/>
    <d v="2016-11-02T15:31:32"/>
    <x v="2"/>
    <n v="201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0:55:35"/>
    <d v="2016-07-31T10:00:00"/>
    <x v="2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8:03:01"/>
    <d v="2014-12-04T18:03:01"/>
    <x v="3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3:30:02"/>
    <d v="2015-03-08T09:16:00"/>
    <x v="0"/>
    <n v="201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3:09:22"/>
    <d v="2015-05-09T13:09:22"/>
    <x v="0"/>
    <n v="201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4:35:39"/>
    <d v="2014-12-26T14:35:39"/>
    <x v="3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3:03:35"/>
    <d v="2015-06-18T13:03:35"/>
    <x v="0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9:20:23"/>
    <d v="2014-08-14T09:20:23"/>
    <x v="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8:50:56"/>
    <d v="2014-08-27T18:50:56"/>
    <x v="3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2:35:08"/>
    <d v="2015-08-23T02:35:08"/>
    <x v="0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9:36:49"/>
    <d v="2015-05-24T09:00:00"/>
    <x v="0"/>
    <n v="2015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3:48:56"/>
    <d v="2015-11-22T14:48:56"/>
    <x v="0"/>
    <n v="2015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6:06:20"/>
    <d v="2015-06-15T16:06:20"/>
    <x v="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8:49:04"/>
    <d v="2015-11-28T19:49:04"/>
    <x v="0"/>
    <n v="2015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3:56:26"/>
    <d v="2015-04-22T13:56:26"/>
    <x v="0"/>
    <n v="2015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7:27:17"/>
    <d v="2016-01-19T07:27:17"/>
    <x v="0"/>
    <n v="2016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8:45:46"/>
    <d v="2016-09-01T18:45:46"/>
    <x v="2"/>
    <n v="201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5:55:20"/>
    <d v="2015-09-30T22:59:00"/>
    <x v="0"/>
    <n v="2015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9:29:00"/>
    <d v="2016-06-23T19:29:00"/>
    <x v="2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0:55:59"/>
    <d v="2015-09-24T20:55:59"/>
    <x v="0"/>
    <n v="20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3:01:47"/>
    <d v="2017-02-25T03:01:47"/>
    <x v="1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2:14:03"/>
    <d v="2015-05-08T02:14:03"/>
    <x v="0"/>
    <n v="2015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3:26:43"/>
    <d v="2015-12-09T13:26:43"/>
    <x v="0"/>
    <n v="20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9:36:30"/>
    <d v="2014-11-25T10:36:30"/>
    <x v="3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1:12:18"/>
    <d v="2014-08-25T11:12:18"/>
    <x v="3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7:42:17"/>
    <d v="2016-07-07T17:42:17"/>
    <x v="2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2:35:38"/>
    <d v="2016-07-01T12:35:38"/>
    <x v="2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8:13:17"/>
    <d v="2015-05-27T18:13:17"/>
    <x v="0"/>
    <n v="2015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7:44:01"/>
    <d v="2015-05-14T17:44:01"/>
    <x v="0"/>
    <n v="201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5:29:37"/>
    <d v="2017-03-26T14:29:37"/>
    <x v="1"/>
    <n v="201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7:25:39"/>
    <d v="2015-08-15T07:22:00"/>
    <x v="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1:21:51"/>
    <d v="2016-03-14T17:00:00"/>
    <x v="2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0:37:37"/>
    <d v="2014-07-13T10:37:37"/>
    <x v="3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9:18:28"/>
    <d v="2016-05-14T09:18:28"/>
    <x v="2"/>
    <n v="201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8:52:01"/>
    <d v="2015-09-05T23:10:00"/>
    <x v="0"/>
    <n v="2015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2:32:09"/>
    <d v="2016-05-28T12:32:09"/>
    <x v="2"/>
    <n v="2016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9:49:25"/>
    <d v="2015-11-25T10:49:25"/>
    <x v="0"/>
    <n v="201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1:11:02"/>
    <d v="2016-06-17T17:00:00"/>
    <x v="2"/>
    <n v="201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6:17:09"/>
    <d v="2015-02-26T16:17:09"/>
    <x v="0"/>
    <n v="20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0:12:42"/>
    <d v="2015-04-11T20:12:42"/>
    <x v="0"/>
    <n v="201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4:55:50"/>
    <d v="2015-06-06T04:47:00"/>
    <x v="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7:05:18"/>
    <d v="2017-02-25T17:04:00"/>
    <x v="1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8:14:22"/>
    <d v="2017-03-25T07:14:22"/>
    <x v="1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7:59:55"/>
    <d v="2014-10-13T07:59:55"/>
    <x v="3"/>
    <n v="201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4:05:15"/>
    <d v="2016-11-24T17:00:00"/>
    <x v="2"/>
    <n v="2016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7:40:48"/>
    <d v="2015-08-13T07:40:48"/>
    <x v="0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9:37:54"/>
    <d v="2015-08-19T09:37:54"/>
    <x v="0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9:24:35"/>
    <d v="2015-05-31T09:24:35"/>
    <x v="0"/>
    <n v="201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9:58:59"/>
    <d v="2014-10-28T19:00:00"/>
    <x v="3"/>
    <n v="201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8:37:54"/>
    <d v="2016-08-11T18:37:54"/>
    <x v="2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4:27:47"/>
    <d v="2014-08-11T14:27:47"/>
    <x v="3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2:25:49"/>
    <d v="2016-03-17T11:25:49"/>
    <x v="2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0:38:28"/>
    <d v="2014-10-14T10:38:28"/>
    <x v="3"/>
    <n v="201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5:53:33"/>
    <d v="2014-09-16T15:53:33"/>
    <x v="3"/>
    <n v="201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8:53:04"/>
    <d v="2014-12-18T19:53:04"/>
    <x v="3"/>
    <n v="201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8:25:11"/>
    <d v="2014-12-12T18:25:11"/>
    <x v="3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0:34:10"/>
    <d v="2016-12-01T11:34:10"/>
    <x v="2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8:50:40"/>
    <d v="2015-08-20T08:50:40"/>
    <x v="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6:58:33"/>
    <d v="2015-07-08T16:58:33"/>
    <x v="0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6:58:32"/>
    <d v="2015-03-12T15:58:32"/>
    <x v="0"/>
    <n v="201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3:18:39"/>
    <d v="2016-04-17T12:18:39"/>
    <x v="2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4:17:52"/>
    <d v="2015-12-23T14:17:52"/>
    <x v="0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1:51:29"/>
    <d v="2015-07-26T12:00:00"/>
    <x v="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8:14:55"/>
    <d v="2015-08-23T08:14:55"/>
    <x v="0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1:47:59"/>
    <d v="2014-11-09T12:47:59"/>
    <x v="3"/>
    <n v="2014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9:29:19"/>
    <d v="2016-10-23T09:29:19"/>
    <x v="2"/>
    <n v="201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4:30:47"/>
    <d v="2015-01-16T04:30:47"/>
    <x v="3"/>
    <n v="2015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4:14:16"/>
    <d v="2015-07-18T14:14:16"/>
    <x v="0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9:59:35"/>
    <d v="2015-04-13T09:59:35"/>
    <x v="0"/>
    <n v="201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1:04:21"/>
    <d v="2017-01-13T11:04:21"/>
    <x v="2"/>
    <n v="2017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3:58:18"/>
    <d v="2014-08-17T13:58:18"/>
    <x v="3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2:57:43"/>
    <d v="2016-10-29T02:57:43"/>
    <x v="2"/>
    <n v="201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3:57:02"/>
    <d v="2015-05-11T13:57:02"/>
    <x v="0"/>
    <n v="2015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9:00:58"/>
    <d v="2016-07-06T09:00:58"/>
    <x v="2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1:02:00"/>
    <d v="2016-06-19T02:10:00"/>
    <x v="2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0:37:32"/>
    <d v="2015-01-13T22:00:00"/>
    <x v="3"/>
    <n v="2015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3:16:04"/>
    <d v="2014-12-31T22:59:00"/>
    <x v="3"/>
    <n v="2014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4:10:17"/>
    <d v="2014-09-01T14:10:17"/>
    <x v="3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0:47:07"/>
    <d v="2014-08-11T20:47:07"/>
    <x v="3"/>
    <n v="201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6:20:04"/>
    <d v="2015-01-01T00:59:00"/>
    <x v="3"/>
    <n v="2015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2:26:21"/>
    <d v="2015-02-07T12:26:21"/>
    <x v="0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3:41:35"/>
    <d v="2016-06-28T03:41:35"/>
    <x v="2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3:02:18"/>
    <d v="2016-05-21T03:02:18"/>
    <x v="2"/>
    <n v="201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0:41:49"/>
    <d v="2016-09-03T10:41:49"/>
    <x v="2"/>
    <n v="2016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6:02:11"/>
    <d v="2014-09-17T06:02:11"/>
    <x v="3"/>
    <n v="201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3:20:04"/>
    <d v="2016-10-26T13:20:04"/>
    <x v="2"/>
    <n v="2016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2:22:02"/>
    <d v="2017-03-14T11:22:02"/>
    <x v="1"/>
    <n v="201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5:36:04"/>
    <d v="2016-10-31T15:36:04"/>
    <x v="2"/>
    <n v="2016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5:21:31"/>
    <d v="2014-07-24T21:00:00"/>
    <x v="3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4:47:52"/>
    <d v="2015-01-12T14:47:52"/>
    <x v="3"/>
    <n v="201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0:09:30"/>
    <d v="2015-08-03T10:09:30"/>
    <x v="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2:00:53"/>
    <d v="2017-02-05T12:00:53"/>
    <x v="2"/>
    <n v="201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0:30:53"/>
    <d v="2015-10-14T20:30:53"/>
    <x v="0"/>
    <n v="201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0:01:37"/>
    <d v="2016-12-07T22:59:00"/>
    <x v="2"/>
    <n v="2016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9:14:01"/>
    <d v="2016-09-09T00:00:00"/>
    <x v="2"/>
    <n v="2016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8:40:46"/>
    <d v="2015-06-30T18:40:46"/>
    <x v="0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3:01:03"/>
    <d v="2016-12-22T03:01:03"/>
    <x v="2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3:23:47"/>
    <d v="2015-04-30T13:23:47"/>
    <x v="0"/>
    <n v="2015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9:55:59"/>
    <d v="2017-02-01T09:55:59"/>
    <x v="1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6:30:20"/>
    <d v="2014-10-31T06:30:20"/>
    <x v="3"/>
    <n v="201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6:15:02"/>
    <d v="2014-07-25T16:15:02"/>
    <x v="3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6:33:09"/>
    <d v="2016-02-03T06:33:09"/>
    <x v="2"/>
    <n v="201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6:20:45"/>
    <d v="2014-09-17T20:00:00"/>
    <x v="3"/>
    <n v="2014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5:39:08"/>
    <d v="2013-11-22T10:00:00"/>
    <x v="4"/>
    <n v="20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0:31:21"/>
    <d v="2017-01-10T10:31:21"/>
    <x v="2"/>
    <n v="2017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9:54:40"/>
    <d v="2014-07-23T09:54:40"/>
    <x v="3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1:26:27"/>
    <d v="2016-11-24T12:26:27"/>
    <x v="2"/>
    <n v="201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6:49:09"/>
    <d v="2017-01-31T17:32:00"/>
    <x v="2"/>
    <n v="2017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2:37:48"/>
    <d v="2017-02-19T22:37:48"/>
    <x v="2"/>
    <n v="2017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5:47:58"/>
    <d v="2017-01-21T05:47:58"/>
    <x v="2"/>
    <n v="2017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7:53:03"/>
    <d v="2016-12-14T12:39:00"/>
    <x v="2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9:55:27"/>
    <d v="2017-01-01T09:55:27"/>
    <x v="2"/>
    <n v="201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7:56:40"/>
    <d v="2014-09-13T07:56:40"/>
    <x v="3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8:59:19"/>
    <d v="2014-12-04T18:59:19"/>
    <x v="3"/>
    <n v="201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7:38:22"/>
    <d v="2014-08-19T18:44:00"/>
    <x v="3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5:01:08"/>
    <d v="2016-12-14T06:01:08"/>
    <x v="2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0:20:32"/>
    <d v="2016-02-14T10:20:32"/>
    <x v="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6:42:12"/>
    <d v="2016-06-05T06:42:12"/>
    <x v="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2:54:42"/>
    <d v="2017-02-28T12:54:42"/>
    <x v="2"/>
    <n v="2017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0:10:40"/>
    <d v="2015-11-04T21:10:40"/>
    <x v="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9:48:27"/>
    <d v="2014-11-30T18:00:00"/>
    <x v="3"/>
    <n v="2014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4:30:02"/>
    <d v="2014-09-05T14:30:02"/>
    <x v="3"/>
    <n v="2014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4:17:27"/>
    <d v="2017-02-17T23:59:00"/>
    <x v="1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8:57:56"/>
    <d v="2016-02-22T18:57:56"/>
    <x v="2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9:34:51"/>
    <d v="2012-01-29T09:34:51"/>
    <x v="5"/>
    <n v="201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7:43:27"/>
    <d v="2014-08-01T07:43:27"/>
    <x v="3"/>
    <n v="20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3:19:38"/>
    <d v="2012-04-08T12:19:38"/>
    <x v="5"/>
    <n v="201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3:35:49"/>
    <d v="2015-07-29T21:59:00"/>
    <x v="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9:19:23"/>
    <d v="2011-06-30T09:19:23"/>
    <x v="6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9:01:52"/>
    <d v="2015-12-13T09:01:52"/>
    <x v="0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9:01:27"/>
    <d v="2013-04-11T19:01:27"/>
    <x v="4"/>
    <n v="201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8:29:09"/>
    <d v="2013-01-14T15:20:00"/>
    <x v="5"/>
    <n v="2013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4:05:57"/>
    <d v="2011-08-21T14:05:57"/>
    <x v="6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2:27:41"/>
    <d v="2012-09-18T22:27:41"/>
    <x v="5"/>
    <n v="2012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1:53:11"/>
    <d v="2011-12-07T11:53:11"/>
    <x v="6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3:05:47"/>
    <d v="2012-01-22T00:00:00"/>
    <x v="6"/>
    <n v="20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4:11:01"/>
    <d v="2013-09-29T04:11:01"/>
    <x v="4"/>
    <n v="201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4:04:52"/>
    <d v="2013-12-20T04:04:52"/>
    <x v="4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1:57:00"/>
    <d v="2015-05-08T23:00:00"/>
    <x v="0"/>
    <n v="2015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8:42:26"/>
    <d v="2014-12-03T18:39:00"/>
    <x v="3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1:37:20"/>
    <d v="2013-11-20T22:59:00"/>
    <x v="4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0:36:27"/>
    <d v="2014-02-14T14:00:00"/>
    <x v="3"/>
    <n v="2014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8:29:54"/>
    <d v="2014-11-30T22:59:00"/>
    <x v="3"/>
    <n v="201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6:03:49"/>
    <d v="2014-08-11T06:03:49"/>
    <x v="3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1:31:22"/>
    <d v="2015-06-20T21:31:22"/>
    <x v="0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9:33:26"/>
    <d v="2013-06-11T09:33:26"/>
    <x v="4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6:01:52"/>
    <d v="2014-03-21T15:01:52"/>
    <x v="3"/>
    <n v="2014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1:01:25"/>
    <d v="2012-04-16T15:00:00"/>
    <x v="5"/>
    <n v="2012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6:58:23"/>
    <d v="2012-12-13T16:58:23"/>
    <x v="5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7:44:05"/>
    <d v="2013-05-03T07:44:05"/>
    <x v="4"/>
    <n v="2013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9:01:49"/>
    <d v="2012-09-22T21:59:00"/>
    <x v="5"/>
    <n v="2012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7:10:19"/>
    <d v="2015-01-15T04:54:00"/>
    <x v="3"/>
    <n v="2015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4:19:26"/>
    <d v="2014-08-10T14:19:26"/>
    <x v="3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6:35:30"/>
    <d v="2017-01-28T16:35:30"/>
    <x v="2"/>
    <n v="2017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5:04:32"/>
    <d v="2013-02-24T15:04:32"/>
    <x v="4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9:07:55"/>
    <d v="2011-08-04T09:07:55"/>
    <x v="6"/>
    <n v="201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4:06:57"/>
    <d v="2016-10-16T05:00:00"/>
    <x v="2"/>
    <n v="201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8:09:51"/>
    <d v="2015-02-14T08:09:51"/>
    <x v="0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1:58:41"/>
    <d v="2013-01-05T11:58:41"/>
    <x v="5"/>
    <n v="201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8:31:17"/>
    <d v="2013-05-19T18:41:00"/>
    <x v="4"/>
    <n v="201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2:24:19"/>
    <d v="2011-04-18T11:24:19"/>
    <x v="6"/>
    <n v="201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9:18:34"/>
    <d v="2012-12-05T19:18:34"/>
    <x v="5"/>
    <n v="20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4:04:28"/>
    <d v="2010-10-08T14:04:28"/>
    <x v="7"/>
    <n v="2010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1:55:39"/>
    <d v="2014-07-09T01:55:39"/>
    <x v="3"/>
    <n v="2014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2:20:13"/>
    <d v="2016-11-26T13:20:13"/>
    <x v="2"/>
    <n v="2016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2:02:06"/>
    <d v="2014-02-02T12:02:06"/>
    <x v="3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4:36:10"/>
    <d v="2016-12-04T00:00:00"/>
    <x v="2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4:43:28"/>
    <d v="2013-08-15T04:43:28"/>
    <x v="4"/>
    <n v="201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2:09:21"/>
    <d v="2015-09-09T22:09:21"/>
    <x v="0"/>
    <n v="2015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7:01:24"/>
    <d v="2014-10-19T07:01:24"/>
    <x v="3"/>
    <n v="201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2:48:03"/>
    <d v="2015-02-16T12:48:03"/>
    <x v="0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1:26:50"/>
    <d v="2015-05-20T21:26:50"/>
    <x v="0"/>
    <n v="201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2:58:10"/>
    <d v="2013-12-15T22:58:10"/>
    <x v="4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7:54:54"/>
    <d v="2013-12-26T17:54:54"/>
    <x v="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7:59:29"/>
    <d v="2013-02-24T17:59:29"/>
    <x v="4"/>
    <n v="2013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3:46:42"/>
    <d v="2016-01-30T13:46:42"/>
    <x v="0"/>
    <n v="201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9:21:59"/>
    <d v="2009-10-31T21:59:00"/>
    <x v="8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1:39:45"/>
    <d v="2015-05-10T17:01:00"/>
    <x v="0"/>
    <n v="201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2:43:38"/>
    <d v="2014-02-23T12:43:38"/>
    <x v="3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9:26:35"/>
    <d v="2011-12-15T19:26:35"/>
    <x v="6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0:27:25"/>
    <d v="2015-10-10T23:00:00"/>
    <x v="0"/>
    <n v="201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7:32:57"/>
    <d v="2013-07-31T17:32:57"/>
    <x v="4"/>
    <n v="201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0:51:20"/>
    <d v="2014-04-30T10:51:20"/>
    <x v="3"/>
    <n v="2014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0:25:05"/>
    <d v="2010-10-14T22:00:00"/>
    <x v="7"/>
    <n v="201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0:10:25"/>
    <d v="2011-05-03T10:10:25"/>
    <x v="6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8:01:14"/>
    <d v="2013-06-07T18:01:14"/>
    <x v="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2:11:42"/>
    <d v="2012-08-25T12:11:42"/>
    <x v="5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2:34:09"/>
    <d v="2012-04-27T16:00:00"/>
    <x v="5"/>
    <n v="201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1:35:19"/>
    <d v="2014-03-16T20:35:19"/>
    <x v="3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8:15:15"/>
    <d v="2013-02-28T08:15:15"/>
    <x v="4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9:20:34"/>
    <d v="2012-05-11T09:47:00"/>
    <x v="5"/>
    <n v="2012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9:03:46"/>
    <d v="2013-11-01T09:03:46"/>
    <x v="4"/>
    <n v="2013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8:09:48"/>
    <d v="2012-07-06T21:59:00"/>
    <x v="5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2:28:00"/>
    <d v="2013-01-21T01:59:00"/>
    <x v="4"/>
    <n v="201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9:08:59"/>
    <d v="2013-01-31T19:08:59"/>
    <x v="4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2:44:06"/>
    <d v="2013-11-12T23:59:00"/>
    <x v="4"/>
    <n v="2013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4:58:03"/>
    <d v="2013-11-07T15:58:03"/>
    <x v="4"/>
    <n v="201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1:47:24"/>
    <d v="2013-07-02T22:59:00"/>
    <x v="4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0:45:37"/>
    <d v="2011-09-05T11:06:00"/>
    <x v="6"/>
    <n v="2011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8:42:46"/>
    <d v="2012-04-06T22:59:00"/>
    <x v="5"/>
    <n v="201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5:11:25"/>
    <d v="2013-09-15T15:10:00"/>
    <x v="4"/>
    <n v="201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7:51:28"/>
    <d v="2012-04-28T22:00:00"/>
    <x v="5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8:09:47"/>
    <d v="2014-09-30T08:09:47"/>
    <x v="3"/>
    <n v="201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0:00:46"/>
    <d v="2012-04-27T10:00:46"/>
    <x v="5"/>
    <n v="2012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4:24:14"/>
    <d v="2014-09-11T04:24:14"/>
    <x v="3"/>
    <n v="20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3:05:20"/>
    <d v="2011-07-01T13:05:20"/>
    <x v="6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8:32:04"/>
    <d v="2012-09-16T22:05:00"/>
    <x v="5"/>
    <n v="201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6:47:58"/>
    <d v="2011-05-28T19:00:00"/>
    <x v="6"/>
    <n v="2011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0:32:06"/>
    <d v="2011-07-22T21:59:00"/>
    <x v="6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3:45:12"/>
    <d v="2011-07-16T17:00:00"/>
    <x v="6"/>
    <n v="2011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0:35:39"/>
    <d v="2011-09-07T10:35:39"/>
    <x v="6"/>
    <n v="2011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9:05:11"/>
    <d v="2017-02-28T20:00:00"/>
    <x v="1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0:24:46"/>
    <d v="2014-12-21T22:59:00"/>
    <x v="3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4:00:30"/>
    <d v="2014-01-19T14:00:30"/>
    <x v="4"/>
    <n v="201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9:21:02"/>
    <d v="2012-08-31T19:21:02"/>
    <x v="5"/>
    <n v="201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9:26:42"/>
    <d v="2013-07-10T10:52:00"/>
    <x v="4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8:25:52"/>
    <d v="2013-03-01T07:58:00"/>
    <x v="4"/>
    <n v="201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7:02:45"/>
    <d v="2012-07-20T17:02:45"/>
    <x v="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1:50:01"/>
    <d v="2011-05-31T12:04:00"/>
    <x v="6"/>
    <n v="2011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6:01:43"/>
    <d v="2014-11-01T16:01:43"/>
    <x v="3"/>
    <n v="2014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4:54:03"/>
    <d v="2013-04-09T00:30:00"/>
    <x v="4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8:23:31"/>
    <d v="2012-03-10T22:59:00"/>
    <x v="5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5:11:21"/>
    <d v="2012-08-07T11:01:00"/>
    <x v="5"/>
    <n v="2012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7:57:34"/>
    <d v="2013-12-20T22:44:00"/>
    <x v="4"/>
    <n v="2013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4:12:22"/>
    <d v="2014-06-08T23:00:00"/>
    <x v="3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6:07:45"/>
    <d v="2015-05-03T22:01:00"/>
    <x v="0"/>
    <n v="2015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6:44:10"/>
    <d v="2012-10-05T16:44:10"/>
    <x v="5"/>
    <n v="201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7:20:52"/>
    <d v="2015-03-22T16:20:52"/>
    <x v="0"/>
    <n v="2015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3:48:38"/>
    <d v="2010-04-18T00:59:00"/>
    <x v="7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1:21:24"/>
    <d v="2012-10-29T01:21:24"/>
    <x v="5"/>
    <n v="2012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8:55:30"/>
    <d v="2012-03-25T17:55:30"/>
    <x v="5"/>
    <n v="2012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5:21:47"/>
    <d v="2012-02-14T13:49:00"/>
    <x v="5"/>
    <n v="2012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9:13:02"/>
    <d v="2012-06-25T10:24:00"/>
    <x v="5"/>
    <n v="201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3:14:00"/>
    <d v="2016-07-13T13:14:00"/>
    <x v="2"/>
    <n v="2016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6:37:05"/>
    <d v="2013-03-22T05:37:05"/>
    <x v="4"/>
    <n v="201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9:31:34"/>
    <d v="2012-04-27T09:31:34"/>
    <x v="5"/>
    <n v="2012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0:12:15"/>
    <d v="2012-01-21T02:13:00"/>
    <x v="6"/>
    <n v="201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5:04:35"/>
    <d v="2014-04-19T15:04:35"/>
    <x v="3"/>
    <n v="201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3:44:52"/>
    <d v="2013-06-30T21:59:00"/>
    <x v="4"/>
    <n v="2013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4:59:18"/>
    <d v="2012-05-18T21:00:00"/>
    <x v="5"/>
    <n v="2012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9:21:58"/>
    <d v="2013-10-06T19:21:58"/>
    <x v="4"/>
    <n v="2013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7:57:42"/>
    <d v="2014-05-01T17:57:42"/>
    <x v="3"/>
    <n v="201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5:33:05"/>
    <d v="2012-01-17T15:33:05"/>
    <x v="6"/>
    <n v="20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2:19:16"/>
    <d v="2012-09-22T12:19:16"/>
    <x v="5"/>
    <n v="201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3:26:27"/>
    <d v="2016-09-23T23:26:27"/>
    <x v="2"/>
    <n v="2016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4:07:43"/>
    <d v="2014-11-10T15:07:43"/>
    <x v="3"/>
    <n v="2014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8:13:03"/>
    <d v="2013-10-13T21:59:00"/>
    <x v="4"/>
    <n v="2013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0:11:20"/>
    <d v="2016-12-08T02:00:00"/>
    <x v="2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0:25:52"/>
    <d v="2014-10-31T22:59:00"/>
    <x v="3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2:56:36"/>
    <d v="2016-09-04T21:59:00"/>
    <x v="2"/>
    <n v="2016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3:24:15"/>
    <d v="2014-03-10T08:00:00"/>
    <x v="3"/>
    <n v="201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3:09:36"/>
    <d v="2015-07-10T13:09:36"/>
    <x v="0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3:00:33"/>
    <d v="2015-04-14T13:00:33"/>
    <x v="0"/>
    <n v="2015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1:34:24"/>
    <d v="2015-03-15T20:34:24"/>
    <x v="0"/>
    <n v="2015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3:51:57"/>
    <d v="2016-04-24T22:59:00"/>
    <x v="2"/>
    <n v="201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5:07:33"/>
    <d v="2016-07-31T13:45:00"/>
    <x v="2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3:19:55"/>
    <d v="2016-10-24T15:00:00"/>
    <x v="2"/>
    <n v="2016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3:58:29"/>
    <d v="2015-02-16T13:58:29"/>
    <x v="0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3:05:46"/>
    <d v="2016-12-27T23:05:46"/>
    <x v="2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1:00:17"/>
    <d v="2016-07-23T21:00:17"/>
    <x v="2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1:29:16"/>
    <d v="2016-10-25T13:00:00"/>
    <x v="2"/>
    <n v="201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7:57:11"/>
    <d v="2015-11-25T08:57:11"/>
    <x v="0"/>
    <n v="2015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1:53:38"/>
    <d v="2015-04-15T16:59:00"/>
    <x v="0"/>
    <n v="2015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3:41:08"/>
    <d v="2015-06-03T18:00:00"/>
    <x v="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5:35:13"/>
    <d v="2013-11-22T06:35:13"/>
    <x v="4"/>
    <n v="20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7:10:04"/>
    <d v="2016-09-16T17:10:04"/>
    <x v="2"/>
    <n v="2016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7:19:08"/>
    <d v="2013-11-11T08:19:08"/>
    <x v="4"/>
    <n v="2013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0:49:26"/>
    <d v="2012-02-11T20:49:26"/>
    <x v="5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0:33:58"/>
    <d v="2013-10-16T03:59:00"/>
    <x v="4"/>
    <n v="201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2:33:17"/>
    <d v="2013-01-16T12:33:17"/>
    <x v="5"/>
    <n v="2013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9:18:38"/>
    <d v="2015-02-28T09:10:00"/>
    <x v="0"/>
    <n v="201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0:31:46"/>
    <d v="2009-11-30T22:59:00"/>
    <x v="8"/>
    <n v="200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8:39:58"/>
    <d v="2014-01-06T18:39:58"/>
    <x v="4"/>
    <n v="201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4:17:37"/>
    <d v="2013-04-08T13:17:37"/>
    <x v="4"/>
    <n v="201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8:32:03"/>
    <d v="2013-08-31T18:32:03"/>
    <x v="4"/>
    <n v="201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7:28:15"/>
    <d v="2013-11-29T08:28:15"/>
    <x v="4"/>
    <n v="201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3:48:47"/>
    <d v="2011-03-10T13:48:47"/>
    <x v="6"/>
    <n v="201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2:00:40"/>
    <d v="2012-11-10T23:00:40"/>
    <x v="5"/>
    <n v="2012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8:00:34"/>
    <d v="2013-05-04T08:00:34"/>
    <x v="4"/>
    <n v="201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1:22:11"/>
    <d v="2015-09-21T11:22:11"/>
    <x v="0"/>
    <n v="201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5:55:27"/>
    <d v="2013-02-04T05:55:27"/>
    <x v="4"/>
    <n v="20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2:56:00"/>
    <d v="2013-12-19T12:56:00"/>
    <x v="4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3:35:24"/>
    <d v="2010-12-22T23:35:24"/>
    <x v="7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3:55:05"/>
    <d v="2012-05-29T13:55:05"/>
    <x v="5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1:42:18"/>
    <d v="2012-10-30T01:42:18"/>
    <x v="5"/>
    <n v="2012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0:01:26"/>
    <d v="2012-01-14T00:01:26"/>
    <x v="6"/>
    <n v="201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4:39:10"/>
    <d v="2011-09-06T14:39:10"/>
    <x v="6"/>
    <n v="2011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6:27:15"/>
    <d v="2016-03-02T16:27:15"/>
    <x v="2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3:15:46"/>
    <d v="2012-05-11T20:31:00"/>
    <x v="5"/>
    <n v="201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6:35:11"/>
    <d v="2016-12-30T16:35:11"/>
    <x v="2"/>
    <n v="201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4:53:33"/>
    <d v="2016-09-15T14:53:33"/>
    <x v="2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7:00:55"/>
    <d v="2012-05-27T17:00:55"/>
    <x v="5"/>
    <n v="2012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2:04:45"/>
    <d v="2011-09-01T00:00:00"/>
    <x v="6"/>
    <n v="201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2:49:03"/>
    <d v="2014-10-05T12:49:03"/>
    <x v="3"/>
    <n v="201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0:46:19"/>
    <d v="2013-11-21T11:46:19"/>
    <x v="4"/>
    <n v="2013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8:45:30"/>
    <d v="2014-08-20T18:45:30"/>
    <x v="3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2:48:03"/>
    <d v="2010-07-31T22:00:00"/>
    <x v="7"/>
    <n v="20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5:32:43"/>
    <d v="2015-04-01T14:32:43"/>
    <x v="0"/>
    <n v="2015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7:33:30"/>
    <d v="2016-06-05T17:33:30"/>
    <x v="2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1:03:49"/>
    <d v="2010-10-24T21:03:49"/>
    <x v="7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4:57:06"/>
    <d v="2015-08-27T22:00:00"/>
    <x v="0"/>
    <n v="201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0:31:48"/>
    <d v="2012-11-28T11:31:48"/>
    <x v="5"/>
    <n v="201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2:11:50"/>
    <d v="2012-01-15T12:11:50"/>
    <x v="6"/>
    <n v="20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0:22:42"/>
    <d v="2011-05-27T20:22:42"/>
    <x v="6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4:23:22"/>
    <d v="2016-03-30T13:23:22"/>
    <x v="2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3:28:34"/>
    <d v="2010-06-08T13:11:00"/>
    <x v="7"/>
    <n v="201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7:10:22"/>
    <d v="2014-08-30T09:30:00"/>
    <x v="3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3:06:20"/>
    <d v="2012-09-22T20:25:00"/>
    <x v="5"/>
    <n v="2012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9:55:37"/>
    <d v="2016-01-02T19:55:37"/>
    <x v="0"/>
    <n v="2016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3:45:26"/>
    <d v="2011-01-23T23:45:26"/>
    <x v="7"/>
    <n v="20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2:33:10"/>
    <d v="2014-03-12T21:33:10"/>
    <x v="3"/>
    <n v="20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2:37:03"/>
    <d v="2011-09-10T22:37:03"/>
    <x v="6"/>
    <n v="2011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3:14:15"/>
    <d v="2010-07-26T22:59:00"/>
    <x v="7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0:34:00"/>
    <d v="2012-07-22T22:00:00"/>
    <x v="5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7:05:19"/>
    <d v="2017-03-03T07:05:19"/>
    <x v="1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8:07:25"/>
    <d v="2014-01-23T18:07:25"/>
    <x v="3"/>
    <n v="2014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0:37:27"/>
    <d v="2012-12-10T21:37:27"/>
    <x v="5"/>
    <n v="20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1:20:19"/>
    <d v="2012-05-04T21:20:19"/>
    <x v="5"/>
    <n v="2012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2:19:07"/>
    <d v="2012-08-25T12:19:07"/>
    <x v="5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0:18:34"/>
    <d v="2012-02-29T22:59:00"/>
    <x v="5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4:28:54"/>
    <d v="2010-10-21T23:00:00"/>
    <x v="7"/>
    <n v="201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6:38:50"/>
    <d v="2014-07-13T20:30:00"/>
    <x v="3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5:59:21"/>
    <d v="2014-12-01T16:59:21"/>
    <x v="3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9:24:05"/>
    <d v="2012-12-19T09:24:05"/>
    <x v="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0:07:02"/>
    <d v="2013-11-14T11:07:02"/>
    <x v="4"/>
    <n v="201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2:06:16"/>
    <d v="2011-12-11T23:06:16"/>
    <x v="6"/>
    <n v="201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6:43:13"/>
    <d v="2014-10-01T06:43:13"/>
    <x v="3"/>
    <n v="201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7:02:03"/>
    <d v="2014-11-21T18:02:03"/>
    <x v="3"/>
    <n v="2014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6:37:49"/>
    <d v="2013-02-13T16:37:49"/>
    <x v="4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5:08:31"/>
    <d v="2013-11-27T16:08:31"/>
    <x v="4"/>
    <n v="201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8:28:50"/>
    <d v="2010-07-08T16:40:00"/>
    <x v="7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3:44:55"/>
    <d v="2012-05-14T13:44:55"/>
    <x v="5"/>
    <n v="201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4:41:53"/>
    <d v="2012-11-17T18:00:00"/>
    <x v="5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3:42:49"/>
    <d v="2012-04-08T22:42:49"/>
    <x v="5"/>
    <n v="2012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5:58:26"/>
    <d v="2010-06-25T15:32:00"/>
    <x v="7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2:38:22"/>
    <d v="2014-03-16T16:00:00"/>
    <x v="3"/>
    <n v="2014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7:15:45"/>
    <d v="2013-03-22T16:15:45"/>
    <x v="4"/>
    <n v="201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2:03:29"/>
    <d v="2014-05-11T22:03:29"/>
    <x v="3"/>
    <n v="2014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1:41:24"/>
    <d v="2014-05-04T00:00:00"/>
    <x v="3"/>
    <n v="201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2:00:29"/>
    <d v="2016-01-29T02:00:29"/>
    <x v="0"/>
    <n v="201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8:34:49"/>
    <d v="2012-01-18T14:00:00"/>
    <x v="6"/>
    <n v="20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3:09:17"/>
    <d v="2013-11-03T14:09:17"/>
    <x v="4"/>
    <n v="2013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5:30:48"/>
    <d v="2012-09-02T05:30:48"/>
    <x v="5"/>
    <n v="201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2:18:58"/>
    <d v="2013-06-30T13:58:00"/>
    <x v="4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8:12:06"/>
    <d v="2015-08-10T18:12:06"/>
    <x v="0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0:19:05"/>
    <d v="2017-02-09T20:19:05"/>
    <x v="1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4:14:20"/>
    <d v="2016-02-18T14:14:20"/>
    <x v="2"/>
    <n v="2016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0:01:45"/>
    <d v="2016-11-29T11:01:45"/>
    <x v="2"/>
    <n v="201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8:00:50"/>
    <d v="2016-04-18T08:00:00"/>
    <x v="2"/>
    <n v="2016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4:57:06"/>
    <d v="2017-02-18T17:59:00"/>
    <x v="2"/>
    <n v="2017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2:00:48"/>
    <d v="2016-09-09T12:00:48"/>
    <x v="2"/>
    <n v="201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2:45:06"/>
    <d v="2016-06-30T12:45:06"/>
    <x v="2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3:52:44"/>
    <d v="2016-03-12T13:52:44"/>
    <x v="2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9:02:56"/>
    <d v="2016-02-20T19:02:56"/>
    <x v="0"/>
    <n v="2016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2:01:01"/>
    <d v="2016-01-17T12:01:01"/>
    <x v="0"/>
    <n v="2016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9:41:12"/>
    <d v="2016-06-04T09:41:12"/>
    <x v="2"/>
    <n v="2016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8:43:32"/>
    <d v="2016-11-18T09:43:32"/>
    <x v="2"/>
    <n v="201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1:56:39"/>
    <d v="2015-01-24T21:56:39"/>
    <x v="3"/>
    <n v="2015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4:00:39"/>
    <d v="2015-08-20T14:00:39"/>
    <x v="0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1:05:00"/>
    <d v="2016-09-13T01:05:00"/>
    <x v="2"/>
    <n v="2016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5:55:59"/>
    <d v="2015-04-26T14:55:59"/>
    <x v="0"/>
    <n v="2015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7:15:33"/>
    <d v="2016-11-17T08:15:33"/>
    <x v="2"/>
    <n v="201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3:16:03"/>
    <d v="2015-04-09T22:59:00"/>
    <x v="0"/>
    <n v="2015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2:11:05"/>
    <d v="2015-01-18T22:11:05"/>
    <x v="3"/>
    <n v="201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9:02:35"/>
    <d v="2017-03-14T08:02:35"/>
    <x v="1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0:38:55"/>
    <d v="2017-02-20T13:00:00"/>
    <x v="1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1:05:53"/>
    <d v="2016-02-11T11:05:53"/>
    <x v="2"/>
    <n v="2016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9:15:19"/>
    <d v="2016-10-17T09:15:19"/>
    <x v="2"/>
    <n v="201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9:05:19"/>
    <d v="2015-09-01T09:05:19"/>
    <x v="0"/>
    <n v="2015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8:24:06"/>
    <d v="2016-10-25T21:59:00"/>
    <x v="2"/>
    <n v="2016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9:15:32"/>
    <d v="2016-10-06T09:15:32"/>
    <x v="2"/>
    <n v="201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0:06:14"/>
    <d v="2016-04-21T23:06:14"/>
    <x v="2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4:20:34"/>
    <d v="2014-08-15T14:20:34"/>
    <x v="3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1:16:47"/>
    <d v="2017-02-09T01:16:47"/>
    <x v="1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3:17:33"/>
    <d v="2017-01-22T22:59:00"/>
    <x v="2"/>
    <n v="2017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1:01:00"/>
    <d v="2015-06-01T11:01:00"/>
    <x v="0"/>
    <n v="2015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4:46:38"/>
    <d v="2014-09-04T00:59:00"/>
    <x v="3"/>
    <n v="2014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8:21:33"/>
    <d v="2015-11-08T19:21:33"/>
    <x v="0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1:59:16"/>
    <d v="2016-03-25T10:59:16"/>
    <x v="2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0:43:05"/>
    <d v="2016-06-28T10:43:05"/>
    <x v="2"/>
    <n v="201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9:24:57"/>
    <d v="2015-08-13T19:24:57"/>
    <x v="0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6:36:37"/>
    <d v="2016-02-21T16:36:37"/>
    <x v="2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1:25:01"/>
    <d v="2016-02-25T01:25:01"/>
    <x v="2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4:00:28"/>
    <d v="2016-06-20T12:59:00"/>
    <x v="2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5:42:02"/>
    <d v="2014-11-30T16:42:02"/>
    <x v="3"/>
    <n v="2014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6:43:42"/>
    <d v="2014-08-09T16:43:42"/>
    <x v="3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2:04:46"/>
    <d v="2016-10-02T12:04:46"/>
    <x v="2"/>
    <n v="201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0:01:25"/>
    <d v="2016-08-23T14:54:00"/>
    <x v="2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0:46:48"/>
    <d v="2015-03-27T19:46:48"/>
    <x v="0"/>
    <n v="20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7:13:30"/>
    <d v="2015-12-31T17:00:00"/>
    <x v="0"/>
    <n v="201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2:25:00"/>
    <d v="2016-01-09T18:00:00"/>
    <x v="0"/>
    <n v="201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1:04:10"/>
    <d v="2014-06-23T01:04:10"/>
    <x v="3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2:33:45"/>
    <d v="2016-10-01T02:33:45"/>
    <x v="2"/>
    <n v="2016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6:24:55"/>
    <d v="2016-09-28T16:24:55"/>
    <x v="2"/>
    <n v="201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2:49:24"/>
    <d v="2014-09-03T12:49:24"/>
    <x v="3"/>
    <n v="201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2:09:48"/>
    <d v="2016-07-12T12:51:00"/>
    <x v="2"/>
    <n v="201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6:11:59"/>
    <d v="2016-05-07T15:11:59"/>
    <x v="2"/>
    <n v="2016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7:09:28"/>
    <d v="2016-11-11T23:00:00"/>
    <x v="2"/>
    <n v="201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0:18:50"/>
    <d v="2014-11-30T16:59:00"/>
    <x v="3"/>
    <n v="201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6:34:40"/>
    <d v="2014-11-29T10:00:00"/>
    <x v="3"/>
    <n v="2014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4:47:40"/>
    <d v="2014-07-27T09:27:00"/>
    <x v="3"/>
    <n v="201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0:28:17"/>
    <d v="2014-11-27T21:28:17"/>
    <x v="3"/>
    <n v="2014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2:03:21"/>
    <d v="2015-11-18T23:03:21"/>
    <x v="0"/>
    <n v="201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1:11:30"/>
    <d v="2014-11-13T02:02:00"/>
    <x v="3"/>
    <n v="201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9:26:00"/>
    <d v="2017-03-14T18:26:00"/>
    <x v="1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1:16:53"/>
    <d v="2017-01-30T11:16:53"/>
    <x v="2"/>
    <n v="2017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0:25:14"/>
    <d v="2015-12-16T23:59:00"/>
    <x v="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1:01:01"/>
    <d v="2017-03-16T10:01:01"/>
    <x v="1"/>
    <n v="2017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1:00:27"/>
    <d v="2016-02-18T11:00:27"/>
    <x v="2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8:59:43"/>
    <d v="2015-10-30T08:59:43"/>
    <x v="0"/>
    <n v="201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8:57:52"/>
    <d v="2014-12-12T01:11:00"/>
    <x v="3"/>
    <n v="2014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8:00:23"/>
    <d v="2016-12-14T09:00:23"/>
    <x v="2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3:25:15"/>
    <d v="2016-12-28T13:25:15"/>
    <x v="2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8:30:46"/>
    <d v="2016-06-19T08:30:46"/>
    <x v="2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3:54:22"/>
    <d v="2016-09-04T20:59:00"/>
    <x v="2"/>
    <n v="2016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5:33:15"/>
    <d v="2014-12-18T15:33:15"/>
    <x v="3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4:34:12"/>
    <d v="2017-01-24T04:34:12"/>
    <x v="2"/>
    <n v="2017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4:00:56"/>
    <d v="2015-12-29T14:00:00"/>
    <x v="0"/>
    <n v="2015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8:03:35"/>
    <d v="2014-12-31T18:03:35"/>
    <x v="3"/>
    <n v="2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5:04:55"/>
    <d v="2015-11-25T16:04:55"/>
    <x v="0"/>
    <n v="2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0:34:16"/>
    <d v="2016-04-06T19:34:16"/>
    <x v="2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0:12:15"/>
    <d v="2015-11-21T11:12:15"/>
    <x v="0"/>
    <n v="20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5:48:53"/>
    <d v="2016-07-14T05:48:53"/>
    <x v="2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7:22:29"/>
    <d v="2015-02-04T17:22:29"/>
    <x v="0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9:40:09"/>
    <d v="2015-06-01T18:47:00"/>
    <x v="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0:02:51"/>
    <d v="2015-10-16T22:00:00"/>
    <x v="0"/>
    <n v="2015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9:31:17"/>
    <d v="2015-05-17T09:31:17"/>
    <x v="0"/>
    <n v="2015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6:04:21"/>
    <d v="2015-06-20T16:04:21"/>
    <x v="0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7:56:03"/>
    <d v="2016-01-31T07:56:03"/>
    <x v="2"/>
    <n v="2016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4:00:37"/>
    <d v="2015-03-16T13:00:37"/>
    <x v="0"/>
    <n v="201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3:46:56"/>
    <d v="2016-03-31T02:46:56"/>
    <x v="2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8:49:07"/>
    <d v="2014-10-22T18:49:07"/>
    <x v="3"/>
    <n v="201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9:03:25"/>
    <d v="2017-03-06T14:00:00"/>
    <x v="1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1:05:07"/>
    <d v="2015-04-04T15:59:00"/>
    <x v="0"/>
    <n v="201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5:35:49"/>
    <d v="2016-09-12T05:35:49"/>
    <x v="2"/>
    <n v="2016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2:20:10"/>
    <d v="2015-12-16T12:20:10"/>
    <x v="0"/>
    <n v="201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0:00:25"/>
    <d v="2016-06-23T10:00:25"/>
    <x v="2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1:34:40"/>
    <d v="2016-12-12T11:34:40"/>
    <x v="2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2:00:04"/>
    <d v="2016-08-04T21:59:00"/>
    <x v="2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9:23:40"/>
    <d v="2015-02-11T09:23:40"/>
    <x v="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4:46:30"/>
    <d v="2013-01-07T02:00:00"/>
    <x v="5"/>
    <n v="201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3:44:22"/>
    <d v="2015-05-17T23:00:00"/>
    <x v="0"/>
    <n v="201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3:33:43"/>
    <d v="2016-03-18T22:33:43"/>
    <x v="2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0:37:26"/>
    <d v="2016-12-13T01:59:00"/>
    <x v="2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1:00:09"/>
    <d v="2016-08-27T11:00:09"/>
    <x v="2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9:26:32"/>
    <d v="2014-07-30T19:26:32"/>
    <x v="3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0:42:28"/>
    <d v="2014-09-12T04:00:00"/>
    <x v="3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0:04:15"/>
    <d v="2015-05-20T00:04:15"/>
    <x v="0"/>
    <n v="20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6:13:21"/>
    <d v="2015-03-05T14:27:00"/>
    <x v="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4:59:10"/>
    <d v="2014-08-23T14:59:10"/>
    <x v="3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4:26:00"/>
    <d v="2015-12-26T14:26:00"/>
    <x v="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3:38:35"/>
    <d v="2014-11-05T14:38:35"/>
    <x v="3"/>
    <n v="201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9:16:29"/>
    <d v="2016-09-24T19:16:29"/>
    <x v="2"/>
    <n v="2016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4:20:45"/>
    <d v="2016-02-12T04:20:45"/>
    <x v="2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3:07:57"/>
    <d v="2015-09-14T13:07:57"/>
    <x v="0"/>
    <n v="201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8:20:25"/>
    <d v="2014-08-26T18:20:25"/>
    <x v="3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3:08:15"/>
    <d v="2016-06-06T14:09:00"/>
    <x v="2"/>
    <n v="201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2:08:52"/>
    <d v="2017-03-05T22:08:52"/>
    <x v="1"/>
    <n v="201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4:26:39"/>
    <d v="2014-08-10T16:00:00"/>
    <x v="3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7:49:05"/>
    <d v="2016-03-07T17:49:05"/>
    <x v="2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1:16:17"/>
    <d v="2015-04-24T10:16:17"/>
    <x v="0"/>
    <n v="2015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4:54:43"/>
    <d v="2016-12-04T15:54:43"/>
    <x v="2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5:37:23"/>
    <d v="2015-03-25T18:00:00"/>
    <x v="0"/>
    <n v="2015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2:57:36"/>
    <d v="2015-03-13T11:57:36"/>
    <x v="0"/>
    <n v="201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5:54:53"/>
    <d v="2015-04-15T15:54:53"/>
    <x v="0"/>
    <n v="2015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0:38:28"/>
    <d v="2016-05-01T19:00:00"/>
    <x v="2"/>
    <n v="2016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3:22:21"/>
    <d v="2016-07-12T13:22:21"/>
    <x v="2"/>
    <n v="2016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8:44:22"/>
    <d v="2016-08-30T18:44:22"/>
    <x v="2"/>
    <n v="2016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3:28:23"/>
    <d v="2013-07-06T23:28:23"/>
    <x v="4"/>
    <n v="201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3:08:42"/>
    <d v="2014-02-19T03:08:42"/>
    <x v="3"/>
    <n v="2014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7:06:22"/>
    <d v="2013-08-04T17:06:22"/>
    <x v="4"/>
    <n v="20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4:32:11"/>
    <d v="2013-12-21T14:32:11"/>
    <x v="4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2:54:24"/>
    <d v="2016-04-10T01:54:24"/>
    <x v="2"/>
    <n v="2016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3:30:59"/>
    <d v="2013-11-26T00:30:59"/>
    <x v="4"/>
    <n v="201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8:17:02"/>
    <d v="2012-09-30T18:17:02"/>
    <x v="5"/>
    <n v="201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2:04:53"/>
    <d v="2015-11-17T13:04:53"/>
    <x v="0"/>
    <n v="201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3:58:17"/>
    <d v="2014-02-05T13:58:17"/>
    <x v="3"/>
    <n v="2014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7:09:01"/>
    <d v="2011-10-16T17:09:01"/>
    <x v="6"/>
    <n v="201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2:09:05"/>
    <d v="2014-01-03T22:09:05"/>
    <x v="4"/>
    <n v="201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5:41:56"/>
    <d v="2012-05-06T15:41:56"/>
    <x v="5"/>
    <n v="20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3:04:10"/>
    <d v="2014-09-11T03:04:10"/>
    <x v="3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2:00:11"/>
    <d v="2016-01-13T22:00:11"/>
    <x v="0"/>
    <n v="201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2:42:01"/>
    <d v="2011-07-21T22:42:01"/>
    <x v="6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7:35:36"/>
    <d v="2016-05-14T07:35:36"/>
    <x v="2"/>
    <n v="201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1:18:53"/>
    <d v="2014-05-10T21:18:53"/>
    <x v="3"/>
    <n v="201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6:14:52"/>
    <d v="2015-01-28T16:14:52"/>
    <x v="3"/>
    <n v="2015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5:44:48"/>
    <d v="2012-08-10T15:44:48"/>
    <x v="5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9:49:43"/>
    <d v="2014-08-02T09:49:43"/>
    <x v="3"/>
    <n v="2014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5:53:24"/>
    <d v="2014-08-08T15:53:24"/>
    <x v="3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0:06:15"/>
    <d v="2016-03-14T09:06:15"/>
    <x v="2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4:48:11"/>
    <d v="2014-08-24T14:48:11"/>
    <x v="3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1:08:07"/>
    <d v="2014-06-15T11:08:07"/>
    <x v="3"/>
    <n v="201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3:11:07"/>
    <d v="2014-04-24T13:11:07"/>
    <x v="3"/>
    <n v="2014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2:32:55"/>
    <d v="2015-06-25T22:32:55"/>
    <x v="0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2:27:33"/>
    <d v="2015-05-28T22:27:33"/>
    <x v="0"/>
    <n v="201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3:41:12"/>
    <d v="2016-04-10T12:41:12"/>
    <x v="2"/>
    <n v="2016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8:37:18"/>
    <d v="2013-01-05T18:37:18"/>
    <x v="5"/>
    <n v="2013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7:22:17"/>
    <d v="2016-02-11T17:22:17"/>
    <x v="2"/>
    <n v="2016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1:07:13"/>
    <d v="2011-10-09T11:07:13"/>
    <x v="6"/>
    <n v="2011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6:53:40"/>
    <d v="2013-08-30T06:53:40"/>
    <x v="4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6:25:54"/>
    <d v="2014-10-03T21:30:00"/>
    <x v="3"/>
    <n v="2014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3:01:17"/>
    <d v="2014-03-02T13:01:17"/>
    <x v="3"/>
    <n v="2014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2:18:15"/>
    <d v="2014-04-13T12:18:15"/>
    <x v="3"/>
    <n v="2014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4:04:28"/>
    <d v="2015-05-13T14:04:28"/>
    <x v="0"/>
    <n v="201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0:39:31"/>
    <d v="2016-02-13T20:39:31"/>
    <x v="2"/>
    <n v="201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2:32:18"/>
    <d v="2016-07-14T12:12:00"/>
    <x v="2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9:05:25"/>
    <d v="2013-12-08T23:59:00"/>
    <x v="4"/>
    <n v="2013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3:19:50"/>
    <d v="2016-06-17T23:19:50"/>
    <x v="2"/>
    <n v="201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3:50:21"/>
    <d v="2014-06-11T03:50:21"/>
    <x v="3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1:15:27"/>
    <d v="2014-03-23T20:15:27"/>
    <x v="3"/>
    <n v="2014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1:46:15"/>
    <d v="2012-04-04T10:46:15"/>
    <x v="5"/>
    <n v="2012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4:40:24"/>
    <d v="2014-07-23T14:40:24"/>
    <x v="3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9:17:15"/>
    <d v="2012-04-13T08:17:15"/>
    <x v="5"/>
    <n v="20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2:03:10"/>
    <d v="2016-11-18T13:03:10"/>
    <x v="2"/>
    <n v="201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6:23:42"/>
    <d v="2012-12-07T16:23:42"/>
    <x v="5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2:53:10"/>
    <d v="2016-01-07T22:53:10"/>
    <x v="0"/>
    <n v="201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2:13:31"/>
    <d v="2015-01-19T02:30:00"/>
    <x v="3"/>
    <n v="2015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7:27:00"/>
    <d v="2014-08-14T17:27:00"/>
    <x v="3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2:18:07"/>
    <d v="2013-10-09T02:18:07"/>
    <x v="4"/>
    <n v="2013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0:41:35"/>
    <d v="2016-03-30T09:41:35"/>
    <x v="2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4:20:08"/>
    <d v="2012-06-09T14:20:08"/>
    <x v="5"/>
    <n v="2012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8:21:53"/>
    <d v="2015-12-25T08:21:53"/>
    <x v="0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1:59:39"/>
    <d v="2014-04-04T20:59:39"/>
    <x v="3"/>
    <n v="2014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3:01:04"/>
    <d v="2014-04-06T13:01:04"/>
    <x v="3"/>
    <n v="201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4:56:40"/>
    <d v="2011-10-28T14:56:40"/>
    <x v="6"/>
    <n v="2011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6:25:16"/>
    <d v="2016-03-13T15:25:16"/>
    <x v="2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0:53:45"/>
    <d v="2013-05-30T10:53:45"/>
    <x v="4"/>
    <n v="2013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6:34:08"/>
    <d v="2014-04-19T06:34:08"/>
    <x v="3"/>
    <n v="2014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0:00:51"/>
    <d v="2015-04-30T10:00:51"/>
    <x v="0"/>
    <n v="2015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8:58:50"/>
    <d v="2015-09-25T08:58:50"/>
    <x v="0"/>
    <n v="201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1:51:34"/>
    <d v="2016-07-14T01:51:34"/>
    <x v="2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4:30:00"/>
    <d v="2014-11-14T15:30:00"/>
    <x v="3"/>
    <n v="2014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9:35:17"/>
    <d v="2014-08-07T09:35:17"/>
    <x v="3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0:21:33"/>
    <d v="2016-06-05T00:21:33"/>
    <x v="2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7:55:00"/>
    <d v="2014-11-25T18:55:00"/>
    <x v="3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5:47:48"/>
    <d v="2015-12-24T15:47:48"/>
    <x v="0"/>
    <n v="2015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0:46:11"/>
    <d v="2016-12-31T20:46:11"/>
    <x v="2"/>
    <n v="2016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3:46:21"/>
    <d v="2014-07-31T03:46:21"/>
    <x v="3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0:50:28"/>
    <d v="2014-11-28T22:33:00"/>
    <x v="3"/>
    <n v="201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7:44:54"/>
    <d v="2016-08-06T17:44:54"/>
    <x v="2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0:07:09"/>
    <d v="2015-12-19T10:07:09"/>
    <x v="0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3:40:21"/>
    <d v="2016-04-23T13:40:21"/>
    <x v="2"/>
    <n v="201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5:45:31"/>
    <d v="2017-01-21T15:45:31"/>
    <x v="1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2:20:26"/>
    <d v="2015-01-01T02:20:26"/>
    <x v="3"/>
    <n v="2015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5:05:21"/>
    <d v="2015-08-06T05:05:21"/>
    <x v="0"/>
    <n v="2015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0:47:30"/>
    <d v="2015-07-09T10:47:30"/>
    <x v="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8:08:47"/>
    <d v="2015-02-16T18:08:47"/>
    <x v="0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2:38:46"/>
    <d v="2015-12-16T22:38:46"/>
    <x v="0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2:22:00"/>
    <d v="2015-04-28T22:22:00"/>
    <x v="0"/>
    <n v="2015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1:56:32"/>
    <d v="2014-10-02T11:56:32"/>
    <x v="3"/>
    <n v="2014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6:52:53"/>
    <d v="2014-05-02T16:52:53"/>
    <x v="3"/>
    <n v="2014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7:19:43"/>
    <d v="2014-10-19T17:19:43"/>
    <x v="3"/>
    <n v="2014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2:06:21"/>
    <d v="2016-11-30T23:06:21"/>
    <x v="2"/>
    <n v="2016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1:02:46"/>
    <d v="2016-06-16T11:02:46"/>
    <x v="2"/>
    <n v="201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6:54:35"/>
    <d v="2016-01-08T16:54:35"/>
    <x v="0"/>
    <n v="2016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0:27:43"/>
    <d v="2015-09-06T20:27:43"/>
    <x v="0"/>
    <n v="2015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1:01:52"/>
    <d v="2015-05-15T11:01:52"/>
    <x v="0"/>
    <n v="2015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1:08:25"/>
    <d v="2015-06-18T11:08:25"/>
    <x v="0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0:36:46"/>
    <d v="2015-09-05T20:36:46"/>
    <x v="0"/>
    <n v="2015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2:20:08"/>
    <d v="2014-08-14T12:20:08"/>
    <x v="3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9:42:42"/>
    <d v="2015-02-23T19:42:42"/>
    <x v="0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9:04:40"/>
    <d v="2014-12-05T10:04:40"/>
    <x v="3"/>
    <n v="201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0:12:08"/>
    <d v="2014-12-08T20:12:08"/>
    <x v="3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1:26:05"/>
    <d v="2015-06-30T09:45:00"/>
    <x v="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1:43:06"/>
    <d v="2015-03-27T20:43:06"/>
    <x v="0"/>
    <n v="201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9:06:29"/>
    <d v="2015-05-19T09:06:29"/>
    <x v="0"/>
    <n v="201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0:24:24"/>
    <d v="2014-09-25T10:24:24"/>
    <x v="3"/>
    <n v="201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1:22:00"/>
    <d v="2014-08-09T11:22:00"/>
    <x v="3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1:23:02"/>
    <d v="2016-06-18T11:23:02"/>
    <x v="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3:08:50"/>
    <d v="2014-07-05T23:08:50"/>
    <x v="3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5:39:02"/>
    <d v="2015-06-25T22:00:00"/>
    <x v="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1:38:15"/>
    <d v="2014-09-12T11:38:15"/>
    <x v="3"/>
    <n v="2014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9:17:45"/>
    <d v="2016-09-21T19:17:45"/>
    <x v="2"/>
    <n v="201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2:29:23"/>
    <d v="2015-02-22T02:29:23"/>
    <x v="0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5:26:11"/>
    <d v="2015-05-30T15:26:11"/>
    <x v="0"/>
    <n v="2015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3:18:47"/>
    <d v="2014-11-13T14:18:47"/>
    <x v="3"/>
    <n v="2014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0:22:32"/>
    <d v="2014-08-20T10:22:32"/>
    <x v="3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2:27:37"/>
    <d v="2015-08-02T22:27:37"/>
    <x v="0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4:12:07"/>
    <d v="2016-05-08T14:12:07"/>
    <x v="2"/>
    <n v="201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1:28:59"/>
    <d v="2015-07-15T11:28:59"/>
    <x v="0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8:28:18"/>
    <d v="2017-03-06T07:00:00"/>
    <x v="1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9:51:36"/>
    <d v="2014-10-15T09:51:36"/>
    <x v="3"/>
    <n v="2014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5:44:12"/>
    <d v="2014-08-16T15:44:12"/>
    <x v="3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1:17:07"/>
    <d v="2015-10-28T11:17:07"/>
    <x v="0"/>
    <n v="2015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3:21:54"/>
    <d v="2014-06-28T13:21:54"/>
    <x v="3"/>
    <n v="201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2:08:41"/>
    <d v="2015-03-01T02:08:41"/>
    <x v="0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3:51:28"/>
    <d v="2017-01-12T10:42:00"/>
    <x v="2"/>
    <n v="2017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4:40:23"/>
    <d v="2016-11-01T21:59:00"/>
    <x v="2"/>
    <n v="201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8:23:31"/>
    <d v="2017-02-06T08:23:31"/>
    <x v="1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4:45:49"/>
    <d v="2015-06-07T22:00:00"/>
    <x v="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4:43:15"/>
    <d v="2015-06-01T16:42:00"/>
    <x v="0"/>
    <n v="20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5:28:43"/>
    <d v="2015-05-17T12:00:00"/>
    <x v="0"/>
    <n v="2015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0:49:00"/>
    <d v="2016-12-28T10:49:00"/>
    <x v="2"/>
    <n v="2016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7:29:55"/>
    <d v="2016-06-29T17:29:55"/>
    <x v="2"/>
    <n v="201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9:58:45"/>
    <d v="2014-08-31T09:58:45"/>
    <x v="3"/>
    <n v="2014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8:29:20"/>
    <d v="2016-03-20T07:29:20"/>
    <x v="2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6:09:38"/>
    <d v="2017-02-11T06:09:38"/>
    <x v="1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2:37:33"/>
    <d v="2016-04-09T11:37:33"/>
    <x v="2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5:42:59"/>
    <d v="2015-04-08T05:42:59"/>
    <x v="0"/>
    <n v="2015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2:20:53"/>
    <d v="2015-12-20T03:00:00"/>
    <x v="0"/>
    <n v="201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3:38:59"/>
    <d v="2015-12-18T13:38:59"/>
    <x v="0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9:57:14"/>
    <d v="2016-06-12T23:59:00"/>
    <x v="2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8:51:26"/>
    <d v="2015-12-30T21:00:00"/>
    <x v="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2:30:00"/>
    <d v="2015-07-08T12:30:00"/>
    <x v="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5:27:36"/>
    <d v="2015-04-16T05:27:36"/>
    <x v="0"/>
    <n v="2015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8:34:06"/>
    <d v="2016-07-15T08:34:06"/>
    <x v="2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0:55:54"/>
    <d v="2015-06-27T00:55:54"/>
    <x v="0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8:45:27"/>
    <d v="2015-05-31T08:45:27"/>
    <x v="0"/>
    <n v="201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1:57:13"/>
    <d v="2015-12-03T23:00:00"/>
    <x v="0"/>
    <n v="201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6:09:11"/>
    <d v="2015-06-13T06:09:11"/>
    <x v="0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2:37:33"/>
    <d v="2017-03-11T07:29:00"/>
    <x v="1"/>
    <n v="2017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4:19:33"/>
    <d v="2016-03-31T04:00:00"/>
    <x v="2"/>
    <n v="201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1:01:04"/>
    <d v="2016-03-24T10:01:04"/>
    <x v="2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4:18:25"/>
    <d v="2017-02-25T14:18:25"/>
    <x v="1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6:36:12"/>
    <d v="2015-05-31T15:00:00"/>
    <x v="0"/>
    <n v="201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4:47:41"/>
    <d v="2016-06-09T14:47:41"/>
    <x v="2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6:48:15"/>
    <d v="2015-11-26T19:00:00"/>
    <x v="0"/>
    <n v="201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2:08:20"/>
    <d v="2017-01-31T12:08:20"/>
    <x v="2"/>
    <n v="2017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4:10:05"/>
    <d v="2015-06-09T14:10:05"/>
    <x v="0"/>
    <n v="20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6:09:16"/>
    <d v="2014-05-30T16:09:16"/>
    <x v="3"/>
    <n v="201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8:47:37"/>
    <d v="2015-10-02T17:03:00"/>
    <x v="0"/>
    <n v="201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3:25:40"/>
    <d v="2016-07-14T13:25:40"/>
    <x v="2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9:53:20"/>
    <d v="2015-10-31T21:00:00"/>
    <x v="0"/>
    <n v="2015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5:05:13"/>
    <d v="2016-10-20T05:05:13"/>
    <x v="2"/>
    <n v="2016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9:05:12"/>
    <d v="2015-08-25T09:05:12"/>
    <x v="0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5:24:48"/>
    <d v="2016-12-03T18:00:00"/>
    <x v="2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1:17:27"/>
    <d v="2016-03-31T22:00:00"/>
    <x v="2"/>
    <n v="2016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2:15:09"/>
    <d v="2016-11-09T23:15:09"/>
    <x v="2"/>
    <n v="2016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7:11:42"/>
    <d v="2014-06-06T07:11:42"/>
    <x v="3"/>
    <n v="20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5:44:38"/>
    <d v="2013-10-22T15:44:38"/>
    <x v="4"/>
    <n v="201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4:59:41"/>
    <d v="2014-04-20T19:00:00"/>
    <x v="3"/>
    <n v="2014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6:03:36"/>
    <d v="2014-08-07T01:00:00"/>
    <x v="3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1:30:08"/>
    <d v="2011-09-28T11:30:08"/>
    <x v="6"/>
    <n v="2011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5:02:07"/>
    <d v="2012-04-16T10:00:00"/>
    <x v="5"/>
    <n v="2012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7:20:30"/>
    <d v="2011-02-24T17:20:30"/>
    <x v="6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6:36:08"/>
    <d v="2015-08-27T19:00:00"/>
    <x v="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4:21:10"/>
    <d v="2013-10-06T14:21:10"/>
    <x v="4"/>
    <n v="2013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6:46:14"/>
    <d v="2012-02-21T16:46:14"/>
    <x v="5"/>
    <n v="201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2:55:42"/>
    <d v="2015-02-02T12:55:42"/>
    <x v="0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1:14:59"/>
    <d v="2013-12-14T21:14:59"/>
    <x v="4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0:19:24"/>
    <d v="2012-07-28T10:00:00"/>
    <x v="5"/>
    <n v="201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0:47:45"/>
    <d v="2012-08-24T00:47:45"/>
    <x v="5"/>
    <n v="2012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8:38:56"/>
    <d v="2011-08-06T08:38:56"/>
    <x v="6"/>
    <n v="201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7:06:07"/>
    <d v="2012-01-05T17:06:07"/>
    <x v="6"/>
    <n v="20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8:57:37"/>
    <d v="2013-07-12T15:51:00"/>
    <x v="4"/>
    <n v="2013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4:06:20"/>
    <d v="2014-11-02T23:59:00"/>
    <x v="3"/>
    <n v="201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1:58:22"/>
    <d v="2011-09-11T07:18:00"/>
    <x v="6"/>
    <n v="2011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5:06:11"/>
    <d v="2011-07-08T15:00:00"/>
    <x v="6"/>
    <n v="201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3:48:43"/>
    <d v="2013-04-22T15:00:00"/>
    <x v="4"/>
    <n v="201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8:23:54"/>
    <d v="2014-06-14T08:23:54"/>
    <x v="3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9:02:29"/>
    <d v="2011-12-05T20:02:29"/>
    <x v="6"/>
    <n v="2011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1:00:55"/>
    <d v="2013-05-06T01:00:55"/>
    <x v="4"/>
    <n v="2013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9:45:53"/>
    <d v="2014-06-13T00:59:00"/>
    <x v="3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1:46:51"/>
    <d v="2012-07-07T11:46:51"/>
    <x v="5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9:25:31"/>
    <d v="2014-09-06T09:25:31"/>
    <x v="3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3:32:47"/>
    <d v="2011-09-25T13:32:47"/>
    <x v="6"/>
    <n v="201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7:42:49"/>
    <d v="2013-10-24T17:42:49"/>
    <x v="4"/>
    <n v="2013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2:48:27"/>
    <d v="2014-09-03T12:48:27"/>
    <x v="3"/>
    <n v="201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8:54:46"/>
    <d v="2010-12-31T22:59:00"/>
    <x v="7"/>
    <n v="201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4:17:32"/>
    <d v="2013-12-01T15:17:32"/>
    <x v="4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6:03:51"/>
    <d v="2012-02-12T16:03:51"/>
    <x v="5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0:03:10"/>
    <d v="2011-04-02T19:03:10"/>
    <x v="6"/>
    <n v="201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8:40:12"/>
    <d v="2013-08-31T08:40:12"/>
    <x v="4"/>
    <n v="2013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7:17:44"/>
    <d v="2014-06-08T21:59:00"/>
    <x v="3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4:13:40"/>
    <d v="2014-02-26T14:13:40"/>
    <x v="3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2:13:47"/>
    <d v="2014-01-29T02:13:47"/>
    <x v="4"/>
    <n v="201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2:18:12"/>
    <d v="2014-02-16T12:18:12"/>
    <x v="3"/>
    <n v="201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0:01:10"/>
    <d v="2014-03-28T19:00:00"/>
    <x v="3"/>
    <n v="201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9:54:43"/>
    <d v="2013-10-29T09:54:43"/>
    <x v="4"/>
    <n v="201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9:43:35"/>
    <d v="2010-11-30T09:43:35"/>
    <x v="7"/>
    <n v="20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5:02:25"/>
    <d v="2014-01-11T15:02:25"/>
    <x v="4"/>
    <n v="201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8:02:38"/>
    <d v="2013-07-24T08:02:38"/>
    <x v="4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4:17:27"/>
    <d v="2013-09-20T14:17:27"/>
    <x v="4"/>
    <n v="2013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3:45:12"/>
    <d v="2016-04-15T18:00:00"/>
    <x v="2"/>
    <n v="2016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4:34:02"/>
    <d v="2012-03-25T13:34:02"/>
    <x v="5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0:24:19"/>
    <d v="2013-11-13T11:24:19"/>
    <x v="4"/>
    <n v="2013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1:52:59"/>
    <d v="2010-06-14T22:00:00"/>
    <x v="7"/>
    <n v="201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1:31:31"/>
    <d v="2014-08-31T11:31:31"/>
    <x v="3"/>
    <n v="201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0:33:45"/>
    <d v="2012-08-30T10:33:45"/>
    <x v="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4:49:47"/>
    <d v="2013-08-07T14:49:47"/>
    <x v="4"/>
    <n v="201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0:54:07"/>
    <d v="2009-08-31T22:00:00"/>
    <x v="8"/>
    <n v="2009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7:29:07"/>
    <d v="2012-09-04T07:29:07"/>
    <x v="5"/>
    <n v="201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7:19:26"/>
    <d v="2014-06-24T20:00:00"/>
    <x v="3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0:22:50"/>
    <d v="2014-03-23T19:22:50"/>
    <x v="3"/>
    <n v="2014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2:10:54"/>
    <d v="2011-03-01T12:10:54"/>
    <x v="7"/>
    <n v="20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1:50:36"/>
    <d v="2013-07-28T11:50:36"/>
    <x v="4"/>
    <n v="201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5:24:15"/>
    <d v="2013-12-08T22:59:00"/>
    <x v="4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1:13:09"/>
    <d v="2013-03-10T22:00:00"/>
    <x v="4"/>
    <n v="201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3:38:02"/>
    <d v="2016-12-31T10:59:00"/>
    <x v="2"/>
    <n v="2016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7:59:35"/>
    <d v="2015-06-20T07:59:35"/>
    <x v="0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3:13:47"/>
    <d v="2015-02-17T08:00:00"/>
    <x v="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8:54:16"/>
    <d v="2015-06-12T08:54:16"/>
    <x v="0"/>
    <n v="201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1:42:43"/>
    <d v="2016-08-09T22:00:00"/>
    <x v="2"/>
    <n v="2016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1:14:05"/>
    <d v="2017-01-03T21:14:05"/>
    <x v="2"/>
    <n v="2017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8:45:31"/>
    <d v="2015-04-23T00:59:00"/>
    <x v="0"/>
    <n v="2015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9:39:51"/>
    <d v="2015-04-07T01:00:00"/>
    <x v="0"/>
    <n v="2015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2:20:28"/>
    <d v="2015-10-06T16:59:00"/>
    <x v="0"/>
    <n v="201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0:49:31"/>
    <d v="2015-11-14T11:49:31"/>
    <x v="0"/>
    <n v="2015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4:53:17"/>
    <d v="2015-10-19T05:00:00"/>
    <x v="0"/>
    <n v="2015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7:44:57"/>
    <d v="2015-07-29T11:00:00"/>
    <x v="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9:12:53"/>
    <d v="2016-03-13T18:12:53"/>
    <x v="2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1:55:58"/>
    <d v="2016-05-01T11:55:58"/>
    <x v="2"/>
    <n v="201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0:20:32"/>
    <d v="2016-04-28T10:20:32"/>
    <x v="2"/>
    <n v="2016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3:32:39"/>
    <d v="2015-07-14T13:32:39"/>
    <x v="0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0:12:18"/>
    <d v="2016-06-01T12:57:00"/>
    <x v="2"/>
    <n v="201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1:59:38"/>
    <d v="2015-07-20T21:00:00"/>
    <x v="0"/>
    <n v="201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9:23:31"/>
    <d v="2016-11-30T20:23:31"/>
    <x v="2"/>
    <n v="2016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4:35:20"/>
    <d v="2016-07-31T05:00:00"/>
    <x v="2"/>
    <n v="201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2:40:05"/>
    <d v="2017-03-12T21:40:05"/>
    <x v="1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9:58:28"/>
    <d v="2016-07-21T11:30:00"/>
    <x v="2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4:58:54"/>
    <d v="2014-12-04T04:58:54"/>
    <x v="3"/>
    <n v="20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6:04:39"/>
    <d v="2016-02-17T06:04:39"/>
    <x v="2"/>
    <n v="201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8:43:32"/>
    <d v="2016-10-08T08:43:32"/>
    <x v="2"/>
    <n v="2016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5:11:08"/>
    <d v="2015-10-15T15:11:08"/>
    <x v="0"/>
    <n v="2015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0:00:50"/>
    <d v="2016-08-19T10:00:50"/>
    <x v="2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3:15:19"/>
    <d v="2016-11-30T14:15:19"/>
    <x v="2"/>
    <n v="2016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0:52:02"/>
    <d v="2015-04-18T10:52:02"/>
    <x v="0"/>
    <n v="201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1:01:54"/>
    <d v="2016-03-03T11:01:54"/>
    <x v="2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0:04:20"/>
    <d v="2016-10-21T10:04:20"/>
    <x v="2"/>
    <n v="2016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5:57:28"/>
    <d v="2015-11-05T19:00:00"/>
    <x v="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7:05:09"/>
    <d v="2016-02-28T17:05:09"/>
    <x v="2"/>
    <n v="20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3:39:06"/>
    <d v="2016-07-21T08:00:00"/>
    <x v="2"/>
    <n v="2016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9:02:52"/>
    <d v="2015-01-10T19:02:52"/>
    <x v="3"/>
    <n v="2015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3:29:25"/>
    <d v="2014-07-11T10:00:00"/>
    <x v="3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0:34:06"/>
    <d v="2016-12-30T17:00:00"/>
    <x v="2"/>
    <n v="2016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1:58:57"/>
    <d v="2016-12-23T11:58:57"/>
    <x v="2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9:45:25"/>
    <d v="2015-05-21T09:45:25"/>
    <x v="0"/>
    <n v="201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0:45:46"/>
    <d v="2016-04-26T00:55:00"/>
    <x v="2"/>
    <n v="2016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9:12:32"/>
    <d v="2016-10-13T09:12:32"/>
    <x v="2"/>
    <n v="201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0:03:55"/>
    <d v="2016-12-29T20:03:55"/>
    <x v="2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3:00:28"/>
    <d v="2015-01-15T13:00:28"/>
    <x v="3"/>
    <n v="2015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0:17:15"/>
    <d v="2015-05-29T10:17:15"/>
    <x v="0"/>
    <n v="20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9:25:34"/>
    <d v="2016-10-14T09:25:34"/>
    <x v="2"/>
    <n v="2016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3:19:05"/>
    <d v="2014-12-02T00:19:05"/>
    <x v="3"/>
    <n v="2014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0:38:29"/>
    <d v="2016-07-01T22:00:00"/>
    <x v="2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6:05:54"/>
    <d v="2016-08-17T06:05:54"/>
    <x v="2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9:26:48"/>
    <d v="2017-01-26T19:26:48"/>
    <x v="2"/>
    <n v="2017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0:33:45"/>
    <d v="2014-07-15T20:33:45"/>
    <x v="3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2:34:47"/>
    <d v="2016-03-11T12:34:47"/>
    <x v="2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6:28:22"/>
    <d v="2015-12-05T16:28:22"/>
    <x v="0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4:43:48"/>
    <d v="2014-12-17T14:43:48"/>
    <x v="3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7:51:19"/>
    <d v="2017-03-03T07:51:19"/>
    <x v="1"/>
    <n v="201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3:17:13"/>
    <d v="2015-08-02T13:17:13"/>
    <x v="0"/>
    <n v="201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9:31:55"/>
    <d v="2014-12-08T10:31:55"/>
    <x v="3"/>
    <n v="2014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8:17:33"/>
    <d v="2014-08-15T08:17:33"/>
    <x v="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8:58:37"/>
    <d v="2016-10-01T08:58:37"/>
    <x v="2"/>
    <n v="2016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3:35:39"/>
    <d v="2015-07-17T13:35:39"/>
    <x v="0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6:38:03"/>
    <d v="2016-08-18T21:59:00"/>
    <x v="2"/>
    <n v="2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2:57:19"/>
    <d v="2016-06-30T12:57:19"/>
    <x v="2"/>
    <n v="201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3:32:39"/>
    <d v="2014-07-14T13:32:39"/>
    <x v="3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9:49:11"/>
    <d v="2013-06-26T19:49:11"/>
    <x v="4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9:18:45"/>
    <d v="2015-03-07T09:18:45"/>
    <x v="0"/>
    <n v="201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6:08:53"/>
    <d v="2014-12-18T06:08:53"/>
    <x v="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1:58:55"/>
    <d v="2015-12-16T00:59:00"/>
    <x v="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8:18:54"/>
    <d v="2015-12-25T18:18:54"/>
    <x v="0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1:45:44"/>
    <d v="2016-02-12T11:45:44"/>
    <x v="2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7:52:46"/>
    <d v="2015-09-04T21:59:00"/>
    <x v="0"/>
    <n v="201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0:49:48"/>
    <d v="2013-03-10T18:00:00"/>
    <x v="4"/>
    <n v="201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3:22:59"/>
    <d v="2016-06-11T13:22:59"/>
    <x v="2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0:06:45"/>
    <d v="2012-11-30T04:00:00"/>
    <x v="5"/>
    <n v="2012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8:56:00"/>
    <d v="2013-07-04T18:56:00"/>
    <x v="4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7:05:37"/>
    <d v="2013-02-28T23:59:00"/>
    <x v="4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7:42:03"/>
    <d v="2011-06-25T07:42:03"/>
    <x v="6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3:33:10"/>
    <d v="2011-07-06T13:33:10"/>
    <x v="6"/>
    <n v="201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5:37:00"/>
    <d v="2012-08-02T15:37:00"/>
    <x v="5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1:12:52"/>
    <d v="2014-06-21T11:12:52"/>
    <x v="3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6:25:31"/>
    <d v="2013-09-07T16:25:31"/>
    <x v="4"/>
    <n v="201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4:15:27"/>
    <d v="2016-02-15T01:59:00"/>
    <x v="2"/>
    <n v="201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0:41:46"/>
    <d v="2015-01-07T10:41:46"/>
    <x v="3"/>
    <n v="201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1:35:52"/>
    <d v="2015-03-16T10:35:52"/>
    <x v="0"/>
    <n v="201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7:54:23"/>
    <d v="2014-11-26T18:54:23"/>
    <x v="3"/>
    <n v="201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8:04:10"/>
    <d v="2015-11-13T19:04:10"/>
    <x v="0"/>
    <n v="201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2:34:54"/>
    <d v="2015-06-14T22:34:54"/>
    <x v="0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8:15:46"/>
    <d v="2014-04-11T08:15:46"/>
    <x v="3"/>
    <n v="2014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8:04:50"/>
    <d v="2013-10-15T18:04:50"/>
    <x v="4"/>
    <n v="2013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2:12:22"/>
    <d v="2015-05-07T12:12:22"/>
    <x v="0"/>
    <n v="2015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1:45:32"/>
    <d v="2012-07-12T11:45:32"/>
    <x v="5"/>
    <n v="20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6:50:33"/>
    <d v="2016-12-30T16:50:33"/>
    <x v="2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1:53:08"/>
    <d v="2016-03-24T20:53:08"/>
    <x v="2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9:35:19"/>
    <d v="2017-01-14T19:35:19"/>
    <x v="2"/>
    <n v="2017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0:03:26"/>
    <d v="2016-12-03T11:03:26"/>
    <x v="2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3:16:10"/>
    <d v="2017-02-02T22:11:00"/>
    <x v="1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2:13:30"/>
    <d v="2016-08-01T12:13:30"/>
    <x v="2"/>
    <n v="2016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5:47:56"/>
    <d v="2015-06-05T05:47:56"/>
    <x v="0"/>
    <n v="201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2:18:26"/>
    <d v="2015-06-08T20:00:00"/>
    <x v="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3:08:45"/>
    <d v="2016-12-28T23:08:45"/>
    <x v="2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3:12:16"/>
    <d v="2013-05-06T13:12:16"/>
    <x v="4"/>
    <n v="201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9:47:58"/>
    <d v="2016-12-22T19:47:58"/>
    <x v="2"/>
    <n v="201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1:38:42"/>
    <d v="2015-07-05T11:38:42"/>
    <x v="0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0:32:01"/>
    <d v="2016-04-29T06:11:00"/>
    <x v="2"/>
    <n v="2016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9:31:29"/>
    <d v="2015-07-29T09:31:29"/>
    <x v="0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6:06:35"/>
    <d v="2015-06-02T22:30:00"/>
    <x v="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8:45:17"/>
    <d v="2016-10-17T10:14:00"/>
    <x v="2"/>
    <n v="2016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5:32:37"/>
    <d v="2016-08-13T05:32:37"/>
    <x v="2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3:16:46"/>
    <d v="2015-04-27T11:12:00"/>
    <x v="0"/>
    <n v="2015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9:36:58"/>
    <d v="2015-08-21T22:59:00"/>
    <x v="0"/>
    <n v="201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1:43:06"/>
    <d v="2016-03-02T21:43:06"/>
    <x v="2"/>
    <n v="201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0:22:03"/>
    <d v="2016-08-01T10:22:03"/>
    <x v="2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1:28:46"/>
    <d v="2017-02-28T21:00:00"/>
    <x v="1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5:48:01"/>
    <d v="2017-01-14T15:48:01"/>
    <x v="2"/>
    <n v="2017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7:58:02"/>
    <d v="2015-02-13T17:58:02"/>
    <x v="0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6:01:50"/>
    <d v="2016-10-27T15:19:00"/>
    <x v="2"/>
    <n v="201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4:58:54"/>
    <d v="2016-07-05T14:58:54"/>
    <x v="2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8:06:13"/>
    <d v="2014-10-06T18:06:13"/>
    <x v="3"/>
    <n v="201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2:11:13"/>
    <d v="2016-06-11T23:30:00"/>
    <x v="2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7:54:34"/>
    <d v="2013-05-26T17:54:34"/>
    <x v="4"/>
    <n v="201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9:16:51"/>
    <d v="2015-04-30T18:16:51"/>
    <x v="0"/>
    <n v="2015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9:30:35"/>
    <d v="2013-07-25T19:30:35"/>
    <x v="4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6:14:45"/>
    <d v="2015-02-22T06:14:45"/>
    <x v="0"/>
    <n v="201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0:20:01"/>
    <d v="2014-11-28T11:20:01"/>
    <x v="3"/>
    <n v="2014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4:23:27"/>
    <d v="2015-12-12T04:00:00"/>
    <x v="0"/>
    <n v="201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6:52:58"/>
    <d v="2014-08-12T06:52:58"/>
    <x v="3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4:55:56"/>
    <d v="2015-11-13T15:55:56"/>
    <x v="0"/>
    <n v="2015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1:12:15"/>
    <d v="2014-12-31T22:12:15"/>
    <x v="3"/>
    <n v="201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1:38:40"/>
    <d v="2016-06-03T01:38:40"/>
    <x v="2"/>
    <n v="201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9:25:00"/>
    <d v="2015-02-05T19:25:00"/>
    <x v="0"/>
    <n v="2015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9:31:39"/>
    <d v="2014-12-03T19:31:39"/>
    <x v="3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4:29:30"/>
    <d v="2016-02-20T04:29:30"/>
    <x v="0"/>
    <n v="2016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0:04:27"/>
    <d v="2017-01-03T00:04:27"/>
    <x v="2"/>
    <n v="201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0:13:11"/>
    <d v="2015-08-16T10:13:11"/>
    <x v="0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6:13:39"/>
    <d v="2015-11-21T17:13:39"/>
    <x v="0"/>
    <n v="2015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1:36:14"/>
    <d v="2015-09-15T05:11:00"/>
    <x v="0"/>
    <n v="2015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4:57:14"/>
    <d v="2016-02-25T04:57:14"/>
    <x v="2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4:56:59"/>
    <d v="2016-10-09T04:56:59"/>
    <x v="2"/>
    <n v="2016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0:01:26"/>
    <d v="2016-06-28T10:01:26"/>
    <x v="2"/>
    <n v="20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5:58:29"/>
    <d v="2015-02-08T15:58:29"/>
    <x v="0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3:45:04"/>
    <d v="2016-09-20T23:45:04"/>
    <x v="2"/>
    <n v="2016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2:38:51"/>
    <d v="2016-01-01T02:38:51"/>
    <x v="0"/>
    <n v="2016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1:13:22"/>
    <d v="2016-11-15T12:13:22"/>
    <x v="2"/>
    <n v="201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1:09:19"/>
    <d v="2015-04-28T21:09:19"/>
    <x v="0"/>
    <n v="201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3:22:00"/>
    <d v="2015-08-24T03:22:00"/>
    <x v="0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4:26:25"/>
    <d v="2016-09-18T14:26:25"/>
    <x v="2"/>
    <n v="201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3:06:57"/>
    <d v="2016-04-02T02:06:57"/>
    <x v="2"/>
    <n v="2016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9:27:22"/>
    <d v="2015-04-09T19:27:22"/>
    <x v="0"/>
    <n v="2015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3:31:28"/>
    <d v="2014-12-19T13:31:28"/>
    <x v="3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3:03:36"/>
    <d v="2015-11-26T00:03:36"/>
    <x v="0"/>
    <n v="2015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2:43:48"/>
    <d v="2015-07-20T12:43:48"/>
    <x v="0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9:01:15"/>
    <d v="2016-12-10T05:00:00"/>
    <x v="2"/>
    <n v="201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2:24:38"/>
    <d v="2015-06-08T09:00:00"/>
    <x v="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2:43:40"/>
    <d v="2015-10-11T12:43:40"/>
    <x v="0"/>
    <n v="201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2:24:17"/>
    <d v="2016-02-21T02:24:17"/>
    <x v="2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6:45:39"/>
    <d v="2014-07-12T22:59:00"/>
    <x v="3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4:54:59"/>
    <d v="2016-04-27T07:55:00"/>
    <x v="2"/>
    <n v="2016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3:55:01"/>
    <d v="2015-03-07T13:55:01"/>
    <x v="0"/>
    <n v="2015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1:57:43"/>
    <d v="2016-05-26T11:57:43"/>
    <x v="2"/>
    <n v="20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2:22:49"/>
    <d v="2015-09-11T12:22:49"/>
    <x v="0"/>
    <n v="201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9:29:18"/>
    <d v="2016-05-25T09:29:18"/>
    <x v="2"/>
    <n v="2016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6:13:29"/>
    <d v="2017-01-02T16:13:29"/>
    <x v="2"/>
    <n v="2017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4:57:42"/>
    <d v="2015-09-12T14:57:42"/>
    <x v="0"/>
    <n v="2015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7:00:55"/>
    <d v="2015-06-14T07:00:55"/>
    <x v="0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4:44:38"/>
    <d v="2016-04-21T04:44:38"/>
    <x v="2"/>
    <n v="201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1:32:14"/>
    <d v="2016-07-08T11:32:14"/>
    <x v="2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6:28:38"/>
    <d v="2015-05-21T23:25:00"/>
    <x v="0"/>
    <n v="2015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3:28:25"/>
    <d v="2015-05-10T13:28:25"/>
    <x v="0"/>
    <n v="201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2:06:37"/>
    <d v="2016-02-19T22:06:37"/>
    <x v="2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7:00:59"/>
    <d v="2014-11-18T18:00:59"/>
    <x v="3"/>
    <n v="2014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0:52:43"/>
    <d v="2014-07-28T10:52:43"/>
    <x v="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0:42:27"/>
    <d v="2017-04-15T09:42:27"/>
    <x v="1"/>
    <n v="201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4:48:00"/>
    <d v="2016-04-24T15:59:00"/>
    <x v="2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0:08:40"/>
    <d v="2014-09-05T07:39:00"/>
    <x v="3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0:02:45"/>
    <d v="2017-01-03T10:02:45"/>
    <x v="2"/>
    <n v="2017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5:30:44"/>
    <d v="2015-11-11T16:30:44"/>
    <x v="0"/>
    <n v="201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0:56:00"/>
    <d v="2014-08-10T22:00:00"/>
    <x v="3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2:54:56"/>
    <d v="2015-12-02T11:25:00"/>
    <x v="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5:31:38"/>
    <d v="2014-11-30T17:45:00"/>
    <x v="3"/>
    <n v="2014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9:29:14"/>
    <d v="2014-10-20T18:00:00"/>
    <x v="3"/>
    <n v="2014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9:54:31"/>
    <d v="2013-04-10T09:54:31"/>
    <x v="4"/>
    <n v="201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5:52:18"/>
    <d v="2013-04-07T14:52:18"/>
    <x v="4"/>
    <n v="201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9:52:38"/>
    <d v="2013-02-16T09:52:38"/>
    <x v="4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1:37:32"/>
    <d v="2012-03-21T21:00:00"/>
    <x v="5"/>
    <n v="201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2:07:46"/>
    <d v="2016-01-11T23:00:00"/>
    <x v="0"/>
    <n v="201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3:14:45"/>
    <d v="2012-03-25T12:14:45"/>
    <x v="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8:20:49"/>
    <d v="2011-06-11T18:20:49"/>
    <x v="6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8:21:49"/>
    <d v="2013-02-15T08:21:49"/>
    <x v="4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3:51:03"/>
    <d v="2012-12-28T13:51:03"/>
    <x v="5"/>
    <n v="20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6:58:54"/>
    <d v="2015-04-09T16:58:54"/>
    <x v="0"/>
    <n v="201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7:01:43"/>
    <d v="2013-10-16T07:01:43"/>
    <x v="4"/>
    <n v="201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7:30:39"/>
    <d v="2012-03-01T17:30:39"/>
    <x v="5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1:28:12"/>
    <d v="2013-09-13T11:28:12"/>
    <x v="4"/>
    <n v="201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1:21:03"/>
    <d v="2014-12-19T22:59:00"/>
    <x v="3"/>
    <n v="201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9:00:22"/>
    <d v="2011-09-09T19:00:22"/>
    <x v="6"/>
    <n v="201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8:46:44"/>
    <d v="2011-12-22T21:00:00"/>
    <x v="6"/>
    <n v="2011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4:55:13"/>
    <d v="2013-05-14T14:55:13"/>
    <x v="4"/>
    <n v="20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1:53:09"/>
    <d v="2014-05-09T21:59:00"/>
    <x v="3"/>
    <n v="201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6:24:59"/>
    <d v="2013-07-26T11:00:00"/>
    <x v="4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6:09:05"/>
    <d v="2013-11-02T16:09:05"/>
    <x v="4"/>
    <n v="20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4:35:36"/>
    <d v="2012-09-07T01:51:00"/>
    <x v="5"/>
    <n v="201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2:37:55"/>
    <d v="2016-07-21T22:37:55"/>
    <x v="2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2:49:23"/>
    <d v="2012-07-21T08:51:00"/>
    <x v="5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3:06:13"/>
    <d v="2015-06-20T13:06:13"/>
    <x v="0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2:02:41"/>
    <d v="2015-02-26T22:02:41"/>
    <x v="0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6:01:11"/>
    <d v="2016-08-02T16:01:11"/>
    <x v="2"/>
    <n v="2016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7:31:00"/>
    <d v="2014-01-05T07:31:00"/>
    <x v="4"/>
    <n v="201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8:40:52"/>
    <d v="2012-11-15T09:40:52"/>
    <x v="5"/>
    <n v="201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7:27:54"/>
    <d v="2013-10-02T07:27:54"/>
    <x v="4"/>
    <n v="2013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1:07:23"/>
    <d v="2015-02-15T09:38:00"/>
    <x v="3"/>
    <n v="2015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5:14:06"/>
    <d v="2011-06-18T15:14:06"/>
    <x v="6"/>
    <n v="2011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4:47:55"/>
    <d v="2013-06-16T14:47:55"/>
    <x v="4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1:20:13"/>
    <d v="2015-04-03T09:38:00"/>
    <x v="0"/>
    <n v="2015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2:57:11"/>
    <d v="2011-08-27T12:57:11"/>
    <x v="6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5:24:19"/>
    <d v="2014-09-16T05:24:19"/>
    <x v="3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9:25:22"/>
    <d v="2013-07-31T13:43:00"/>
    <x v="4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7:36:18"/>
    <d v="2014-09-03T17:36:18"/>
    <x v="3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8:10:33"/>
    <d v="2016-08-04T18:10:33"/>
    <x v="2"/>
    <n v="201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5:42:37"/>
    <d v="2013-05-01T15:42:37"/>
    <x v="4"/>
    <n v="2013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8:00:23"/>
    <d v="2015-07-08T08:00:23"/>
    <x v="0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7:01:20"/>
    <d v="2016-03-25T16:00:00"/>
    <x v="2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2:20:01"/>
    <d v="2016-10-23T02:20:01"/>
    <x v="2"/>
    <n v="2016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9:47:04"/>
    <d v="2014-06-10T02:33:00"/>
    <x v="3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4:38:23"/>
    <d v="2016-03-22T14:01:00"/>
    <x v="2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2:51:44"/>
    <d v="2014-07-24T12:51:44"/>
    <x v="3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4:48:29"/>
    <d v="2010-05-15T02:10:00"/>
    <x v="7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8:44:41"/>
    <d v="2014-06-27T08:44:41"/>
    <x v="3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6:48:05"/>
    <d v="2017-02-14T16:59:00"/>
    <x v="1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3:14:38"/>
    <d v="2014-07-19T03:14:38"/>
    <x v="3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8:00:04"/>
    <d v="2015-11-18T09:00:04"/>
    <x v="0"/>
    <n v="201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0:25:39"/>
    <d v="2017-02-05T10:25:39"/>
    <x v="1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9:17:46"/>
    <d v="2014-07-16T09:17:46"/>
    <x v="3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8:20:40"/>
    <d v="2015-09-27T08:20:40"/>
    <x v="0"/>
    <n v="201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0:04:57"/>
    <d v="2016-03-15T23:04:57"/>
    <x v="2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5:11:32"/>
    <d v="2016-10-06T08:00:00"/>
    <x v="2"/>
    <n v="20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7:35:53"/>
    <d v="2014-12-06T00:00:00"/>
    <x v="3"/>
    <n v="201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3:40:52"/>
    <d v="2014-05-31T13:40:52"/>
    <x v="3"/>
    <n v="201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1:48:03"/>
    <d v="2014-06-20T15:59:00"/>
    <x v="3"/>
    <n v="201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4:35:13"/>
    <d v="2014-12-18T22:00:00"/>
    <x v="3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2:01:31"/>
    <d v="2016-06-06T22:01:31"/>
    <x v="2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3:55:39"/>
    <d v="2014-10-17T13:55:39"/>
    <x v="3"/>
    <n v="201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2:01:56"/>
    <d v="2014-12-22T18:00:00"/>
    <x v="3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6:01:30"/>
    <d v="2017-02-20T06:01:30"/>
    <x v="1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0:52:18"/>
    <d v="2016-08-18T10:52:18"/>
    <x v="2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0:37:27"/>
    <d v="2016-01-19T00:37:27"/>
    <x v="0"/>
    <n v="201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8:24:46"/>
    <d v="2017-03-14T07:24:46"/>
    <x v="1"/>
    <n v="201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1:35:22"/>
    <d v="2017-01-31T18:00:00"/>
    <x v="1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9:05:20"/>
    <d v="2015-03-19T08:05:20"/>
    <x v="0"/>
    <n v="2015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2:24:55"/>
    <d v="2015-10-23T12:24:55"/>
    <x v="0"/>
    <n v="201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3:15:26"/>
    <d v="2014-11-30T21:00:00"/>
    <x v="3"/>
    <n v="2014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5:24:25"/>
    <d v="2016-02-15T09:00:00"/>
    <x v="2"/>
    <n v="2016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8:02:57"/>
    <d v="2016-05-01T21:59:00"/>
    <x v="2"/>
    <n v="201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0:11:02"/>
    <d v="2015-09-04T10:11:02"/>
    <x v="0"/>
    <n v="201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3:53:51"/>
    <d v="2016-05-23T16:00:00"/>
    <x v="2"/>
    <n v="201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3:15:10"/>
    <d v="2015-08-27T13:15:10"/>
    <x v="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1:33:47"/>
    <d v="2016-08-06T12:00:00"/>
    <x v="2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2:46:10"/>
    <d v="2015-01-22T12:46:10"/>
    <x v="3"/>
    <n v="2015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6:03:39"/>
    <d v="2017-01-03T16:03:39"/>
    <x v="2"/>
    <n v="2017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8:10:16"/>
    <d v="2014-11-25T19:15:00"/>
    <x v="3"/>
    <n v="20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1:05:38"/>
    <d v="2014-12-31T11:05:38"/>
    <x v="3"/>
    <n v="201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7:55:00"/>
    <d v="2015-06-30T17:55:00"/>
    <x v="0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6:13:54"/>
    <d v="2014-11-22T07:13:54"/>
    <x v="3"/>
    <n v="201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9:13:44"/>
    <d v="2015-03-31T18:18:00"/>
    <x v="0"/>
    <n v="2015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5:13:54"/>
    <d v="2015-03-02T15:16:00"/>
    <x v="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3:06:39"/>
    <d v="2014-09-16T23:06:39"/>
    <x v="3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4:14:42"/>
    <d v="2017-02-23T04:14:42"/>
    <x v="1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5:10:20"/>
    <d v="2015-11-08T16:10:20"/>
    <x v="0"/>
    <n v="2015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1:15:59"/>
    <d v="2015-11-02T22:15:59"/>
    <x v="0"/>
    <n v="201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4:47:14"/>
    <d v="2016-05-12T04:47:14"/>
    <x v="2"/>
    <n v="20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3:47:19"/>
    <d v="2015-05-27T13:47:19"/>
    <x v="0"/>
    <n v="2015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0:31:48"/>
    <d v="2014-09-30T21:59:00"/>
    <x v="3"/>
    <n v="201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0:47:27"/>
    <d v="2015-09-02T00:47:27"/>
    <x v="0"/>
    <n v="201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0:03:10"/>
    <d v="2015-08-02T00:03:10"/>
    <x v="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8:43:52"/>
    <d v="2015-09-17T11:00:00"/>
    <x v="0"/>
    <n v="201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1:40:24"/>
    <d v="2016-07-03T21:40:24"/>
    <x v="2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9:40:33"/>
    <d v="2014-09-20T09:40:33"/>
    <x v="3"/>
    <n v="2014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3:32:39"/>
    <d v="2015-08-28T06:12:00"/>
    <x v="0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9:16:39"/>
    <d v="2015-04-28T19:16:39"/>
    <x v="0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8:29:53"/>
    <d v="2014-11-12T19:29:53"/>
    <x v="3"/>
    <n v="201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9:00:03"/>
    <d v="2013-11-06T20:00:03"/>
    <x v="4"/>
    <n v="201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7:35:16"/>
    <d v="2009-12-01T18:50:00"/>
    <x v="8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1:49:11"/>
    <d v="2014-03-14T10:49:11"/>
    <x v="3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2:48:29"/>
    <d v="2015-05-28T14:05:00"/>
    <x v="0"/>
    <n v="2015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1:31:01"/>
    <d v="2011-06-08T11:31:01"/>
    <x v="6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6:00:04"/>
    <d v="2016-07-27T16:00:00"/>
    <x v="2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6:29:05"/>
    <d v="2014-02-16T18:00:00"/>
    <x v="3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9:29:45"/>
    <d v="2014-12-23T19:29:45"/>
    <x v="3"/>
    <n v="201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0:18:34"/>
    <d v="2013-05-25T10:18:34"/>
    <x v="4"/>
    <n v="2013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3:31:22"/>
    <d v="2016-04-08T12:31:22"/>
    <x v="2"/>
    <n v="20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2:28:03"/>
    <d v="2015-06-19T12:28:03"/>
    <x v="0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8:47:39"/>
    <d v="2016-02-28T17:59:00"/>
    <x v="2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8:00:02"/>
    <d v="2017-03-31T21:59:00"/>
    <x v="1"/>
    <n v="201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6:15:29"/>
    <d v="2015-02-17T16:15:29"/>
    <x v="0"/>
    <n v="20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6:34:56"/>
    <d v="2014-07-09T06:34:56"/>
    <x v="3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5:06:08"/>
    <d v="2015-06-30T15:06:08"/>
    <x v="0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4:20:48"/>
    <d v="2012-07-24T14:20:48"/>
    <x v="5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9:34:51"/>
    <d v="2010-09-01T20:00:00"/>
    <x v="7"/>
    <n v="20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7:54:51"/>
    <d v="2013-08-28T17:54:51"/>
    <x v="4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9:12:06"/>
    <d v="2012-05-20T19:12:06"/>
    <x v="5"/>
    <n v="2012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4:46:30"/>
    <d v="2015-12-19T04:46:30"/>
    <x v="0"/>
    <n v="2015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2:57:33"/>
    <d v="2015-10-26T15:20:00"/>
    <x v="0"/>
    <n v="201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5:43:11"/>
    <d v="2014-09-25T15:43:11"/>
    <x v="3"/>
    <n v="2014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9:35:01"/>
    <d v="2014-05-30T09:35:01"/>
    <x v="3"/>
    <n v="201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5:29:28"/>
    <d v="2016-12-25T05:00:00"/>
    <x v="2"/>
    <n v="2016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20:30:22"/>
    <d v="2015-04-04T19:30:22"/>
    <x v="0"/>
    <n v="2015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6:49:25"/>
    <d v="2014-12-13T16:49:25"/>
    <x v="3"/>
    <n v="201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3:59:59"/>
    <d v="2015-01-31T14:12:00"/>
    <x v="3"/>
    <n v="2015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7:38:06"/>
    <d v="2015-10-09T17:38:06"/>
    <x v="0"/>
    <n v="2015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4:34:24"/>
    <d v="2015-09-23T14:34:24"/>
    <x v="0"/>
    <n v="201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1:25:41"/>
    <d v="2016-04-03T10:25:41"/>
    <x v="2"/>
    <n v="2016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9:44:45"/>
    <d v="2015-03-27T18:44:45"/>
    <x v="0"/>
    <n v="201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4:17:35"/>
    <d v="2015-02-28T14:17:35"/>
    <x v="0"/>
    <n v="201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1:06:22"/>
    <d v="2016-05-15T10:21:00"/>
    <x v="2"/>
    <n v="2016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9:12:08"/>
    <d v="2014-06-18T14:13:00"/>
    <x v="3"/>
    <n v="2014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4:19:29"/>
    <d v="2014-12-13T05:19:29"/>
    <x v="3"/>
    <n v="2014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2:29:57"/>
    <d v="2016-09-20T02:29:57"/>
    <x v="2"/>
    <n v="2016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0:00:58"/>
    <d v="2015-07-26T10:00:58"/>
    <x v="0"/>
    <n v="201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6:56:16"/>
    <d v="2016-04-08T05:56:16"/>
    <x v="2"/>
    <n v="20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9:22:32"/>
    <d v="2014-07-14T23:11:00"/>
    <x v="3"/>
    <n v="2014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0:13:53"/>
    <d v="2011-05-04T20:13:53"/>
    <x v="6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1:08:37"/>
    <d v="2011-10-14T17:00:00"/>
    <x v="6"/>
    <n v="2011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2:04:19"/>
    <d v="2012-01-27T22:04:19"/>
    <x v="6"/>
    <n v="201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4:17:15"/>
    <d v="2012-03-17T13:17:15"/>
    <x v="5"/>
    <n v="201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8:18:33"/>
    <d v="2011-08-01T01:00:00"/>
    <x v="6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0:40:38"/>
    <d v="2011-03-23T19:40:38"/>
    <x v="7"/>
    <n v="201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3:24:11"/>
    <d v="2012-06-14T13:24:11"/>
    <x v="5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3:56:26"/>
    <d v="2013-12-31T23:26:00"/>
    <x v="4"/>
    <n v="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8:01:49"/>
    <d v="2011-11-02T02:00:00"/>
    <x v="6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6:11:50"/>
    <d v="2012-12-15T16:11:50"/>
    <x v="5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8:00:32"/>
    <d v="2013-06-04T18:00:32"/>
    <x v="4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4:59:44"/>
    <d v="2013-01-02T14:59:44"/>
    <x v="5"/>
    <n v="2013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9:40:02"/>
    <d v="2012-07-21T19:40:02"/>
    <x v="5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7:32:49"/>
    <d v="2014-08-03T11:00:00"/>
    <x v="3"/>
    <n v="20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9:13:16"/>
    <d v="2011-12-12T20:13:16"/>
    <x v="6"/>
    <n v="2011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1:10:21"/>
    <d v="2012-11-22T16:00:00"/>
    <x v="5"/>
    <n v="2012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9:56:28"/>
    <d v="2013-11-01T13:00:00"/>
    <x v="4"/>
    <n v="201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9:42:15"/>
    <d v="2013-03-08T09:42:15"/>
    <x v="4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2:28:06"/>
    <d v="2014-09-14T22:28:06"/>
    <x v="3"/>
    <n v="2014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2:09:00"/>
    <d v="2013-02-23T02:09:00"/>
    <x v="4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8:33:35"/>
    <d v="2012-05-27T21:59:00"/>
    <x v="5"/>
    <n v="201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1:04:34"/>
    <d v="2014-12-17T01:59:00"/>
    <x v="3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0:31:29"/>
    <d v="2013-08-27T10:31:29"/>
    <x v="4"/>
    <n v="201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2:48:55"/>
    <d v="2013-01-09T02:48:55"/>
    <x v="5"/>
    <n v="201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0:47:33"/>
    <d v="2012-09-11T10:47:33"/>
    <x v="5"/>
    <n v="2012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4:21:07"/>
    <d v="2013-12-01T15:21:07"/>
    <x v="4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0:58:09"/>
    <d v="2012-11-25T22:59:00"/>
    <x v="5"/>
    <n v="201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1:41:22"/>
    <d v="2014-06-17T11:41:22"/>
    <x v="3"/>
    <n v="201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4:48:53"/>
    <d v="2014-02-20T14:48:53"/>
    <x v="3"/>
    <n v="201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4:06:15"/>
    <d v="2012-03-02T00:59:00"/>
    <x v="5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4:37:41"/>
    <d v="2012-10-12T14:37:41"/>
    <x v="5"/>
    <n v="2012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2:10:54"/>
    <d v="2011-09-24T02:10:54"/>
    <x v="6"/>
    <n v="20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5:12:36"/>
    <d v="2012-01-15T23:00:00"/>
    <x v="6"/>
    <n v="20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2:33:21"/>
    <d v="2011-06-01T23:59:00"/>
    <x v="6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4:51:01"/>
    <d v="2016-07-11T14:51:01"/>
    <x v="2"/>
    <n v="2016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0:04:48"/>
    <d v="2011-06-11T22:00:00"/>
    <x v="6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2:02:20"/>
    <d v="2009-12-31T17:39:00"/>
    <x v="8"/>
    <n v="200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0:29:28"/>
    <d v="2013-02-28T15:25:00"/>
    <x v="4"/>
    <n v="201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9:39:25"/>
    <d v="2012-03-03T09:39:25"/>
    <x v="5"/>
    <n v="201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3:32:35"/>
    <d v="2010-08-02T19:59:00"/>
    <x v="7"/>
    <n v="201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8:19:04"/>
    <d v="2014-12-19T08:19:04"/>
    <x v="3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8:35:27"/>
    <d v="2011-06-13T18:35:27"/>
    <x v="6"/>
    <n v="2011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3:46:52"/>
    <d v="2012-09-24T13:46:52"/>
    <x v="5"/>
    <n v="201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9:26:00"/>
    <d v="2012-11-21T20:26:00"/>
    <x v="5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8:49:00"/>
    <d v="2013-09-18T08:49:00"/>
    <x v="4"/>
    <n v="2013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4:48:23"/>
    <d v="2014-08-14T12:11:00"/>
    <x v="3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3:49:37"/>
    <d v="2012-06-09T03:49:37"/>
    <x v="5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0:54:42"/>
    <d v="2011-03-20T09:54:42"/>
    <x v="6"/>
    <n v="201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0:25:55"/>
    <d v="2014-05-23T10:25:55"/>
    <x v="3"/>
    <n v="201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4:27:17"/>
    <d v="2013-10-09T04:27:17"/>
    <x v="4"/>
    <n v="2013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5:37:00"/>
    <d v="2011-04-26T00:59:00"/>
    <x v="6"/>
    <n v="201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5:49:53"/>
    <d v="2013-11-24T06:49:53"/>
    <x v="4"/>
    <n v="201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4:01:36"/>
    <d v="2011-04-24T14:01:36"/>
    <x v="6"/>
    <n v="2011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5:22:40"/>
    <d v="2012-04-18T15:22:40"/>
    <x v="5"/>
    <n v="2012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3:00:20"/>
    <d v="2012-04-05T12:00:20"/>
    <x v="5"/>
    <n v="201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6:17:32"/>
    <d v="2012-12-13T16:17:32"/>
    <x v="5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2:46:08"/>
    <d v="2012-05-24T12:46:08"/>
    <x v="5"/>
    <n v="201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3:19:27"/>
    <d v="2012-12-18T08:20:00"/>
    <x v="5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5:55:21"/>
    <d v="2013-12-17T06:00:00"/>
    <x v="4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0:39:10"/>
    <d v="2016-04-30T15:59:00"/>
    <x v="2"/>
    <n v="2016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7:57:11"/>
    <d v="2016-01-17T15:00:00"/>
    <x v="0"/>
    <n v="201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2:45:36"/>
    <d v="2011-12-30T23:45:36"/>
    <x v="6"/>
    <n v="2011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8:31:47"/>
    <d v="2015-01-31T18:31:47"/>
    <x v="0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2:16:58"/>
    <d v="2012-03-15T21:59:00"/>
    <x v="5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9:35:13"/>
    <d v="2011-02-21T21:00:00"/>
    <x v="6"/>
    <n v="201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0:04:33"/>
    <d v="2013-03-27T23:04:33"/>
    <x v="4"/>
    <n v="201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9:41:38"/>
    <d v="2014-03-11T00:59:00"/>
    <x v="3"/>
    <n v="2014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1:35:39"/>
    <d v="2011-11-27T22:35:39"/>
    <x v="6"/>
    <n v="2011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5:14:36"/>
    <d v="2016-05-31T15:14:36"/>
    <x v="2"/>
    <n v="201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6:19:59"/>
    <d v="2010-07-04T22:00:00"/>
    <x v="7"/>
    <n v="201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7:03:34"/>
    <d v="2016-08-01T07:03:34"/>
    <x v="2"/>
    <n v="201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9:45:30"/>
    <d v="2012-06-04T09:45:30"/>
    <x v="5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5:04:52"/>
    <d v="2015-03-06T15:04:52"/>
    <x v="0"/>
    <n v="201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8:31:46"/>
    <d v="2016-08-18T00:59:00"/>
    <x v="2"/>
    <n v="2016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1:35:40"/>
    <d v="2011-10-16T16:03:00"/>
    <x v="6"/>
    <n v="2011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1:25:47"/>
    <d v="2012-04-20T21:59:00"/>
    <x v="5"/>
    <n v="2012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3:46:16"/>
    <d v="2016-04-15T23:59:00"/>
    <x v="2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4:31:11"/>
    <d v="2014-02-06T14:31:11"/>
    <x v="3"/>
    <n v="201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9:39:05"/>
    <d v="2011-07-21T19:39:05"/>
    <x v="6"/>
    <n v="20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2:11:07"/>
    <d v="2014-07-12T12:11:07"/>
    <x v="3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0:54:44"/>
    <d v="2017-03-28T20:00:00"/>
    <x v="1"/>
    <n v="201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3:07:40"/>
    <d v="2017-04-13T22:07:40"/>
    <x v="1"/>
    <n v="201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2:45:38"/>
    <d v="2017-04-07T12:45:38"/>
    <x v="1"/>
    <n v="2017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3:34:01"/>
    <d v="2017-03-17T12:34:01"/>
    <x v="1"/>
    <n v="2017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0:00:23"/>
    <d v="2017-03-23T23:00:23"/>
    <x v="1"/>
    <n v="20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4:15:19"/>
    <d v="2017-04-27T13:15:19"/>
    <x v="1"/>
    <n v="2017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9:07:25"/>
    <d v="2017-04-10T14:15:00"/>
    <x v="1"/>
    <n v="201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6:49:54"/>
    <d v="2017-04-09T05:49:54"/>
    <x v="1"/>
    <n v="2017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6:37:10"/>
    <d v="2017-03-16T15:37:10"/>
    <x v="1"/>
    <n v="2017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4:20:42"/>
    <d v="2017-04-06T03:20:42"/>
    <x v="1"/>
    <n v="201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0:50:08"/>
    <d v="2017-04-02T19:00:00"/>
    <x v="1"/>
    <n v="2017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1:37:47"/>
    <d v="2017-03-26T17:59:00"/>
    <x v="1"/>
    <n v="201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6:05:12"/>
    <d v="2017-04-09T14:00:00"/>
    <x v="1"/>
    <n v="201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0:04:34"/>
    <d v="2017-03-26T22:36:00"/>
    <x v="1"/>
    <n v="20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8:45:14"/>
    <d v="2017-04-09T19:00:00"/>
    <x v="1"/>
    <n v="201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9:40:11"/>
    <d v="2017-03-31T18:40:11"/>
    <x v="1"/>
    <n v="201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8:47:28"/>
    <d v="2017-04-09T17:47:28"/>
    <x v="1"/>
    <n v="201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2:59:20"/>
    <d v="2017-03-25T21:33:00"/>
    <x v="1"/>
    <n v="201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4:44:05"/>
    <d v="2017-04-11T14:44:05"/>
    <x v="1"/>
    <n v="201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9:43:10"/>
    <d v="2017-03-31T22:00:00"/>
    <x v="1"/>
    <n v="201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9:56:45"/>
    <d v="2015-01-15T09:56:45"/>
    <x v="3"/>
    <n v="2015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4:52:30"/>
    <d v="2015-03-30T13:52:30"/>
    <x v="0"/>
    <n v="201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0:45:37"/>
    <d v="2015-08-31T00:45:37"/>
    <x v="0"/>
    <n v="201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1:21:13"/>
    <d v="2015-02-15T21:21:13"/>
    <x v="0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8:24:06"/>
    <d v="2015-09-09T10:00:00"/>
    <x v="0"/>
    <n v="201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1:21:12"/>
    <d v="2015-08-23T01:21:12"/>
    <x v="0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1:18:15"/>
    <d v="2016-03-28T10:18:15"/>
    <x v="2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4:48:26"/>
    <d v="2016-05-01T14:48:26"/>
    <x v="2"/>
    <n v="201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7:31:54"/>
    <d v="2014-08-31T13:39:00"/>
    <x v="3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8:11:28"/>
    <d v="2016-01-18T07:00:00"/>
    <x v="0"/>
    <n v="201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9:30:34"/>
    <d v="2014-09-01T09:30:34"/>
    <x v="3"/>
    <n v="201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5:55:53"/>
    <d v="2015-06-30T15:55:53"/>
    <x v="0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3:13:32"/>
    <d v="2014-10-05T13:13:32"/>
    <x v="3"/>
    <n v="201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6:02:41"/>
    <d v="2015-05-01T16:02:41"/>
    <x v="0"/>
    <n v="2015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3:13:05"/>
    <d v="2015-03-30T21:22:00"/>
    <x v="0"/>
    <n v="2015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7:51:39"/>
    <d v="2016-12-09T08:51:39"/>
    <x v="2"/>
    <n v="20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7:33:58"/>
    <d v="2016-04-20T22:00:00"/>
    <x v="2"/>
    <n v="2016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8:39:09"/>
    <d v="2016-05-13T22:59:00"/>
    <x v="2"/>
    <n v="201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6:49:51"/>
    <d v="2014-09-17T06:49:51"/>
    <x v="3"/>
    <n v="2014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2:47:51"/>
    <d v="2014-11-09T13:47:51"/>
    <x v="3"/>
    <n v="2014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5:04:23"/>
    <d v="2015-12-11T05:04:23"/>
    <x v="0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7:03:49"/>
    <d v="2016-04-02T18:10:00"/>
    <x v="2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3:48:35"/>
    <d v="2015-07-01T00:00:00"/>
    <x v="0"/>
    <n v="201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6:22:42"/>
    <d v="2014-10-30T16:22:42"/>
    <x v="3"/>
    <n v="201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7:14:09"/>
    <d v="2014-08-24T17:14:09"/>
    <x v="3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6:04:24"/>
    <d v="2014-06-27T16:04:24"/>
    <x v="3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6:16:17"/>
    <d v="2015-04-05T05:00:00"/>
    <x v="0"/>
    <n v="2015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9:01:14"/>
    <d v="2015-10-21T09:01:14"/>
    <x v="0"/>
    <n v="2015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9:15:06"/>
    <d v="2016-06-09T19:15:06"/>
    <x v="2"/>
    <n v="201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0:06:23"/>
    <d v="2015-10-24T20:06:23"/>
    <x v="0"/>
    <n v="2015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5:45:52"/>
    <d v="2015-06-11T09:00:00"/>
    <x v="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0:24:41"/>
    <d v="2016-01-15T23:00:00"/>
    <x v="0"/>
    <n v="2016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0:12:54"/>
    <d v="2016-09-13T15:30:00"/>
    <x v="2"/>
    <n v="2016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8:52:36"/>
    <d v="2015-05-07T18:52:36"/>
    <x v="0"/>
    <n v="2015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3:32:25"/>
    <d v="2016-08-07T13:32:25"/>
    <x v="2"/>
    <n v="2016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4:40:33"/>
    <d v="2015-11-08T15:40:33"/>
    <x v="0"/>
    <n v="2015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6:46:32"/>
    <d v="2015-07-20T16:46:32"/>
    <x v="0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4:59:02"/>
    <d v="2014-10-02T14:59:02"/>
    <x v="3"/>
    <n v="201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4:58:52"/>
    <d v="2016-05-04T13:58:52"/>
    <x v="2"/>
    <n v="2016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3:37:02"/>
    <d v="2015-07-16T13:37:02"/>
    <x v="0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9:04:31"/>
    <d v="2015-06-10T09:04:31"/>
    <x v="0"/>
    <n v="20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5:02:50"/>
    <d v="2017-01-07T15:00:00"/>
    <x v="2"/>
    <n v="2017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6:12:55"/>
    <d v="2016-08-26T21:59:00"/>
    <x v="2"/>
    <n v="2016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8:31:17"/>
    <d v="2015-03-08T07:31:17"/>
    <x v="0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0:13:58"/>
    <d v="2016-12-21T20:00:00"/>
    <x v="2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2:14:27"/>
    <d v="2016-11-23T20:00:00"/>
    <x v="2"/>
    <n v="201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4:27:10"/>
    <d v="2015-11-13T09:00:00"/>
    <x v="0"/>
    <n v="2015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6:49:03"/>
    <d v="2015-09-02T16:49:03"/>
    <x v="0"/>
    <n v="2015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7:25:21"/>
    <d v="2017-03-01T13:00:00"/>
    <x v="1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4:05:04"/>
    <d v="2016-04-19T14:05:04"/>
    <x v="2"/>
    <n v="2016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2:45:23"/>
    <d v="2015-03-19T11:45:23"/>
    <x v="0"/>
    <n v="2015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0:04:42"/>
    <d v="2016-10-14T00:04:42"/>
    <x v="2"/>
    <n v="2016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1:59:28"/>
    <d v="2016-03-21T10:59:28"/>
    <x v="2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5:02:33"/>
    <d v="2015-04-03T14:02:33"/>
    <x v="0"/>
    <n v="201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2:56:01"/>
    <d v="2015-10-05T12:56:01"/>
    <x v="0"/>
    <n v="201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2:01:09"/>
    <d v="2016-08-28T22:01:09"/>
    <x v="2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3:51:23"/>
    <d v="2017-01-28T13:29:00"/>
    <x v="2"/>
    <n v="201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6:56:32"/>
    <d v="2016-07-14T16:56:32"/>
    <x v="2"/>
    <n v="2016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3:53:49"/>
    <d v="2015-03-25T12:53:49"/>
    <x v="0"/>
    <n v="2015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0:08:33"/>
    <d v="2016-02-25T10:08:33"/>
    <x v="2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7:37:40"/>
    <d v="2015-09-12T07:37:40"/>
    <x v="0"/>
    <n v="201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7:34:05"/>
    <d v="2016-03-11T17:34:05"/>
    <x v="2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4:50:40"/>
    <d v="2016-10-23T14:50:40"/>
    <x v="2"/>
    <n v="201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5:39:39"/>
    <d v="2014-08-03T05:39:39"/>
    <x v="3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7:31:52"/>
    <d v="2014-08-13T17:31:52"/>
    <x v="3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4:38:08"/>
    <d v="2014-08-25T14:38:08"/>
    <x v="3"/>
    <n v="201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9:48:04"/>
    <d v="2014-08-03T09:48:04"/>
    <x v="3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7:27:24"/>
    <d v="2014-09-27T07:27:24"/>
    <x v="3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3:39:19"/>
    <d v="2015-01-13T13:39:19"/>
    <x v="3"/>
    <n v="2015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2:43:14"/>
    <d v="2014-10-14T12:43:14"/>
    <x v="3"/>
    <n v="20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7:30:40"/>
    <d v="2014-10-23T17:30:40"/>
    <x v="3"/>
    <n v="2014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1:13:56"/>
    <d v="2014-07-06T11:13:56"/>
    <x v="3"/>
    <n v="2014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2:14:58"/>
    <d v="2015-01-19T12:14:58"/>
    <x v="3"/>
    <n v="2015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3:14:52"/>
    <d v="2014-11-29T08:59:00"/>
    <x v="3"/>
    <n v="201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7:26:00"/>
    <d v="2014-10-24T17:26:00"/>
    <x v="3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6:57:51"/>
    <d v="2014-10-29T16:57:51"/>
    <x v="3"/>
    <n v="201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2:34:13"/>
    <d v="2015-02-20T02:34:13"/>
    <x v="0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4:43:15"/>
    <d v="2015-03-27T13:43:15"/>
    <x v="0"/>
    <n v="20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0:36:20"/>
    <d v="2016-09-02T10:36:20"/>
    <x v="2"/>
    <n v="2016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8:25:10"/>
    <d v="2016-07-02T08:25:10"/>
    <x v="2"/>
    <n v="2016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8:49:05"/>
    <d v="2016-09-15T08:49:05"/>
    <x v="2"/>
    <n v="201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7:48:09"/>
    <d v="2016-02-21T07:48:09"/>
    <x v="2"/>
    <n v="2016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6:47:58"/>
    <d v="2015-05-21T16:47:58"/>
    <x v="0"/>
    <n v="20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9:44:00"/>
    <d v="2015-01-30T21:25:00"/>
    <x v="3"/>
    <n v="2015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1:14:15"/>
    <d v="2014-10-15T18:00:00"/>
    <x v="3"/>
    <n v="201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7:12:57"/>
    <d v="2014-12-15T07:12:57"/>
    <x v="3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9:43:57"/>
    <d v="2015-04-04T08:43:57"/>
    <x v="0"/>
    <n v="2015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6:45:42"/>
    <d v="2014-10-31T16:45:42"/>
    <x v="3"/>
    <n v="2014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0:00:03"/>
    <d v="2015-01-12T00:00:03"/>
    <x v="3"/>
    <n v="2015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0:11:18"/>
    <d v="2015-02-05T10:11:18"/>
    <x v="0"/>
    <n v="201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1:46:05"/>
    <d v="2015-01-29T11:46:05"/>
    <x v="3"/>
    <n v="20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8:44:42"/>
    <d v="2015-08-10T00:59:00"/>
    <x v="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5:24:00"/>
    <d v="2014-11-27T16:24:00"/>
    <x v="3"/>
    <n v="201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7:13:42"/>
    <d v="2015-02-11T07:13:42"/>
    <x v="0"/>
    <n v="2015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0:55:41"/>
    <d v="2016-10-14T10:00:00"/>
    <x v="2"/>
    <n v="2016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4:32:46"/>
    <d v="2016-07-24T04:32:46"/>
    <x v="2"/>
    <n v="201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7:39:49"/>
    <d v="2016-12-15T07:39:49"/>
    <x v="2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1:50:33"/>
    <d v="2016-02-04T01:50:33"/>
    <x v="0"/>
    <n v="2016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4:13:28"/>
    <d v="2014-11-11T15:13:28"/>
    <x v="3"/>
    <n v="2014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8:32:50"/>
    <d v="2016-10-10T08:32:50"/>
    <x v="2"/>
    <n v="201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9:51:08"/>
    <d v="2015-12-15T06:10:00"/>
    <x v="0"/>
    <n v="2015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5:20:30"/>
    <d v="2015-06-27T15:59:00"/>
    <x v="0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9:43:02"/>
    <d v="2015-02-13T19:43:02"/>
    <x v="0"/>
    <n v="201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0:16:44"/>
    <d v="2015-11-14T11:16:44"/>
    <x v="0"/>
    <n v="201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3:17:38"/>
    <d v="2015-10-02T12:00:00"/>
    <x v="0"/>
    <n v="201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9:19:09"/>
    <d v="2014-09-30T09:19:09"/>
    <x v="3"/>
    <n v="2014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9:38:33"/>
    <d v="2014-09-27T19:38:33"/>
    <x v="3"/>
    <n v="201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0:20:30"/>
    <d v="2017-02-11T10:20:30"/>
    <x v="1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5:47:19"/>
    <d v="2015-03-01T15:47:19"/>
    <x v="0"/>
    <n v="201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5:50:26"/>
    <d v="2014-08-21T15:50:26"/>
    <x v="3"/>
    <n v="2014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4:24:30"/>
    <d v="2014-10-23T22:00:00"/>
    <x v="3"/>
    <n v="201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1:38:56"/>
    <d v="2016-07-03T01:38:56"/>
    <x v="2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5:20:12"/>
    <d v="2014-08-08T15:20:12"/>
    <x v="3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1:32:16"/>
    <d v="2015-02-28T01:32:16"/>
    <x v="0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5:45:37"/>
    <d v="2015-07-01T15:45:37"/>
    <x v="0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5:01:43"/>
    <d v="2016-07-25T13:00:00"/>
    <x v="2"/>
    <n v="20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9:53:27"/>
    <d v="2017-01-30T00:59:00"/>
    <x v="2"/>
    <n v="20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3:37:30"/>
    <d v="2015-04-02T22:37:30"/>
    <x v="0"/>
    <n v="201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2:03:16"/>
    <d v="2014-07-30T12:03:16"/>
    <x v="3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0:01:30"/>
    <d v="2015-03-31T19:01:30"/>
    <x v="0"/>
    <n v="2015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1:39:27"/>
    <d v="2012-03-03T01:39:27"/>
    <x v="5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3:07:42"/>
    <d v="2014-01-31T13:01:00"/>
    <x v="4"/>
    <n v="201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0:26:16"/>
    <d v="2012-10-24T10:26:16"/>
    <x v="5"/>
    <n v="2012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5:59:27"/>
    <d v="2014-01-07T20:08:00"/>
    <x v="4"/>
    <n v="201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4:01:43"/>
    <d v="2013-07-11T14:01:43"/>
    <x v="4"/>
    <n v="201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6:10:17"/>
    <d v="2014-02-17T16:10:17"/>
    <x v="3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1:49:21"/>
    <d v="2011-03-03T01:49:21"/>
    <x v="6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5:35:30"/>
    <d v="2014-05-09T16:00:00"/>
    <x v="3"/>
    <n v="201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0:06:11"/>
    <d v="2011-01-21T16:00:00"/>
    <x v="7"/>
    <n v="20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0:25:07"/>
    <d v="2014-02-24T10:25:07"/>
    <x v="3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7:54:23"/>
    <d v="2012-05-12T17:54:23"/>
    <x v="5"/>
    <n v="20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6:57:07"/>
    <d v="2011-03-04T06:57:07"/>
    <x v="6"/>
    <n v="20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9:03:23"/>
    <d v="2013-03-02T01:59:00"/>
    <x v="4"/>
    <n v="201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7:08:15"/>
    <d v="2015-01-24T17:08:15"/>
    <x v="3"/>
    <n v="2015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0:51:11"/>
    <d v="2016-03-31T09:51:11"/>
    <x v="2"/>
    <n v="2016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3:25:29"/>
    <d v="2013-02-17T13:25:29"/>
    <x v="4"/>
    <n v="201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9:08:55"/>
    <d v="2012-03-17T18:08:55"/>
    <x v="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2:52:37"/>
    <d v="2011-09-30T21:00:00"/>
    <x v="6"/>
    <n v="201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1:19:42"/>
    <d v="2016-10-01T11:19:42"/>
    <x v="2"/>
    <n v="2016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0:18:30"/>
    <d v="2013-05-06T22:59:00"/>
    <x v="4"/>
    <n v="2013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4:17:25"/>
    <d v="2014-05-19T22:59:00"/>
    <x v="3"/>
    <n v="201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9:09:41"/>
    <d v="2015-03-01T23:59:00"/>
    <x v="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7:52:34"/>
    <d v="2011-02-20T17:52:34"/>
    <x v="6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7:21:54"/>
    <d v="2011-06-10T21:00:00"/>
    <x v="6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1:59:58"/>
    <d v="2016-06-16T22:55:00"/>
    <x v="2"/>
    <n v="201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9:36:17"/>
    <d v="2012-12-15T09:36:17"/>
    <x v="5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3:40:32"/>
    <d v="2015-04-20T23:40:32"/>
    <x v="0"/>
    <n v="201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2:54:48"/>
    <d v="2011-07-31T00:59:00"/>
    <x v="6"/>
    <n v="2011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4:17:39"/>
    <d v="2012-10-17T14:17:39"/>
    <x v="5"/>
    <n v="2012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7:01:40"/>
    <d v="2014-07-10T17:01:40"/>
    <x v="3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5:45:38"/>
    <d v="2014-07-27T19:00:00"/>
    <x v="3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2:30:52"/>
    <d v="2015-04-24T18:00:00"/>
    <x v="0"/>
    <n v="2015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9:26:57"/>
    <d v="2012-11-13T20:26:57"/>
    <x v="5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8:30:37"/>
    <d v="2013-05-23T18:30:37"/>
    <x v="4"/>
    <n v="2013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6:55:40"/>
    <d v="2014-01-06T06:55:40"/>
    <x v="4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4:31:12"/>
    <d v="2014-07-18T14:31:12"/>
    <x v="3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2:26:53"/>
    <d v="2014-09-12T12:26:53"/>
    <x v="3"/>
    <n v="201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2:48:41"/>
    <d v="2011-12-15T23:48:41"/>
    <x v="6"/>
    <n v="201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2:28:49"/>
    <d v="2011-09-22T12:28:49"/>
    <x v="6"/>
    <n v="2011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1:01:24"/>
    <d v="2014-02-06T11:01:24"/>
    <x v="3"/>
    <n v="201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1:12:21"/>
    <d v="2015-01-26T01:12:21"/>
    <x v="3"/>
    <n v="2015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5:49:34"/>
    <d v="2017-03-08T01:30:00"/>
    <x v="1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3:08:05"/>
    <d v="2014-06-12T13:08:05"/>
    <x v="3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1:11:40"/>
    <d v="2014-05-04T11:11:40"/>
    <x v="3"/>
    <n v="201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2:49:07"/>
    <d v="2016-11-06T03:49:07"/>
    <x v="2"/>
    <n v="201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3:54:57"/>
    <d v="2017-02-28T22:00:00"/>
    <x v="1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6:11:52"/>
    <d v="2016-11-05T16:11:52"/>
    <x v="2"/>
    <n v="201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2:42:05"/>
    <d v="2015-12-15T01:59:00"/>
    <x v="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8:04:09"/>
    <d v="2017-01-03T18:04:09"/>
    <x v="2"/>
    <n v="2017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2:32:15"/>
    <d v="2016-01-30T22:17:00"/>
    <x v="2"/>
    <n v="20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2:48:21"/>
    <d v="2014-11-20T13:48:21"/>
    <x v="3"/>
    <n v="2014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1:06:42"/>
    <d v="2015-06-29T21:06:42"/>
    <x v="0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8:46:50"/>
    <d v="2015-07-08T10:45:00"/>
    <x v="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7:15:33"/>
    <d v="2016-06-28T17:15:33"/>
    <x v="2"/>
    <n v="201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5:35:08"/>
    <d v="2016-08-06T15:35:08"/>
    <x v="2"/>
    <n v="201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0:50:05"/>
    <d v="2014-06-16T00:50:05"/>
    <x v="3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8:42:05"/>
    <d v="2015-02-28T18:42:05"/>
    <x v="0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8:12:35"/>
    <d v="2014-06-12T18:12:35"/>
    <x v="3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9:35:29"/>
    <d v="2016-03-14T08:35:29"/>
    <x v="2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7:36:20"/>
    <d v="2016-03-30T06:36:20"/>
    <x v="2"/>
    <n v="201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1:39:49"/>
    <d v="2015-03-09T20:39:49"/>
    <x v="0"/>
    <n v="201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6:46:52"/>
    <d v="2012-07-10T17:48:00"/>
    <x v="5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6:45:08"/>
    <d v="2012-04-08T15:45:08"/>
    <x v="5"/>
    <n v="201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2:45:35"/>
    <d v="2012-11-27T06:00:00"/>
    <x v="5"/>
    <n v="2012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0:15:10"/>
    <d v="2012-08-10T16:00:00"/>
    <x v="5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5:45:38"/>
    <d v="2014-11-12T16:45:38"/>
    <x v="3"/>
    <n v="201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3:12:12"/>
    <d v="2015-12-03T15:30:00"/>
    <x v="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3:45:32"/>
    <d v="2010-05-31T22:59:00"/>
    <x v="7"/>
    <n v="201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3:02:26"/>
    <d v="2013-03-11T12:02:26"/>
    <x v="4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2:52:08"/>
    <d v="2012-12-15T12:52:08"/>
    <x v="5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3:09:14"/>
    <d v="2010-07-22T00:00:00"/>
    <x v="7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9:18:01"/>
    <d v="2011-06-07T09:18:01"/>
    <x v="6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6:36:25"/>
    <d v="2011-04-15T21:59:00"/>
    <x v="6"/>
    <n v="2011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5:43:03"/>
    <d v="2012-02-12T15:43:03"/>
    <x v="5"/>
    <n v="2012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1:55:22"/>
    <d v="2015-10-20T11:55:22"/>
    <x v="0"/>
    <n v="201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1:02:45"/>
    <d v="2012-04-12T11:02:45"/>
    <x v="5"/>
    <n v="2012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8:00:06"/>
    <d v="2014-03-04T15:00:00"/>
    <x v="3"/>
    <n v="201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2:37:53"/>
    <d v="2016-02-01T12:00:00"/>
    <x v="0"/>
    <n v="201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6:36:06"/>
    <d v="2015-03-25T15:36:06"/>
    <x v="0"/>
    <n v="201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4:55:31"/>
    <d v="2012-10-06T03:59:00"/>
    <x v="5"/>
    <n v="201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7:02:09"/>
    <d v="2015-05-22T07:00:00"/>
    <x v="0"/>
    <n v="2015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2:57:27"/>
    <d v="2015-03-04T12:57:27"/>
    <x v="0"/>
    <n v="2015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2:29:51"/>
    <d v="2017-01-27T12:29:51"/>
    <x v="2"/>
    <n v="201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0:27:01"/>
    <d v="2016-01-02T10:27:01"/>
    <x v="0"/>
    <n v="2016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6:13:14"/>
    <d v="2014-09-07T16:13:14"/>
    <x v="3"/>
    <n v="20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0:06:23"/>
    <d v="2016-06-23T10:06:23"/>
    <x v="2"/>
    <n v="201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8:05:25"/>
    <d v="2014-05-23T08:05:25"/>
    <x v="3"/>
    <n v="2014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6:01:40"/>
    <d v="2016-12-29T16:01:40"/>
    <x v="2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4:17:59"/>
    <d v="2014-10-23T04:17:59"/>
    <x v="3"/>
    <n v="2014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7:06:57"/>
    <d v="2015-10-31T16:45:00"/>
    <x v="0"/>
    <n v="2015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8:48:54"/>
    <d v="2014-08-08T18:48:54"/>
    <x v="3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3:26:00"/>
    <d v="2015-06-03T23:26:00"/>
    <x v="0"/>
    <n v="201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6:16:18"/>
    <d v="2014-10-08T06:16:18"/>
    <x v="3"/>
    <n v="201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2:11:13"/>
    <d v="2014-10-31T21:59:00"/>
    <x v="3"/>
    <n v="20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9:10:22"/>
    <d v="2014-09-01T19:10:22"/>
    <x v="3"/>
    <n v="2014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1:12:55"/>
    <d v="2016-11-07T12:12:55"/>
    <x v="2"/>
    <n v="20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0:28:53"/>
    <d v="2017-02-10T00:28:53"/>
    <x v="1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2:57:31"/>
    <d v="2014-08-12T12:57:31"/>
    <x v="3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5:00:49"/>
    <d v="2015-05-19T15:00:49"/>
    <x v="0"/>
    <n v="201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5:01:01"/>
    <d v="2015-10-21T17:00:00"/>
    <x v="0"/>
    <n v="2015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3:19:03"/>
    <d v="2012-07-13T23:19:03"/>
    <x v="5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0:08:27"/>
    <d v="2013-12-12T00:08:27"/>
    <x v="4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4:22:12"/>
    <d v="2011-09-26T22:59:00"/>
    <x v="6"/>
    <n v="2011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2:15:55"/>
    <d v="2014-01-15T13:33:00"/>
    <x v="4"/>
    <n v="201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5:38:08"/>
    <d v="2013-10-10T18:00:00"/>
    <x v="4"/>
    <n v="201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6:54:16"/>
    <d v="2010-11-01T18:26:00"/>
    <x v="7"/>
    <n v="20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4:40:39"/>
    <d v="2012-03-07T22:59:00"/>
    <x v="5"/>
    <n v="201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9:33:14"/>
    <d v="2013-05-07T09:33:14"/>
    <x v="4"/>
    <n v="2013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8:31:06"/>
    <d v="2011-07-04T18:31:06"/>
    <x v="6"/>
    <n v="2011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7:24:42"/>
    <d v="2013-07-07T07:24:42"/>
    <x v="4"/>
    <n v="2013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5:25:09"/>
    <d v="2012-05-21T21:30:00"/>
    <x v="5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3:26:13"/>
    <d v="2012-01-24T13:26:13"/>
    <x v="5"/>
    <n v="201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1:08:27"/>
    <d v="2014-09-26T21:08:27"/>
    <x v="3"/>
    <n v="201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4:48:41"/>
    <d v="2011-12-24T23:00:00"/>
    <x v="6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6:22:51"/>
    <d v="2014-06-20T22:59:00"/>
    <x v="3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5:21:10"/>
    <d v="2011-12-05T23:59:00"/>
    <x v="6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0:51:21"/>
    <d v="2012-06-14T21:59:00"/>
    <x v="5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0:13:51"/>
    <d v="2013-07-01T23:00:00"/>
    <x v="4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7:38:28"/>
    <d v="2013-03-10T16:38:28"/>
    <x v="4"/>
    <n v="201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6:10:33"/>
    <d v="2011-06-14T21:59:00"/>
    <x v="6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0:58:51"/>
    <d v="2014-05-15T00:58:51"/>
    <x v="3"/>
    <n v="201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3:52:20"/>
    <d v="2011-07-04T13:52:20"/>
    <x v="6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0:28:36"/>
    <d v="2016-08-11T00:28:36"/>
    <x v="2"/>
    <n v="20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8:01:30"/>
    <d v="2014-05-01T08:01:30"/>
    <x v="3"/>
    <n v="201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0:02:38"/>
    <d v="2015-07-12T00:02:38"/>
    <x v="0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1:36:01"/>
    <d v="2014-04-19T20:36:01"/>
    <x v="3"/>
    <n v="201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6:02:00"/>
    <d v="2009-11-22T23:59:00"/>
    <x v="8"/>
    <n v="2009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8:30:09"/>
    <d v="2016-06-06T11:02:00"/>
    <x v="2"/>
    <n v="2016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4:09:11"/>
    <d v="2014-07-10T04:09:11"/>
    <x v="3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2:21:13"/>
    <d v="2011-04-21T22:21:13"/>
    <x v="6"/>
    <n v="201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4:05:37"/>
    <d v="2016-11-07T05:05:37"/>
    <x v="2"/>
    <n v="2016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8:33:35"/>
    <d v="2013-10-16T08:33:35"/>
    <x v="4"/>
    <n v="2013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2:47:45"/>
    <d v="2012-03-01T21:00:00"/>
    <x v="5"/>
    <n v="201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7:56:16"/>
    <d v="2016-03-11T23:00:00"/>
    <x v="2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0:31:21"/>
    <d v="2012-05-23T13:00:00"/>
    <x v="5"/>
    <n v="201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6:10:05"/>
    <d v="2015-04-18T15:10:05"/>
    <x v="0"/>
    <n v="201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0:21:53"/>
    <d v="2012-10-26T20:21:53"/>
    <x v="5"/>
    <n v="20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7:42:41"/>
    <d v="2013-03-23T16:42:41"/>
    <x v="4"/>
    <n v="2013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4:17:40"/>
    <d v="2014-09-30T18:00:00"/>
    <x v="3"/>
    <n v="2014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2:42:21"/>
    <d v="2014-12-21T02:42:21"/>
    <x v="3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2:40:17"/>
    <d v="2012-10-05T21:59:00"/>
    <x v="5"/>
    <n v="2012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2:43:56"/>
    <d v="2014-05-13T12:43:56"/>
    <x v="3"/>
    <n v="201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4:18:54"/>
    <d v="2014-09-16T04:18:54"/>
    <x v="3"/>
    <n v="201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0:32:52"/>
    <d v="2016-04-22T00:32:52"/>
    <x v="2"/>
    <n v="2016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0:08:30"/>
    <d v="2012-01-11T19:00:00"/>
    <x v="6"/>
    <n v="20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6:58:18"/>
    <d v="2014-08-14T06:58:18"/>
    <x v="3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9:55:29"/>
    <d v="2014-05-01T09:55:29"/>
    <x v="3"/>
    <n v="201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8:05:15"/>
    <d v="2016-12-03T09:05:15"/>
    <x v="2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3:01:08"/>
    <d v="2016-08-05T13:01:08"/>
    <x v="2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2:38:21"/>
    <d v="2013-04-19T21:38:21"/>
    <x v="4"/>
    <n v="201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6:01:01"/>
    <d v="2013-11-14T22:00:00"/>
    <x v="4"/>
    <n v="201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8:17:24"/>
    <d v="2012-11-17T19:17:24"/>
    <x v="5"/>
    <n v="201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1:21:04"/>
    <d v="2016-08-06T01:00:00"/>
    <x v="2"/>
    <n v="201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2:01:09"/>
    <d v="2013-08-19T02:01:09"/>
    <x v="4"/>
    <n v="201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2:07:31"/>
    <d v="2013-03-10T12:07:31"/>
    <x v="4"/>
    <n v="2013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5:35:25"/>
    <d v="2013-07-13T15:35:25"/>
    <x v="4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3:12:20"/>
    <d v="2015-12-19T01:59:00"/>
    <x v="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3:24:52"/>
    <d v="2012-06-12T01:00:00"/>
    <x v="5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5:02:26"/>
    <d v="2015-11-18T22:59:00"/>
    <x v="0"/>
    <n v="2015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7:01:02"/>
    <d v="2016-04-03T06:01:02"/>
    <x v="2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1:24:25"/>
    <d v="2014-07-09T11:24:25"/>
    <x v="3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8:04:47"/>
    <d v="2016-12-04T09:04:47"/>
    <x v="2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8:16:58"/>
    <d v="2016-09-02T01:00:00"/>
    <x v="2"/>
    <n v="2016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2:58:01"/>
    <d v="2014-11-30T13:58:01"/>
    <x v="3"/>
    <n v="201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0:46:11"/>
    <d v="2016-08-02T17:00:00"/>
    <x v="2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4:24:43"/>
    <d v="2016-03-14T03:24:43"/>
    <x v="2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9:21:16"/>
    <d v="2015-03-01T09:21:16"/>
    <x v="0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2:19:02"/>
    <d v="2015-08-20T12:19:02"/>
    <x v="0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0:20:08"/>
    <d v="2016-12-11T10:20:08"/>
    <x v="2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2:42:12"/>
    <d v="2016-02-12T22:42:12"/>
    <x v="2"/>
    <n v="2016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5:26:26"/>
    <d v="2015-07-03T15:26:26"/>
    <x v="0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1:26:31"/>
    <d v="2015-02-17T21:26:31"/>
    <x v="0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8:07:17"/>
    <d v="2015-12-21T08:07:17"/>
    <x v="0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8:09:02"/>
    <d v="2016-12-06T19:09:02"/>
    <x v="2"/>
    <n v="2016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5:38:56"/>
    <d v="2015-07-16T15:38:56"/>
    <x v="0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3:40:11"/>
    <d v="2014-07-10T13:40:11"/>
    <x v="3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6:20:12"/>
    <d v="2014-08-26T16:20:12"/>
    <x v="3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0:50:38"/>
    <d v="2014-07-31T20:50:38"/>
    <x v="3"/>
    <n v="2014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5:35:08"/>
    <d v="2014-11-13T06:35:08"/>
    <x v="3"/>
    <n v="2014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6:50:13"/>
    <d v="2016-01-06T16:50:13"/>
    <x v="0"/>
    <n v="2016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3:01:56"/>
    <d v="2015-06-12T14:00:00"/>
    <x v="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1:05:43"/>
    <d v="2017-01-23T11:05:43"/>
    <x v="2"/>
    <n v="2017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1:00:52"/>
    <d v="2010-07-02T17:00:00"/>
    <x v="7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8:31:03"/>
    <d v="2014-07-10T08:31:03"/>
    <x v="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3:30:18"/>
    <d v="2013-10-15T21:59:00"/>
    <x v="4"/>
    <n v="2013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6:00:45"/>
    <d v="2014-12-03T07:00:45"/>
    <x v="3"/>
    <n v="2014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4:06:26"/>
    <d v="2010-08-23T22:00:00"/>
    <x v="7"/>
    <n v="20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8:30:22"/>
    <d v="2011-09-19T08:30:22"/>
    <x v="6"/>
    <n v="2011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1:45:43"/>
    <d v="2016-11-23T02:45:43"/>
    <x v="2"/>
    <n v="2016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7:54:51"/>
    <d v="2016-08-18T17:54:51"/>
    <x v="2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2:36:13"/>
    <d v="2016-01-11T17:00:00"/>
    <x v="0"/>
    <n v="201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3:44:01"/>
    <d v="2015-02-05T13:44:01"/>
    <x v="0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7:03:34"/>
    <d v="2016-07-08T17:03:34"/>
    <x v="2"/>
    <n v="2016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3:08:59"/>
    <d v="2013-03-24T22:08:59"/>
    <x v="4"/>
    <n v="201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5:02:43"/>
    <d v="2011-09-09T15:02:43"/>
    <x v="6"/>
    <n v="2011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5:08:19"/>
    <d v="2013-03-09T15:08:19"/>
    <x v="4"/>
    <n v="201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9:22:35"/>
    <d v="2012-03-23T22:00:00"/>
    <x v="5"/>
    <n v="201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2:46:49"/>
    <d v="2015-08-13T02:46:49"/>
    <x v="0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1:00:21"/>
    <d v="2016-09-22T11:00:21"/>
    <x v="2"/>
    <n v="2016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0:20:24"/>
    <d v="2014-05-14T17:04:00"/>
    <x v="3"/>
    <n v="201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9:41:37"/>
    <d v="2014-09-23T19:41:37"/>
    <x v="3"/>
    <n v="2014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7:39:32"/>
    <d v="2016-06-11T07:39:32"/>
    <x v="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4:05:53"/>
    <d v="2015-06-11T04:05:53"/>
    <x v="0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7:12:24"/>
    <d v="2012-08-12T21:00:00"/>
    <x v="5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2:25:46"/>
    <d v="2015-06-10T22:25:46"/>
    <x v="0"/>
    <n v="201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1:39:45"/>
    <d v="2014-04-20T21:59:00"/>
    <x v="3"/>
    <n v="2014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3:31:59"/>
    <d v="2015-03-30T12:31:59"/>
    <x v="0"/>
    <n v="201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6:03:26"/>
    <d v="2010-03-15T15:55:00"/>
    <x v="7"/>
    <n v="201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8:31:21"/>
    <d v="2014-08-26T18:31:21"/>
    <x v="3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7:54:56"/>
    <d v="2012-11-29T17:54:56"/>
    <x v="5"/>
    <n v="2012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1:54:13"/>
    <d v="2015-01-08T19:00:00"/>
    <x v="3"/>
    <n v="2015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7:34:34"/>
    <d v="2016-12-14T23:00:00"/>
    <x v="2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9:58:38"/>
    <d v="2014-04-25T19:58:38"/>
    <x v="3"/>
    <n v="2014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1:07:13"/>
    <d v="2015-05-07T00:58:00"/>
    <x v="0"/>
    <n v="201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9:00:07"/>
    <d v="2015-12-18T19:00:00"/>
    <x v="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4:45:19"/>
    <d v="2014-05-09T14:45:19"/>
    <x v="3"/>
    <n v="201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3:02:33"/>
    <d v="2013-12-30T00:02:33"/>
    <x v="4"/>
    <n v="201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0:30:21"/>
    <d v="2013-07-01T12:00:00"/>
    <x v="4"/>
    <n v="2013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4:32:05"/>
    <d v="2016-11-30T22:59:00"/>
    <x v="2"/>
    <n v="2016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6:15:03"/>
    <d v="2013-11-15T17:15:03"/>
    <x v="4"/>
    <n v="201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6:37:07"/>
    <d v="2016-11-10T07:37:07"/>
    <x v="2"/>
    <n v="2016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0:59:34"/>
    <d v="2016-01-22T10:59:34"/>
    <x v="0"/>
    <n v="201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2:14:37"/>
    <d v="2016-12-10T22:59:00"/>
    <x v="2"/>
    <n v="201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0:25:14"/>
    <d v="2015-06-13T10:25:14"/>
    <x v="0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0:07:27"/>
    <d v="2012-07-08T20:07:27"/>
    <x v="5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2:07:24"/>
    <d v="2013-05-22T22:07:24"/>
    <x v="4"/>
    <n v="201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5:41:10"/>
    <d v="2015-04-16T18:00:00"/>
    <x v="0"/>
    <n v="2015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9:38:11"/>
    <d v="2013-05-23T09:38:11"/>
    <x v="4"/>
    <n v="2013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6:39:23"/>
    <d v="2013-12-02T16:59:00"/>
    <x v="4"/>
    <n v="201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9:42:58"/>
    <d v="2015-05-30T19:42:58"/>
    <x v="0"/>
    <n v="20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8:32:17"/>
    <d v="2013-12-25T18:32:17"/>
    <x v="4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0:00:53"/>
    <d v="2016-02-19T20:00:53"/>
    <x v="2"/>
    <n v="201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8:49:11"/>
    <d v="2015-11-25T09:49:11"/>
    <x v="0"/>
    <n v="201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6:30:10"/>
    <d v="2014-05-02T06:30:10"/>
    <x v="3"/>
    <n v="201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0:10:43"/>
    <d v="2014-12-02T22:00:00"/>
    <x v="3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2:15:42"/>
    <d v="2013-04-17T12:15:42"/>
    <x v="4"/>
    <n v="201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5:52:12"/>
    <d v="2016-02-26T05:52:12"/>
    <x v="2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2:53:50"/>
    <d v="2015-03-02T14:00:00"/>
    <x v="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8:27:34"/>
    <d v="2016-01-31T15:59:00"/>
    <x v="0"/>
    <n v="2016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9:25:50"/>
    <d v="2014-07-23T09:25:50"/>
    <x v="3"/>
    <n v="2014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2:20:54"/>
    <d v="2016-12-31T12:20:54"/>
    <x v="2"/>
    <n v="2016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3:11:38"/>
    <d v="2016-03-24T02:11:38"/>
    <x v="2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1:35:01"/>
    <d v="2016-05-15T11:35:01"/>
    <x v="2"/>
    <n v="201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2:45:23"/>
    <d v="2013-05-31T06:00:00"/>
    <x v="4"/>
    <n v="2013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2:00:29"/>
    <d v="2013-12-25T02:00:29"/>
    <x v="4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2:31:23"/>
    <d v="2014-08-23T12:31:23"/>
    <x v="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4:29:36"/>
    <d v="2015-05-24T14:29:36"/>
    <x v="0"/>
    <n v="201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4:11:55"/>
    <d v="2016-10-20T14:11:55"/>
    <x v="2"/>
    <n v="2016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7:19:51"/>
    <d v="2016-01-02T17:19:51"/>
    <x v="0"/>
    <n v="2016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9:45:23"/>
    <d v="2016-06-28T09:45:23"/>
    <x v="2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0:41:24"/>
    <d v="2016-10-02T00:41:24"/>
    <x v="2"/>
    <n v="2016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7:57:12"/>
    <d v="2016-05-07T07:57:12"/>
    <x v="2"/>
    <n v="201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0:01:58"/>
    <d v="2015-05-08T10:01:58"/>
    <x v="0"/>
    <n v="2015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3:49:42"/>
    <d v="2016-05-06T13:49:42"/>
    <x v="2"/>
    <n v="201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0:21:28"/>
    <d v="2013-07-25T10:21:28"/>
    <x v="4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5:08:09"/>
    <d v="2014-07-23T15:08:09"/>
    <x v="3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9:01:16"/>
    <d v="2015-06-05T15:00:00"/>
    <x v="0"/>
    <n v="20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2:30:57"/>
    <d v="2016-12-18T12:30:57"/>
    <x v="2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1:03:13"/>
    <d v="2015-06-25T13:00:00"/>
    <x v="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6:58:20"/>
    <d v="2015-11-11T17:58:20"/>
    <x v="0"/>
    <n v="2015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1:45:55"/>
    <d v="2012-05-15T22:59:00"/>
    <x v="5"/>
    <n v="2012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0:53:16"/>
    <d v="2011-11-23T21:53:16"/>
    <x v="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1:19:55"/>
    <d v="2012-06-04T11:19:55"/>
    <x v="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3:59:42"/>
    <d v="2014-05-04T00:59:00"/>
    <x v="3"/>
    <n v="201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4:03:07"/>
    <d v="2012-07-15T14:03:07"/>
    <x v="5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0:05:32"/>
    <d v="2011-12-13T22:59:00"/>
    <x v="6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2:54:18"/>
    <d v="2011-09-07T22:54:18"/>
    <x v="6"/>
    <n v="2011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1:09:12"/>
    <d v="2010-09-10T21:59:00"/>
    <x v="7"/>
    <n v="201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9:49:54"/>
    <d v="2013-08-01T19:49:54"/>
    <x v="4"/>
    <n v="201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3:09:15"/>
    <d v="2013-02-24T03:09:15"/>
    <x v="4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1:44:38"/>
    <d v="2011-03-01T14:00:00"/>
    <x v="6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0:58:52"/>
    <d v="2011-10-07T10:58:52"/>
    <x v="6"/>
    <n v="2011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4:30:32"/>
    <d v="2012-12-22T15:30:32"/>
    <x v="5"/>
    <n v="201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8:28:50"/>
    <d v="2012-03-04T21:00:00"/>
    <x v="5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1:36:13"/>
    <d v="2011-10-02T11:36:13"/>
    <x v="6"/>
    <n v="2011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2:12:15"/>
    <d v="2012-10-25T21:59:00"/>
    <x v="5"/>
    <n v="2012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8:02:15"/>
    <d v="2011-12-01T09:02:15"/>
    <x v="6"/>
    <n v="201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0:43:55"/>
    <d v="2012-03-07T20:43:55"/>
    <x v="5"/>
    <n v="201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1:54:44"/>
    <d v="2015-07-01T21:40:00"/>
    <x v="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4:02:21"/>
    <d v="2012-06-29T21:59:00"/>
    <x v="5"/>
    <n v="201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1:35:14"/>
    <d v="2012-02-12T21:35:14"/>
    <x v="6"/>
    <n v="20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4:50:48"/>
    <d v="2011-05-05T14:50:48"/>
    <x v="6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2:07:07"/>
    <d v="2012-11-09T13:07:07"/>
    <x v="5"/>
    <n v="201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9:47:14"/>
    <d v="2013-05-30T18:00:00"/>
    <x v="4"/>
    <n v="201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2:55:53"/>
    <d v="2014-11-20T22:00:00"/>
    <x v="3"/>
    <n v="20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3:09:34"/>
    <d v="2013-01-25T23:09:34"/>
    <x v="5"/>
    <n v="201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1:03:13"/>
    <d v="2014-11-12T12:03:13"/>
    <x v="3"/>
    <n v="2014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2:13:00"/>
    <d v="2012-09-09T21:55:00"/>
    <x v="5"/>
    <n v="2012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1:00:17"/>
    <d v="2015-07-05T11:00:17"/>
    <x v="0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0:06:09"/>
    <d v="2014-05-27T22:59:00"/>
    <x v="3"/>
    <n v="201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2:43:45"/>
    <d v="2011-08-14T19:00:00"/>
    <x v="6"/>
    <n v="20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6:16:33"/>
    <d v="2013-04-15T16:16:33"/>
    <x v="4"/>
    <n v="201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4:46:16"/>
    <d v="2014-09-23T14:46:16"/>
    <x v="3"/>
    <n v="201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3:34:30"/>
    <d v="2010-12-08T22:59:00"/>
    <x v="7"/>
    <n v="20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9:56:41"/>
    <d v="2011-02-19T19:56:41"/>
    <x v="6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2:40:03"/>
    <d v="2012-10-02T12:40:03"/>
    <x v="5"/>
    <n v="2012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9:25:49"/>
    <d v="2015-10-26T22:59:00"/>
    <x v="0"/>
    <n v="2015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4:08:56"/>
    <d v="2011-07-24T14:08:56"/>
    <x v="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1:07:25"/>
    <d v="2012-08-15T21:07:25"/>
    <x v="5"/>
    <n v="2012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7:08:56"/>
    <d v="2014-01-01T17:08:56"/>
    <x v="4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1:49:08"/>
    <d v="2017-01-11T11:49:08"/>
    <x v="2"/>
    <n v="2017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1:12:49"/>
    <d v="2017-01-07T01:12:49"/>
    <x v="2"/>
    <n v="2017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4:11:47"/>
    <d v="2010-03-15T00:59:00"/>
    <x v="7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8:40:35"/>
    <d v="2010-11-29T23:00:00"/>
    <x v="7"/>
    <n v="20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8:33:53"/>
    <d v="2015-08-04T18:33:53"/>
    <x v="0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7:21:27"/>
    <d v="2014-12-08T17:21:27"/>
    <x v="3"/>
    <n v="201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6:07:43"/>
    <d v="2015-03-12T05:07:43"/>
    <x v="0"/>
    <n v="201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2:32:49"/>
    <d v="2014-09-21T12:32:49"/>
    <x v="3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8:35:00"/>
    <d v="2016-03-09T18:35:00"/>
    <x v="2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0:04:23"/>
    <d v="2014-08-15T20:04:23"/>
    <x v="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2:58:11"/>
    <d v="2015-07-11T22:58:11"/>
    <x v="0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5:41:32"/>
    <d v="2014-02-03T05:41:32"/>
    <x v="3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0:19:59"/>
    <d v="2011-04-24T00:59:00"/>
    <x v="6"/>
    <n v="2011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5:16:31"/>
    <d v="2013-04-27T15:16:31"/>
    <x v="4"/>
    <n v="201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7:07:13"/>
    <d v="2012-10-04T17:07:13"/>
    <x v="5"/>
    <n v="2012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6:13:06"/>
    <d v="2013-10-19T06:13:06"/>
    <x v="4"/>
    <n v="201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2:30:29"/>
    <d v="2014-12-05T12:30:29"/>
    <x v="3"/>
    <n v="201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8:18:59"/>
    <d v="2013-11-08T19:18:59"/>
    <x v="4"/>
    <n v="201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2:00:08"/>
    <d v="2016-11-03T12:00:08"/>
    <x v="2"/>
    <n v="201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4:00:24"/>
    <d v="2013-01-11T14:00:24"/>
    <x v="5"/>
    <n v="2013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3:39:19"/>
    <d v="2014-11-14T00:39:19"/>
    <x v="3"/>
    <n v="201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0:50:10"/>
    <d v="2015-12-30T10:50:10"/>
    <x v="0"/>
    <n v="201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5:16:52"/>
    <d v="2010-07-21T13:00:00"/>
    <x v="7"/>
    <n v="201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7:07:20"/>
    <d v="2013-09-14T07:07:20"/>
    <x v="4"/>
    <n v="201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3:41:54"/>
    <d v="2013-11-27T00:41:54"/>
    <x v="4"/>
    <n v="201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0:18:30"/>
    <d v="2016-02-11T10:18:30"/>
    <x v="2"/>
    <n v="201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1:05:48"/>
    <d v="2014-11-16T02:05:48"/>
    <x v="3"/>
    <n v="2014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1:36:22"/>
    <d v="2015-04-02T10:36:22"/>
    <x v="0"/>
    <n v="201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8:35:56"/>
    <d v="2010-07-30T18:00:00"/>
    <x v="7"/>
    <n v="201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0:49:59"/>
    <d v="2016-07-13T00:49:59"/>
    <x v="2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4:20:14"/>
    <d v="2016-06-29T14:20:14"/>
    <x v="2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3:58:29"/>
    <d v="2014-03-15T12:58:29"/>
    <x v="3"/>
    <n v="2014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5:51:58"/>
    <d v="2015-01-10T01:59:00"/>
    <x v="3"/>
    <n v="2015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9:10:27"/>
    <d v="2014-01-28T09:10:27"/>
    <x v="3"/>
    <n v="201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1:56:25"/>
    <d v="2016-03-31T10:56:25"/>
    <x v="2"/>
    <n v="2016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4:30:06"/>
    <d v="2013-09-16T14:30:06"/>
    <x v="4"/>
    <n v="2013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7:33:03"/>
    <d v="2016-12-23T01:59:00"/>
    <x v="2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4:29:34"/>
    <d v="2013-02-04T14:29:34"/>
    <x v="5"/>
    <n v="2013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1:32:54"/>
    <d v="2011-07-16T11:32:54"/>
    <x v="6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1:05:05"/>
    <d v="2012-05-19T11:05:05"/>
    <x v="5"/>
    <n v="201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4:27:39"/>
    <d v="2015-09-23T14:27:39"/>
    <x v="0"/>
    <n v="2015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2:23:11"/>
    <d v="2014-07-24T12:23:11"/>
    <x v="3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5:35:20"/>
    <d v="2015-06-07T21:50:00"/>
    <x v="0"/>
    <n v="2015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1:13:34"/>
    <d v="2016-06-24T21:59:00"/>
    <x v="2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0:00:35"/>
    <d v="2016-04-08T09:00:35"/>
    <x v="2"/>
    <n v="201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4:06:58"/>
    <d v="2014-12-05T15:06:58"/>
    <x v="3"/>
    <n v="2014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9:35:37"/>
    <d v="2012-09-14T19:35:37"/>
    <x v="5"/>
    <n v="2012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8:24:21"/>
    <d v="2017-02-09T23:00:00"/>
    <x v="1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0:49:11"/>
    <d v="2017-03-02T10:49:11"/>
    <x v="1"/>
    <n v="2017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2:00:22"/>
    <d v="2015-08-22T12:00:22"/>
    <x v="0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6:58:15"/>
    <d v="2015-06-21T23:00:00"/>
    <x v="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7:55:20"/>
    <d v="2015-04-18T07:55:20"/>
    <x v="0"/>
    <n v="2015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0:37:23"/>
    <d v="2013-09-09T21:59:00"/>
    <x v="4"/>
    <n v="201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7:01:47"/>
    <d v="2016-05-05T07:01:47"/>
    <x v="2"/>
    <n v="20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8:13:06"/>
    <d v="2016-07-20T18:13:06"/>
    <x v="2"/>
    <n v="201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9:11:49"/>
    <d v="2015-05-02T09:11:49"/>
    <x v="0"/>
    <n v="201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0:01:07"/>
    <d v="2016-06-06T00:01:07"/>
    <x v="2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9:16:37"/>
    <d v="2017-01-18T09:16:37"/>
    <x v="2"/>
    <n v="2017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2:06:32"/>
    <d v="2015-04-10T22:06:32"/>
    <x v="0"/>
    <n v="2015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0:04:28"/>
    <d v="2015-11-13T11:04:28"/>
    <x v="0"/>
    <n v="201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8:07:33"/>
    <d v="2017-02-20T18:07:33"/>
    <x v="1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5:37:05"/>
    <d v="2014-10-02T15:37:05"/>
    <x v="3"/>
    <n v="2014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2:46:17"/>
    <d v="2017-02-08T23:00:00"/>
    <x v="1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0:34:01"/>
    <d v="2016-01-25T10:00:00"/>
    <x v="2"/>
    <n v="2016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2:23:59"/>
    <d v="2013-03-26T02:23:59"/>
    <x v="4"/>
    <n v="2013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8:45:43"/>
    <d v="2016-09-06T20:00:00"/>
    <x v="2"/>
    <n v="201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3:01:06"/>
    <d v="2015-04-02T21:59:00"/>
    <x v="0"/>
    <n v="2015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8:04:01"/>
    <d v="2016-10-25T11:00:00"/>
    <x v="2"/>
    <n v="2016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2:55:00"/>
    <d v="2016-04-21T16:00:00"/>
    <x v="2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9:00:04"/>
    <d v="2016-03-23T00:59:00"/>
    <x v="2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4:00:27"/>
    <d v="2017-02-14T14:00:27"/>
    <x v="1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4:25:44"/>
    <d v="2016-12-15T17:00:00"/>
    <x v="2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3:44:32"/>
    <d v="2016-11-20T22:59:00"/>
    <x v="2"/>
    <n v="2016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2:11:30"/>
    <d v="2016-03-26T11:11:30"/>
    <x v="2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2:31:40"/>
    <d v="2015-08-11T12:31:40"/>
    <x v="0"/>
    <n v="20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5:41:42"/>
    <d v="2016-12-02T01:00:00"/>
    <x v="2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8:00:59"/>
    <d v="2015-02-28T08:00:59"/>
    <x v="0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6:20:00"/>
    <d v="2015-11-14T07:20:00"/>
    <x v="0"/>
    <n v="2015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3:59:58"/>
    <d v="2015-10-15T03:59:58"/>
    <x v="0"/>
    <n v="201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9:01:08"/>
    <d v="2015-07-05T21:00:00"/>
    <x v="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4:19:25"/>
    <d v="2013-01-16T14:19:25"/>
    <x v="4"/>
    <n v="2013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4:22:48"/>
    <d v="2012-11-01T14:22:48"/>
    <x v="5"/>
    <n v="201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4:38:02"/>
    <d v="2015-09-24T14:38:02"/>
    <x v="0"/>
    <n v="2015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1:28:39"/>
    <d v="2013-03-09T01:28:39"/>
    <x v="4"/>
    <n v="201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3:43:09"/>
    <d v="2012-06-01T13:43:09"/>
    <x v="5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0:10:24"/>
    <d v="2012-04-16T00:10:24"/>
    <x v="5"/>
    <n v="2012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2:39:33"/>
    <d v="2013-11-15T23:39:33"/>
    <x v="4"/>
    <n v="201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5:10:26"/>
    <d v="2012-04-06T22:00:00"/>
    <x v="5"/>
    <n v="201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5:30:44"/>
    <d v="2014-04-14T17:00:00"/>
    <x v="3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9:35:10"/>
    <d v="2012-04-14T11:36:00"/>
    <x v="5"/>
    <n v="201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2:50:25"/>
    <d v="2014-04-10T00:59:00"/>
    <x v="3"/>
    <n v="2014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1:56:17"/>
    <d v="2013-11-03T19:00:00"/>
    <x v="4"/>
    <n v="2013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3:49:39"/>
    <d v="2015-05-15T13:49:39"/>
    <x v="0"/>
    <n v="201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3:00:48"/>
    <d v="2014-02-06T13:00:48"/>
    <x v="3"/>
    <n v="20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1:12:52"/>
    <d v="2012-03-13T00:59:00"/>
    <x v="5"/>
    <n v="201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2:02:25"/>
    <d v="2015-07-23T12:02:25"/>
    <x v="0"/>
    <n v="201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2:38:33"/>
    <d v="2015-11-02T02:00:00"/>
    <x v="0"/>
    <n v="2015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3:29:43"/>
    <d v="2012-08-28T18:00:00"/>
    <x v="5"/>
    <n v="201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1:15:12"/>
    <d v="2015-08-19T11:15:12"/>
    <x v="0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9:27:16"/>
    <d v="2013-07-26T19:27:16"/>
    <x v="4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0:00:09"/>
    <d v="2016-04-22T18:00:00"/>
    <x v="2"/>
    <n v="201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2:54:07"/>
    <d v="2012-01-28T12:54:07"/>
    <x v="6"/>
    <n v="20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9:22:48"/>
    <d v="2015-06-27T09:22:48"/>
    <x v="0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0:01:15"/>
    <d v="2016-10-29T13:00:00"/>
    <x v="2"/>
    <n v="201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3:00:15"/>
    <d v="2014-09-21T13:00:15"/>
    <x v="3"/>
    <n v="2014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3:10:22"/>
    <d v="2016-02-11T22:59:00"/>
    <x v="2"/>
    <n v="201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3:22:35"/>
    <d v="2013-11-13T14:22:35"/>
    <x v="4"/>
    <n v="201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0:40:36"/>
    <d v="2015-08-16T00:40:36"/>
    <x v="0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9:56:31"/>
    <d v="2013-09-02T22:00:00"/>
    <x v="4"/>
    <n v="201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5:08:47"/>
    <d v="2014-04-25T15:08:47"/>
    <x v="3"/>
    <n v="2014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5:51:41"/>
    <d v="2013-06-24T23:00:00"/>
    <x v="4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3:03:28"/>
    <d v="2014-07-18T21:00:00"/>
    <x v="3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3:05:39"/>
    <d v="2015-12-13T18:00:00"/>
    <x v="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3:47:27"/>
    <d v="2017-01-05T13:47:27"/>
    <x v="2"/>
    <n v="2017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8:31:51"/>
    <d v="2015-03-28T17:31:51"/>
    <x v="0"/>
    <n v="201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8:48:43"/>
    <d v="2016-02-01T08:48:43"/>
    <x v="2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8:04:43"/>
    <d v="2014-11-12T01:59:00"/>
    <x v="3"/>
    <n v="2014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8:55:16"/>
    <d v="2017-03-10T08:55:16"/>
    <x v="1"/>
    <n v="2017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7:00:14"/>
    <d v="2013-11-30T22:02:00"/>
    <x v="4"/>
    <n v="201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3:49:04"/>
    <d v="2016-04-22T13:49:04"/>
    <x v="2"/>
    <n v="201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3:51:40"/>
    <d v="2017-03-02T13:51:40"/>
    <x v="1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7:48:53"/>
    <d v="2013-11-26T21:02:00"/>
    <x v="4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2:01:30"/>
    <d v="2017-03-12T21:00:00"/>
    <x v="1"/>
    <n v="201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3:39:06"/>
    <d v="2016-10-16T14:30:00"/>
    <x v="2"/>
    <n v="201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1:00:17"/>
    <d v="2014-02-21T12:00:00"/>
    <x v="3"/>
    <n v="20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3:00:10"/>
    <d v="2015-09-04T13:00:10"/>
    <x v="0"/>
    <n v="201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9:59:25"/>
    <d v="2015-07-29T09:59:25"/>
    <x v="0"/>
    <n v="201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5:01:18"/>
    <d v="2016-12-14T15:01:18"/>
    <x v="2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0:52:45"/>
    <d v="2013-04-02T09:52:45"/>
    <x v="4"/>
    <n v="201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8:07:53"/>
    <d v="2016-12-02T19:07:53"/>
    <x v="2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2:17:57"/>
    <d v="2014-08-16T02:17:57"/>
    <x v="3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1:52:18"/>
    <d v="2016-08-06T01:52:18"/>
    <x v="2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9:09:07"/>
    <d v="2015-11-18T10:09:07"/>
    <x v="0"/>
    <n v="2015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9:32:48"/>
    <d v="2017-01-24T09:32:48"/>
    <x v="1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6:50:51"/>
    <d v="2016-05-07T16:50:51"/>
    <x v="2"/>
    <n v="2016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4:50:46"/>
    <d v="2016-11-22T04:50:46"/>
    <x v="2"/>
    <n v="201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6:28:49"/>
    <d v="2016-06-19T17:00:00"/>
    <x v="2"/>
    <n v="201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2:01:27"/>
    <d v="2015-06-11T12:01:27"/>
    <x v="0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3:18:56"/>
    <d v="2016-12-08T13:18:56"/>
    <x v="2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8:24:10"/>
    <d v="2014-03-26T17:24:10"/>
    <x v="3"/>
    <n v="2014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1:23:40"/>
    <d v="2017-02-14T11:23:40"/>
    <x v="1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8:02:38"/>
    <d v="2014-11-17T18:00:00"/>
    <x v="3"/>
    <n v="2014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3:58:33"/>
    <d v="2015-01-31T13:58:33"/>
    <x v="0"/>
    <n v="2015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7:58:34"/>
    <d v="2016-05-22T21:00:00"/>
    <x v="2"/>
    <n v="201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4:28:27"/>
    <d v="2016-11-22T14:28:27"/>
    <x v="2"/>
    <n v="2016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4:59:52"/>
    <d v="2016-04-26T20:00:00"/>
    <x v="2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3:54:57"/>
    <d v="2014-12-20T19:00:00"/>
    <x v="3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9:58:35"/>
    <d v="2017-03-11T19:58:35"/>
    <x v="1"/>
    <n v="201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0:54:23"/>
    <d v="2017-03-06T23:00:00"/>
    <x v="1"/>
    <n v="201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4:51:53"/>
    <d v="2017-01-10T15:59:00"/>
    <x v="2"/>
    <n v="2017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8:00:04"/>
    <d v="2016-12-09T18:00:04"/>
    <x v="2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0:47:16"/>
    <d v="2015-12-07T10:47:16"/>
    <x v="0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7:10:42"/>
    <d v="2017-03-12T06:10:42"/>
    <x v="1"/>
    <n v="201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6:00:57"/>
    <d v="2014-02-23T06:00:57"/>
    <x v="3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8:47:59"/>
    <d v="2014-12-22T08:47:59"/>
    <x v="3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9:38:09"/>
    <d v="2014-01-05T09:38:09"/>
    <x v="4"/>
    <n v="201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0:17:03"/>
    <d v="2012-02-27T10:17:03"/>
    <x v="5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1:01:07"/>
    <d v="2016-01-03T16:59:00"/>
    <x v="0"/>
    <n v="201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3:21:39"/>
    <d v="2015-02-03T22:00:00"/>
    <x v="0"/>
    <n v="201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8:59:51"/>
    <d v="2015-09-17T08:59:51"/>
    <x v="0"/>
    <n v="2015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0:51:37"/>
    <d v="2011-07-25T00:50:00"/>
    <x v="6"/>
    <n v="201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2:11:26"/>
    <d v="2016-01-13T22:11:26"/>
    <x v="0"/>
    <n v="201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1:00:04"/>
    <d v="2012-05-08T20:00:04"/>
    <x v="5"/>
    <n v="2012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3:07:25"/>
    <d v="2011-03-11T22:00:00"/>
    <x v="6"/>
    <n v="201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2:27:23"/>
    <d v="2012-06-28T22:27:23"/>
    <x v="5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7:07:34"/>
    <d v="2013-09-05T21:59:00"/>
    <x v="4"/>
    <n v="2013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0:01:00"/>
    <d v="2014-06-23T10:01:00"/>
    <x v="3"/>
    <n v="201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3:51:29"/>
    <d v="2012-06-26T12:00:00"/>
    <x v="5"/>
    <n v="20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7:57:40"/>
    <d v="2013-12-06T17:22:00"/>
    <x v="4"/>
    <n v="201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0:05:30"/>
    <d v="2009-12-01T11:00:00"/>
    <x v="8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7:26:58"/>
    <d v="2012-04-22T22:00:00"/>
    <x v="5"/>
    <n v="2012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0:44:36"/>
    <d v="2012-04-18T10:44:36"/>
    <x v="5"/>
    <n v="201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0:59:59"/>
    <d v="2012-09-24T21:59:00"/>
    <x v="5"/>
    <n v="2012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1:21:20"/>
    <d v="2013-01-20T11:21:20"/>
    <x v="5"/>
    <n v="201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6:54:16"/>
    <d v="2013-01-26T16:54:16"/>
    <x v="5"/>
    <n v="2013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1:33:46"/>
    <d v="2012-02-23T11:33:46"/>
    <x v="5"/>
    <n v="2012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9:00:49"/>
    <d v="2012-03-13T21:59:00"/>
    <x v="5"/>
    <n v="201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4:10:33"/>
    <d v="2014-03-26T13:10:33"/>
    <x v="3"/>
    <n v="201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8:46:49"/>
    <d v="2011-02-05T18:46:49"/>
    <x v="6"/>
    <n v="20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1:26:56"/>
    <d v="2012-06-28T11:26:56"/>
    <x v="5"/>
    <n v="2012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1:31:36"/>
    <d v="2013-06-20T21:31:36"/>
    <x v="4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4:50:34"/>
    <d v="2013-12-31T01:00:00"/>
    <x v="4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0:39:56"/>
    <d v="2011-12-12T21:39:56"/>
    <x v="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3:34:51"/>
    <d v="2010-12-31T22:59:00"/>
    <x v="7"/>
    <n v="201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0:41:12"/>
    <d v="2014-08-08T12:00:00"/>
    <x v="3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2:02:09"/>
    <d v="2012-03-09T22:02:09"/>
    <x v="5"/>
    <n v="201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3:15:33"/>
    <d v="2012-05-05T13:15:28"/>
    <x v="5"/>
    <n v="2012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7:06:36"/>
    <d v="2014-08-28T19:00:00"/>
    <x v="3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7:42:17"/>
    <d v="2013-03-09T17:42:17"/>
    <x v="4"/>
    <n v="2013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3:03:35"/>
    <d v="2013-03-21T12:03:35"/>
    <x v="4"/>
    <n v="2013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8:06:29"/>
    <d v="2014-05-06T18:06:29"/>
    <x v="3"/>
    <n v="201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9:11:18"/>
    <d v="2014-04-18T17:00:00"/>
    <x v="3"/>
    <n v="2014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7:00:26"/>
    <d v="2012-05-03T17:00:26"/>
    <x v="5"/>
    <n v="2012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7:14:17"/>
    <d v="2012-06-07T07:14:17"/>
    <x v="5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1:25:43"/>
    <d v="2012-05-05T11:25:43"/>
    <x v="5"/>
    <n v="2012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1:24:10"/>
    <d v="2009-12-09T12:24:00"/>
    <x v="8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7:00:49"/>
    <d v="2010-02-14T23:00:00"/>
    <x v="7"/>
    <n v="20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9:26:54"/>
    <d v="2009-09-25T21:59:00"/>
    <x v="8"/>
    <n v="2009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9:58:05"/>
    <d v="2013-12-14T19:58:05"/>
    <x v="4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3:36:40"/>
    <d v="2014-04-02T12:36:40"/>
    <x v="3"/>
    <n v="201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0:15:01"/>
    <d v="2017-04-03T23:15:01"/>
    <x v="1"/>
    <n v="201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5:29:29"/>
    <d v="2017-04-09T14:29:29"/>
    <x v="1"/>
    <n v="201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2:07:27"/>
    <d v="2017-03-20T12:07:27"/>
    <x v="1"/>
    <n v="201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5:14:45"/>
    <d v="2017-03-26T14:14:45"/>
    <x v="1"/>
    <n v="201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8:32:11"/>
    <d v="2017-03-29T17:32:11"/>
    <x v="1"/>
    <n v="201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8:49:08"/>
    <d v="2017-04-30T11:00:00"/>
    <x v="1"/>
    <n v="2017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6:00:40"/>
    <d v="2014-08-26T16:00:40"/>
    <x v="3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2:45:37"/>
    <d v="2015-06-14T12:45:37"/>
    <x v="0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8:59:06"/>
    <d v="2014-07-17T08:59:06"/>
    <x v="3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5:35:43"/>
    <d v="2015-12-24T18:00:00"/>
    <x v="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8:08:10"/>
    <d v="2014-08-17T18:08:10"/>
    <x v="3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9:04:31"/>
    <d v="2015-02-06T09:04:31"/>
    <x v="0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9:36:30"/>
    <d v="2014-05-29T11:50:00"/>
    <x v="3"/>
    <n v="201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0:04:58"/>
    <d v="2014-11-05T11:34:00"/>
    <x v="3"/>
    <n v="201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7:44:03"/>
    <d v="2014-06-11T07:44:03"/>
    <x v="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6:11:35"/>
    <d v="2014-03-08T16:11:35"/>
    <x v="3"/>
    <n v="201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9:22:23"/>
    <d v="2014-06-26T09:22:23"/>
    <x v="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5:31:24"/>
    <d v="2014-06-29T15:31:24"/>
    <x v="3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3:11:49"/>
    <d v="2016-12-19T01:59:00"/>
    <x v="2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9:25:38"/>
    <d v="2016-10-30T09:25:38"/>
    <x v="2"/>
    <n v="2016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3:31:44"/>
    <d v="2015-07-12T13:31:44"/>
    <x v="0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0:51:10"/>
    <d v="2014-10-05T23:00:00"/>
    <x v="3"/>
    <n v="2014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3:48:25"/>
    <d v="2016-01-08T13:47:00"/>
    <x v="0"/>
    <n v="2016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1:27:49"/>
    <d v="2016-06-24T11:27:49"/>
    <x v="2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8:02:36"/>
    <d v="2015-03-31T17:39:00"/>
    <x v="0"/>
    <n v="201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3:10:31"/>
    <d v="2016-10-17T13:10:31"/>
    <x v="2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8:34:36"/>
    <d v="2016-08-25T08:34:36"/>
    <x v="2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6:22:18"/>
    <d v="2016-02-20T16:22:18"/>
    <x v="0"/>
    <n v="2016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2:37:08"/>
    <d v="2015-08-11T12:37:08"/>
    <x v="0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4:12:50"/>
    <d v="2017-01-03T14:12:50"/>
    <x v="2"/>
    <n v="2017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0:25:39"/>
    <d v="2015-04-29T20:25:39"/>
    <x v="0"/>
    <n v="201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9:12:32"/>
    <d v="2015-06-06T09:12:32"/>
    <x v="0"/>
    <n v="2015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0:13:42"/>
    <d v="2015-04-21T10:13:42"/>
    <x v="0"/>
    <n v="2015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1:21:00"/>
    <d v="2015-01-10T11:21:00"/>
    <x v="3"/>
    <n v="2015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6:02:16"/>
    <d v="2015-05-02T16:02:16"/>
    <x v="0"/>
    <n v="201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2:48:24"/>
    <d v="2015-06-05T12:48:24"/>
    <x v="0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8:52:58"/>
    <d v="2015-10-17T08:52:58"/>
    <x v="0"/>
    <n v="2015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6:20:36"/>
    <d v="2015-01-30T18:39:00"/>
    <x v="3"/>
    <n v="2015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9:35:24"/>
    <d v="2015-08-03T09:35:24"/>
    <x v="0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0:58:00"/>
    <d v="2016-02-07T10:58:00"/>
    <x v="2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4:36:48"/>
    <d v="2016-04-30T16:00:00"/>
    <x v="2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0:31:10"/>
    <d v="2014-12-11T10:31:10"/>
    <x v="3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8:16:40"/>
    <d v="2015-12-28T18:16:40"/>
    <x v="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6:25:56"/>
    <d v="2015-10-26T16:25:56"/>
    <x v="0"/>
    <n v="2015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1:40:25"/>
    <d v="2016-01-17T17:00:00"/>
    <x v="0"/>
    <n v="201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6:45:33"/>
    <d v="2015-10-21T06:45:33"/>
    <x v="0"/>
    <n v="201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7:16:56"/>
    <d v="2016-04-25T16:16:56"/>
    <x v="2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1:19:25"/>
    <d v="2015-04-14T10:19:25"/>
    <x v="0"/>
    <n v="201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3:30:11"/>
    <d v="2016-02-10T13:30:11"/>
    <x v="2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2:32:21"/>
    <d v="2014-12-17T22:32:21"/>
    <x v="3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2:39:56"/>
    <d v="2015-06-25T12:39:56"/>
    <x v="0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9:39:31"/>
    <d v="2015-04-23T19:39:31"/>
    <x v="0"/>
    <n v="2015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9:53:44"/>
    <d v="2015-08-29T09:53:44"/>
    <x v="0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4:14:20"/>
    <d v="2015-02-12T14:14:20"/>
    <x v="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4:03:57"/>
    <d v="2016-09-09T14:03:57"/>
    <x v="2"/>
    <n v="2016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6:12:46"/>
    <d v="2015-12-10T16:12:46"/>
    <x v="0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4:53:03"/>
    <d v="2016-11-25T15:53:03"/>
    <x v="2"/>
    <n v="2016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8:18:50"/>
    <d v="2015-08-25T18:18:50"/>
    <x v="0"/>
    <n v="201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8:23:36"/>
    <d v="2015-10-04T18:23:36"/>
    <x v="0"/>
    <n v="2015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3:02:22"/>
    <d v="2015-10-01T13:02:22"/>
    <x v="0"/>
    <n v="2015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6:27:28"/>
    <d v="2015-04-10T16:27:28"/>
    <x v="0"/>
    <n v="201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2:30:03"/>
    <d v="2015-08-03T22:30:03"/>
    <x v="0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9:21:47"/>
    <d v="2015-02-21T19:21:47"/>
    <x v="0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9:37:23"/>
    <d v="2014-11-13T20:37:23"/>
    <x v="3"/>
    <n v="201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0:50:32"/>
    <d v="2015-08-05T10:50:32"/>
    <x v="0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4:07:04"/>
    <d v="2015-01-10T14:07:04"/>
    <x v="3"/>
    <n v="2015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9:02:20"/>
    <d v="2016-07-22T09:02:20"/>
    <x v="2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4:29:19"/>
    <d v="2015-01-15T13:29:00"/>
    <x v="3"/>
    <n v="2015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9:40:52"/>
    <d v="2015-07-25T15:59:00"/>
    <x v="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0:17:44"/>
    <d v="2015-01-04T00:17:44"/>
    <x v="3"/>
    <n v="2015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3:04:04"/>
    <d v="2015-03-31T12:04:04"/>
    <x v="0"/>
    <n v="201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0:53:43"/>
    <d v="2015-10-28T20:53:43"/>
    <x v="0"/>
    <n v="2015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9:33:37"/>
    <d v="2015-08-08T09:33:37"/>
    <x v="0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2:41:33"/>
    <d v="2015-02-26T02:41:33"/>
    <x v="0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0:54:47"/>
    <d v="2017-01-10T02:57:00"/>
    <x v="2"/>
    <n v="2017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4:22:38"/>
    <d v="2015-10-15T14:22:38"/>
    <x v="0"/>
    <n v="201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5:14:16"/>
    <d v="2015-01-02T15:14:16"/>
    <x v="3"/>
    <n v="2015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5:59:44"/>
    <d v="2015-07-02T15:59:44"/>
    <x v="0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4:28:26"/>
    <d v="2014-12-18T14:28:26"/>
    <x v="3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0:26:04"/>
    <d v="2016-04-14T00:26:04"/>
    <x v="2"/>
    <n v="2016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3:44:56"/>
    <d v="2016-03-05T13:44:56"/>
    <x v="2"/>
    <n v="201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0:18:51"/>
    <d v="2015-05-13T10:18:51"/>
    <x v="0"/>
    <n v="2015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5:10:58"/>
    <d v="2016-03-30T14:10:58"/>
    <x v="2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8:56:47"/>
    <d v="2016-01-02T18:56:47"/>
    <x v="0"/>
    <n v="2016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8:02:55"/>
    <d v="2016-09-03T08:02:55"/>
    <x v="2"/>
    <n v="201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0:39:50"/>
    <d v="2015-01-18T20:39:50"/>
    <x v="3"/>
    <n v="2015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7:48:48"/>
    <d v="2015-04-11T00:00:00"/>
    <x v="0"/>
    <n v="2015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1:22:37"/>
    <d v="2014-11-05T22:22:37"/>
    <x v="3"/>
    <n v="2014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5:01:15"/>
    <d v="2015-08-18T15:01:15"/>
    <x v="0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3:47:55"/>
    <d v="2015-09-07T03:47:55"/>
    <x v="0"/>
    <n v="201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1:34:42"/>
    <d v="2015-08-25T11:34:42"/>
    <x v="0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1:41:13"/>
    <d v="2016-11-26T12:41:13"/>
    <x v="2"/>
    <n v="2016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0:38:02"/>
    <d v="2014-05-31T17:30:00"/>
    <x v="3"/>
    <n v="20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0:41:00"/>
    <d v="2015-08-21T21:59:00"/>
    <x v="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4:42:26"/>
    <d v="2016-07-15T14:42:26"/>
    <x v="2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1:42:23"/>
    <d v="2015-03-14T09:00:00"/>
    <x v="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5:13:07"/>
    <d v="2014-08-10T15:13:07"/>
    <x v="3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4:34:04"/>
    <d v="2015-03-24T13:34:04"/>
    <x v="0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1:43:09"/>
    <d v="2015-02-18T11:43:09"/>
    <x v="3"/>
    <n v="2015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8:41:35"/>
    <d v="2014-11-09T19:41:35"/>
    <x v="3"/>
    <n v="2014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0:29:56"/>
    <d v="2015-02-21T10:29:56"/>
    <x v="0"/>
    <n v="2015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1:23:56"/>
    <d v="2015-03-11T10:23:56"/>
    <x v="0"/>
    <n v="2015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0:54:50"/>
    <d v="2014-12-31T10:54:50"/>
    <x v="3"/>
    <n v="2014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5:25:08"/>
    <d v="2014-10-27T15:25:08"/>
    <x v="3"/>
    <n v="201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5:55:49"/>
    <d v="2016-05-27T16:04:00"/>
    <x v="2"/>
    <n v="2016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2:04:52"/>
    <d v="2015-08-07T22:04:52"/>
    <x v="0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1:38:53"/>
    <d v="2016-03-23T00:38:53"/>
    <x v="2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2:49:11"/>
    <d v="2015-03-12T11:49:11"/>
    <x v="0"/>
    <n v="201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5:06:06"/>
    <d v="2017-02-05T10:44:00"/>
    <x v="2"/>
    <n v="2017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1:08:24"/>
    <d v="2016-02-11T21:08:24"/>
    <x v="2"/>
    <n v="2016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0:23:33"/>
    <d v="2016-06-27T20:23:33"/>
    <x v="2"/>
    <n v="2016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3:14:57"/>
    <d v="2015-03-07T23:14:57"/>
    <x v="0"/>
    <n v="2015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5:35:43"/>
    <d v="2016-02-27T15:35:43"/>
    <x v="2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2:27:54"/>
    <d v="2015-08-03T22:27:54"/>
    <x v="0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0:39:46"/>
    <d v="2015-10-05T00:39:46"/>
    <x v="0"/>
    <n v="201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8:46:10"/>
    <d v="2016-01-29T08:46:10"/>
    <x v="0"/>
    <n v="201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7:09:48"/>
    <d v="2015-03-17T12:00:00"/>
    <x v="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5:57:42"/>
    <d v="2015-12-07T16:57:42"/>
    <x v="0"/>
    <n v="201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3:38:49"/>
    <d v="2015-10-18T13:38:49"/>
    <x v="0"/>
    <n v="2015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5:35:13"/>
    <d v="2016-02-13T15:35:13"/>
    <x v="2"/>
    <n v="2016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1:00:54"/>
    <d v="2015-07-22T22:59:00"/>
    <x v="0"/>
    <n v="2015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0:00:28"/>
    <d v="2015-03-19T09:00:28"/>
    <x v="0"/>
    <n v="2015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9:00:22"/>
    <d v="2014-08-15T09:00:22"/>
    <x v="3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2:06:31"/>
    <d v="2016-05-25T12:06:31"/>
    <x v="2"/>
    <n v="201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2:33:41"/>
    <d v="2015-09-25T22:33:41"/>
    <x v="0"/>
    <n v="201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8:27:51"/>
    <d v="2016-11-26T09:27:51"/>
    <x v="2"/>
    <n v="201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5:16:33"/>
    <d v="2016-11-11T22:00:00"/>
    <x v="2"/>
    <n v="201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1:35:13"/>
    <d v="2016-08-30T23:36:00"/>
    <x v="2"/>
    <n v="2016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1:25:15"/>
    <d v="2014-11-29T22:25:15"/>
    <x v="3"/>
    <n v="2014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9:44:16"/>
    <d v="2014-10-27T21:11:00"/>
    <x v="3"/>
    <n v="201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5:48:10"/>
    <d v="2017-03-05T15:48:10"/>
    <x v="1"/>
    <n v="2017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4:15:00"/>
    <d v="2015-12-29T17:00:00"/>
    <x v="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0:36:49"/>
    <d v="2017-02-02T10:36:49"/>
    <x v="1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2:50:08"/>
    <d v="2017-03-10T22:50:08"/>
    <x v="1"/>
    <n v="2017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2:45:50"/>
    <d v="2016-04-20T12:45:50"/>
    <x v="2"/>
    <n v="2016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7:03:59"/>
    <d v="2017-02-25T17:03:59"/>
    <x v="1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8:27:36"/>
    <d v="2016-03-24T07:27:36"/>
    <x v="2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4:55:18"/>
    <d v="2016-06-09T13:00:00"/>
    <x v="2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9:18:05"/>
    <d v="2016-03-23T08:18:05"/>
    <x v="2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2:29:27"/>
    <d v="2017-01-02T22:17:00"/>
    <x v="2"/>
    <n v="2017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8:18:17"/>
    <d v="2011-09-30T21:00:00"/>
    <x v="6"/>
    <n v="201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2:28:16"/>
    <d v="2012-07-18T22:28:16"/>
    <x v="5"/>
    <n v="201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0:40:25"/>
    <d v="2013-04-16T13:00:00"/>
    <x v="4"/>
    <n v="201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5:36:37"/>
    <d v="2015-09-30T13:29:00"/>
    <x v="0"/>
    <n v="2015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1:15:48"/>
    <d v="2012-09-23T11:15:48"/>
    <x v="5"/>
    <n v="201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0:27:33"/>
    <d v="2013-05-08T20:27:33"/>
    <x v="4"/>
    <n v="201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4:58:51"/>
    <d v="2012-05-10T11:00:00"/>
    <x v="5"/>
    <n v="2012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1:42:01"/>
    <d v="2012-10-27T23:00:00"/>
    <x v="5"/>
    <n v="2012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4:18:49"/>
    <d v="2011-02-08T04:18:49"/>
    <x v="6"/>
    <n v="201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9:47:35"/>
    <d v="2012-05-23T19:47:35"/>
    <x v="5"/>
    <n v="2012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7:49:52"/>
    <d v="2012-01-25T17:49:52"/>
    <x v="6"/>
    <n v="20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0:46:20"/>
    <d v="2010-09-03T19:03:00"/>
    <x v="7"/>
    <n v="20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1:57:49"/>
    <d v="2012-11-10T12:57:49"/>
    <x v="5"/>
    <n v="2012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8:16:16"/>
    <d v="2010-10-10T18:16:16"/>
    <x v="7"/>
    <n v="2010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0:54:15"/>
    <d v="2010-07-10T16:00:00"/>
    <x v="7"/>
    <n v="201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1:52:50"/>
    <d v="2014-11-03T02:52:50"/>
    <x v="3"/>
    <n v="2014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0:35:45"/>
    <d v="2012-08-12T10:35:45"/>
    <x v="5"/>
    <n v="201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6:48:33"/>
    <d v="2013-01-13T16:48:33"/>
    <x v="5"/>
    <n v="2013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1:26:34"/>
    <d v="2012-07-27T20:00:00"/>
    <x v="5"/>
    <n v="201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6:28:04"/>
    <d v="2015-10-10T16:28:04"/>
    <x v="0"/>
    <n v="201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9:30:08"/>
    <d v="2012-04-30T09:30:08"/>
    <x v="5"/>
    <n v="201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2:46:23"/>
    <d v="2011-08-01T12:46:23"/>
    <x v="6"/>
    <n v="201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2:00:03"/>
    <d v="2012-05-01T11:00:03"/>
    <x v="5"/>
    <n v="201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6:00:03"/>
    <d v="2011-09-15T16:00:03"/>
    <x v="6"/>
    <n v="2011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7:57:59"/>
    <d v="2011-10-12T17:57:59"/>
    <x v="6"/>
    <n v="2011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0:59:36"/>
    <d v="2012-04-22T10:59:36"/>
    <x v="5"/>
    <n v="2012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9:59:57"/>
    <d v="2012-05-26T19:59:57"/>
    <x v="5"/>
    <n v="2012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9:11:48"/>
    <d v="2011-11-16T10:11:48"/>
    <x v="6"/>
    <n v="2011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0:33:59"/>
    <d v="2013-05-09T10:33:59"/>
    <x v="4"/>
    <n v="2013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3:27:56"/>
    <d v="2012-06-22T23:27:56"/>
    <x v="5"/>
    <n v="201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4:08:34"/>
    <d v="2011-01-15T19:51:00"/>
    <x v="7"/>
    <n v="201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7:39:48"/>
    <d v="2012-06-16T03:59:00"/>
    <x v="5"/>
    <n v="201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2:02:20"/>
    <d v="2013-04-28T22:02:20"/>
    <x v="4"/>
    <n v="201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9:29:04"/>
    <d v="2012-05-23T09:29:04"/>
    <x v="5"/>
    <n v="2012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6:42:55"/>
    <d v="2012-06-06T16:42:55"/>
    <x v="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7:54:52"/>
    <d v="2013-03-29T16:54:52"/>
    <x v="4"/>
    <n v="2013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5:05:38"/>
    <d v="2011-08-05T15:05:38"/>
    <x v="6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7:13:07"/>
    <d v="2015-01-27T17:13:07"/>
    <x v="0"/>
    <n v="2015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9:33:57"/>
    <d v="2012-12-31T12:00:00"/>
    <x v="5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2:32:55"/>
    <d v="2012-06-23T12:32:55"/>
    <x v="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2:38:24"/>
    <d v="2015-09-27T12:38:24"/>
    <x v="0"/>
    <n v="2015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3:48:38"/>
    <d v="2014-09-21T13:48:38"/>
    <x v="3"/>
    <n v="2014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5:35:08"/>
    <d v="2016-06-07T15:06:00"/>
    <x v="2"/>
    <n v="201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8:22:14"/>
    <d v="2014-11-14T19:22:14"/>
    <x v="3"/>
    <n v="20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9:20:16"/>
    <d v="2015-03-13T18:20:16"/>
    <x v="0"/>
    <n v="20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1:07:49"/>
    <d v="2015-10-03T15:00:00"/>
    <x v="0"/>
    <n v="2015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9:45:04"/>
    <d v="2015-05-10T19:45:04"/>
    <x v="0"/>
    <n v="2015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6:50:34"/>
    <d v="2014-08-14T16:50:34"/>
    <x v="3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3:25:49"/>
    <d v="2015-04-20T12:25:49"/>
    <x v="0"/>
    <n v="201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7:56:12"/>
    <d v="2015-05-14T17:56:12"/>
    <x v="0"/>
    <n v="2015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4:43:33"/>
    <d v="2016-02-01T04:43:33"/>
    <x v="2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5:02:41"/>
    <d v="2014-12-13T15:02:41"/>
    <x v="3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8:09:49"/>
    <d v="2017-02-25T18:09:49"/>
    <x v="2"/>
    <n v="2017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3:21:17"/>
    <d v="2014-08-20T03:21:17"/>
    <x v="3"/>
    <n v="20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4:09:13"/>
    <d v="2015-02-22T14:09:13"/>
    <x v="0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9:40:52"/>
    <d v="2014-11-29T10:40:52"/>
    <x v="3"/>
    <n v="201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3:15:30"/>
    <d v="2015-03-19T12:15:30"/>
    <x v="0"/>
    <n v="2015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0:20:28"/>
    <d v="2014-11-13T11:20:28"/>
    <x v="3"/>
    <n v="2014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1:43:24"/>
    <d v="2014-07-18T21:43:24"/>
    <x v="3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8:24:45"/>
    <d v="2016-10-15T13:21:00"/>
    <x v="2"/>
    <n v="201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7:13:41"/>
    <d v="2015-10-13T17:13:41"/>
    <x v="0"/>
    <n v="201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7:46:00"/>
    <d v="2016-04-22T08:52:00"/>
    <x v="2"/>
    <n v="2016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7:24:52"/>
    <d v="2014-11-17T18:24:52"/>
    <x v="3"/>
    <n v="2014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3:22:37"/>
    <d v="2014-12-20T22:30:00"/>
    <x v="3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4:16:11"/>
    <d v="2012-06-28T14:16:11"/>
    <x v="5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0:11:14"/>
    <d v="2014-12-07T22:59:00"/>
    <x v="3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2:01:31"/>
    <d v="2013-10-17T21:59:00"/>
    <x v="4"/>
    <n v="2013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4:01:43"/>
    <d v="2015-08-20T05:00:00"/>
    <x v="0"/>
    <n v="2015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9:56:15"/>
    <d v="2012-03-24T18:56:15"/>
    <x v="5"/>
    <n v="20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4:45:05"/>
    <d v="2015-04-19T22:50:00"/>
    <x v="0"/>
    <n v="2015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0:19:14"/>
    <d v="2015-08-14T21:59:00"/>
    <x v="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4:22:46"/>
    <d v="2012-08-16T14:22:46"/>
    <x v="5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2:01:51"/>
    <d v="2013-03-01T12:01:08"/>
    <x v="4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0:48:32"/>
    <d v="2010-01-01T00:00:00"/>
    <x v="8"/>
    <n v="201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2:59:05"/>
    <d v="2014-12-01T13:59:05"/>
    <x v="3"/>
    <n v="2014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0:32:46"/>
    <d v="2013-07-29T20:32:46"/>
    <x v="4"/>
    <n v="201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9:34:15"/>
    <d v="2011-08-01T09:34:15"/>
    <x v="6"/>
    <n v="201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6:14:21"/>
    <d v="2013-02-23T22:59:00"/>
    <x v="4"/>
    <n v="201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5:39:12"/>
    <d v="2015-02-02T15:39:12"/>
    <x v="3"/>
    <n v="2015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0:12:01"/>
    <d v="2011-10-29T10:12:01"/>
    <x v="6"/>
    <n v="201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4:46:58"/>
    <d v="2013-09-26T04:46:58"/>
    <x v="4"/>
    <n v="2013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4:14:17"/>
    <d v="2013-09-30T21:59:00"/>
    <x v="4"/>
    <n v="2013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0:34:58"/>
    <d v="2011-01-01T21:00:00"/>
    <x v="7"/>
    <n v="2011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6:29:29"/>
    <d v="2012-07-08T06:29:29"/>
    <x v="5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1:18:58"/>
    <d v="2015-02-26T18:30:00"/>
    <x v="0"/>
    <n v="201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4:36:19"/>
    <d v="2013-10-04T23:00:00"/>
    <x v="4"/>
    <n v="2013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2:33:23"/>
    <d v="2012-04-04T11:33:23"/>
    <x v="5"/>
    <n v="2012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9:00:37"/>
    <d v="2016-09-29T22:27:00"/>
    <x v="2"/>
    <n v="2016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2:11:10"/>
    <d v="2013-05-31T11:00:00"/>
    <x v="4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9:13:26"/>
    <d v="2015-10-07T21:59:00"/>
    <x v="0"/>
    <n v="2015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0:03:05"/>
    <d v="2012-03-21T14:48:00"/>
    <x v="5"/>
    <n v="201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3:26:21"/>
    <d v="2017-03-05T13:26:21"/>
    <x v="1"/>
    <n v="2017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2:46:47"/>
    <d v="2012-09-20T22:46:47"/>
    <x v="5"/>
    <n v="201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9:52:43"/>
    <d v="2015-05-31T21:59:00"/>
    <x v="0"/>
    <n v="2015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9:43:13"/>
    <d v="2012-05-28T09:43:13"/>
    <x v="5"/>
    <n v="201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7:47:37"/>
    <d v="2012-12-24T17:47:37"/>
    <x v="5"/>
    <n v="20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1:53:06"/>
    <d v="2014-05-15T11:53:06"/>
    <x v="3"/>
    <n v="201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4:38:26"/>
    <d v="2015-05-01T07:59:00"/>
    <x v="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4:58:04"/>
    <d v="2011-11-15T13:37:00"/>
    <x v="6"/>
    <n v="2011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6:49:34"/>
    <d v="2015-03-06T16:49:34"/>
    <x v="0"/>
    <n v="2015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6:41:29"/>
    <d v="2015-10-13T06:41:29"/>
    <x v="0"/>
    <n v="2015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6:35:39"/>
    <d v="2016-10-11T06:35:39"/>
    <x v="2"/>
    <n v="2016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1:20:51"/>
    <d v="2015-07-29T21:20:51"/>
    <x v="0"/>
    <n v="201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8:58:19"/>
    <d v="2014-07-31T18:58:19"/>
    <x v="3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9:36:29"/>
    <d v="2016-05-09T14:50:00"/>
    <x v="2"/>
    <n v="2016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7:32:28"/>
    <d v="2014-08-21T17:32:28"/>
    <x v="3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5:05:38"/>
    <d v="2015-04-23T15:05:38"/>
    <x v="0"/>
    <n v="201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9:59:54"/>
    <d v="2016-09-01T09:59:54"/>
    <x v="2"/>
    <n v="201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0:31:52"/>
    <d v="2015-09-16T20:31:52"/>
    <x v="0"/>
    <n v="2015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5:40:35"/>
    <d v="2017-02-08T15:40:35"/>
    <x v="1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2:12:01"/>
    <d v="2016-05-19T02:12:01"/>
    <x v="2"/>
    <n v="2016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0:51:57"/>
    <d v="2015-04-12T20:51:57"/>
    <x v="0"/>
    <n v="201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8:12:29"/>
    <d v="2014-08-23T08:12:29"/>
    <x v="3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3:49:05"/>
    <d v="2016-05-18T13:49:05"/>
    <x v="2"/>
    <n v="201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0:36:34"/>
    <d v="2015-01-11T20:36:34"/>
    <x v="3"/>
    <n v="201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8:14:07"/>
    <d v="2015-04-10T17:14:07"/>
    <x v="0"/>
    <n v="201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3:41:37"/>
    <d v="2014-08-04T13:41:37"/>
    <x v="3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8:32:59"/>
    <d v="2015-10-09T11:00:00"/>
    <x v="0"/>
    <n v="2015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3:55:03"/>
    <d v="2014-09-15T13:55:03"/>
    <x v="3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1:50:03"/>
    <d v="2015-05-15T21:00:00"/>
    <x v="0"/>
    <n v="2015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9:04:58"/>
    <d v="2015-11-16T10:04:58"/>
    <x v="0"/>
    <n v="2015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7:43:54"/>
    <d v="2016-10-29T17:43:54"/>
    <x v="2"/>
    <n v="2016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2:28:00"/>
    <d v="2015-03-16T11:28:00"/>
    <x v="0"/>
    <n v="2015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2:09:29"/>
    <d v="2015-06-14T22:09:29"/>
    <x v="0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7:07:12"/>
    <d v="2014-07-05T17:07:12"/>
    <x v="3"/>
    <n v="201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1:55:36"/>
    <d v="2015-12-25T01:55:36"/>
    <x v="0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0:12:33"/>
    <d v="2015-12-30T10:12:33"/>
    <x v="0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0:13:46"/>
    <d v="2015-03-31T07:14:00"/>
    <x v="0"/>
    <n v="201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6:52:07"/>
    <d v="2016-03-23T05:52:07"/>
    <x v="2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8:08:17"/>
    <d v="2016-01-26T08:08:17"/>
    <x v="2"/>
    <n v="2016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5:45:24"/>
    <d v="2016-03-13T14:45:24"/>
    <x v="2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3:13:41"/>
    <d v="2014-10-05T13:13:41"/>
    <x v="3"/>
    <n v="2014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4:17:06"/>
    <d v="2015-04-25T14:17:06"/>
    <x v="0"/>
    <n v="201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7:13:48"/>
    <d v="2014-08-07T17:13:48"/>
    <x v="3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3:51:40"/>
    <d v="2017-02-23T23:51:40"/>
    <x v="1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9:56:49"/>
    <d v="2014-08-07T09:56:49"/>
    <x v="3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2:11:57"/>
    <d v="2016-06-19T02:11:57"/>
    <x v="2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4:10:01"/>
    <d v="2015-09-23T14:10:01"/>
    <x v="0"/>
    <n v="2015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2:05:47"/>
    <d v="2014-08-03T12:05:47"/>
    <x v="3"/>
    <n v="2014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5:36:40"/>
    <d v="2016-03-25T14:36:40"/>
    <x v="2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5:39:09"/>
    <d v="2012-09-12T21:59:00"/>
    <x v="5"/>
    <n v="2012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1:56:08"/>
    <d v="2014-11-12T15:20:00"/>
    <x v="3"/>
    <n v="2014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5:54:14"/>
    <d v="2013-12-23T15:54:14"/>
    <x v="4"/>
    <n v="201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9:13:43"/>
    <d v="2012-04-28T19:13:43"/>
    <x v="5"/>
    <n v="201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6:59:50"/>
    <d v="2016-06-17T06:59:50"/>
    <x v="2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1:06:22"/>
    <d v="2014-04-29T11:06:22"/>
    <x v="3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4:59:32"/>
    <d v="2015-08-11T20:00:00"/>
    <x v="0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3:14:28"/>
    <d v="2017-03-14T18:00:00"/>
    <x v="1"/>
    <n v="201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3:42:31"/>
    <d v="2012-07-14T23:42:31"/>
    <x v="5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5:08:45"/>
    <d v="2016-08-22T00:59:00"/>
    <x v="2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2:03:34"/>
    <d v="2017-01-02T16:59:00"/>
    <x v="2"/>
    <n v="2017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1:26:10"/>
    <d v="2015-01-08T21:26:10"/>
    <x v="3"/>
    <n v="2015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3:38:14"/>
    <d v="2012-09-21T13:38:14"/>
    <x v="5"/>
    <n v="201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1:00:12"/>
    <d v="2014-04-29T23:00:00"/>
    <x v="3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5:56:04"/>
    <d v="2016-04-30T06:00:00"/>
    <x v="2"/>
    <n v="2016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7:52:09"/>
    <d v="2015-08-25T17:52:09"/>
    <x v="0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4:59:11"/>
    <d v="2014-10-20T14:59:11"/>
    <x v="3"/>
    <n v="2014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3:01:01"/>
    <d v="2015-12-01T14:01:01"/>
    <x v="0"/>
    <n v="2015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5:13:24"/>
    <d v="2015-10-23T05:00:00"/>
    <x v="0"/>
    <n v="2015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2:00:42"/>
    <d v="2015-10-10T19:00:00"/>
    <x v="0"/>
    <n v="201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1:56:28"/>
    <d v="2015-05-21T11:56:28"/>
    <x v="0"/>
    <n v="201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1:50:16"/>
    <d v="2016-12-30T11:50:16"/>
    <x v="2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0:09:26"/>
    <d v="2016-12-02T00:09:26"/>
    <x v="2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4:07:02"/>
    <d v="2012-09-13T04:07:02"/>
    <x v="5"/>
    <n v="201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3:26:48"/>
    <d v="2016-11-09T14:26:48"/>
    <x v="2"/>
    <n v="2016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9:04:29"/>
    <d v="2015-06-03T09:04:29"/>
    <x v="0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3:54:21"/>
    <d v="2015-11-26T14:54:21"/>
    <x v="0"/>
    <n v="2015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7:11:07"/>
    <d v="2014-11-30T17:11:07"/>
    <x v="3"/>
    <n v="2014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6:55:22"/>
    <d v="2015-05-14T06:55:22"/>
    <x v="0"/>
    <n v="201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0:31:52"/>
    <d v="2016-06-30T04:00:00"/>
    <x v="2"/>
    <n v="201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2:03:47"/>
    <d v="2015-08-29T22:03:47"/>
    <x v="0"/>
    <n v="2015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9:28:59"/>
    <d v="2016-05-28T19:28:59"/>
    <x v="2"/>
    <n v="2016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3:45:32"/>
    <d v="2014-02-27T17:00:00"/>
    <x v="3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9:45:21"/>
    <d v="2016-09-29T09:45:21"/>
    <x v="2"/>
    <n v="2016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6:49:21"/>
    <d v="2015-03-09T15:49:21"/>
    <x v="0"/>
    <n v="201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8:45:14"/>
    <d v="2016-10-15T19:00:00"/>
    <x v="2"/>
    <n v="201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7:11:15"/>
    <d v="2016-10-12T07:11:15"/>
    <x v="2"/>
    <n v="2016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5:54:55"/>
    <d v="2015-01-15T15:54:55"/>
    <x v="3"/>
    <n v="201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4:45:48"/>
    <d v="2015-02-19T14:45:48"/>
    <x v="0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1:51:14"/>
    <d v="2015-06-07T21:51:14"/>
    <x v="0"/>
    <n v="2015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3:51:03"/>
    <d v="2014-09-15T14:09:00"/>
    <x v="3"/>
    <n v="2014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3:55:08"/>
    <d v="2016-07-15T00:57:00"/>
    <x v="2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7:58:35"/>
    <d v="2016-12-21T01:59:00"/>
    <x v="2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3:00:35"/>
    <d v="2017-03-10T13:00:35"/>
    <x v="1"/>
    <n v="201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4:13:23"/>
    <d v="2014-11-08T15:13:23"/>
    <x v="3"/>
    <n v="201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1:31:09"/>
    <d v="2015-09-09T01:31:09"/>
    <x v="0"/>
    <n v="201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0:16:59"/>
    <d v="2015-08-14T00:16:59"/>
    <x v="0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1:09:20"/>
    <d v="2016-03-09T11:09:20"/>
    <x v="2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7:55:41"/>
    <d v="2016-02-01T17:55:41"/>
    <x v="0"/>
    <n v="201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8:59:03"/>
    <d v="2016-12-21T08:59:03"/>
    <x v="2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3:20:09"/>
    <d v="2015-12-17T13:20:09"/>
    <x v="0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1:48:45"/>
    <d v="2014-12-09T21:48:45"/>
    <x v="3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9:38:47"/>
    <d v="2014-06-12T22:00:00"/>
    <x v="3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8:25:26"/>
    <d v="2015-04-21T07:25:26"/>
    <x v="0"/>
    <n v="2015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4:47:27"/>
    <d v="2016-02-09T14:00:00"/>
    <x v="2"/>
    <n v="2016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0:31:28"/>
    <d v="2017-03-12T13:00:00"/>
    <x v="1"/>
    <n v="201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6:17:33"/>
    <d v="2016-08-02T19:30:00"/>
    <x v="2"/>
    <n v="201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5:13:14"/>
    <d v="2016-07-30T15:13:14"/>
    <x v="2"/>
    <n v="201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9:40:10"/>
    <d v="2015-04-17T19:40:10"/>
    <x v="0"/>
    <n v="2015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1:06:58"/>
    <d v="2015-11-24T12:06:58"/>
    <x v="0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7:00:10"/>
    <d v="2013-10-25T17:00:10"/>
    <x v="4"/>
    <n v="201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1:55:13"/>
    <d v="2015-08-21T11:55:13"/>
    <x v="0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8:56:47"/>
    <d v="2015-09-04T09:00:00"/>
    <x v="0"/>
    <n v="2015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8:36:37"/>
    <d v="2015-12-09T00:59:00"/>
    <x v="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5:29:34"/>
    <d v="2015-05-04T15:29:34"/>
    <x v="0"/>
    <n v="201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2:20:39"/>
    <d v="2015-09-25T15:00:00"/>
    <x v="0"/>
    <n v="2015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6:13:36"/>
    <d v="2016-02-10T16:13:36"/>
    <x v="2"/>
    <n v="201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8:07:45"/>
    <d v="2015-11-09T08:32:00"/>
    <x v="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8:51:36"/>
    <d v="2016-01-09T18:51:36"/>
    <x v="0"/>
    <n v="201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8:29:40"/>
    <d v="2014-07-28T18:29:40"/>
    <x v="3"/>
    <n v="201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1:58:36"/>
    <d v="2014-12-19T13:38:00"/>
    <x v="3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5:13:10"/>
    <d v="2015-12-28T00:00:00"/>
    <x v="0"/>
    <n v="2015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6:59:59"/>
    <d v="2014-10-29T16:45:00"/>
    <x v="3"/>
    <n v="2014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9:11:10"/>
    <d v="2016-07-04T22:59:00"/>
    <x v="2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4:34:49"/>
    <d v="2014-11-10T15:34:49"/>
    <x v="3"/>
    <n v="2014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8:59:34"/>
    <d v="2016-05-22T08:59:34"/>
    <x v="2"/>
    <n v="201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8:42:23"/>
    <d v="2014-07-02T18:42:23"/>
    <x v="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3:09:25"/>
    <d v="2015-09-24T13:09:25"/>
    <x v="0"/>
    <n v="201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8:01:34"/>
    <d v="2015-02-27T18:01:34"/>
    <x v="0"/>
    <n v="201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3:04:51"/>
    <d v="2016-04-05T22:04:51"/>
    <x v="2"/>
    <n v="2016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5:29:10"/>
    <d v="2014-07-10T15:29:10"/>
    <x v="3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4:55:40"/>
    <d v="2014-11-21T23:59:00"/>
    <x v="3"/>
    <n v="201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2:07:20"/>
    <d v="2015-03-01T12:07:20"/>
    <x v="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5:57:05"/>
    <d v="2014-08-09T15:57:05"/>
    <x v="3"/>
    <n v="201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0:42:10"/>
    <d v="2015-04-27T09:42:10"/>
    <x v="0"/>
    <n v="201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7:23:43"/>
    <d v="2014-09-30T17:23:43"/>
    <x v="3"/>
    <n v="2014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9:21:58"/>
    <d v="2015-06-29T09:21:58"/>
    <x v="0"/>
    <n v="20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0:51:10"/>
    <d v="2015-02-23T21:00:00"/>
    <x v="0"/>
    <n v="20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7:04:50"/>
    <d v="2016-07-30T17:04:50"/>
    <x v="2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0:31:16"/>
    <d v="2015-06-02T20:31:16"/>
    <x v="0"/>
    <n v="2015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1:22:37"/>
    <d v="2015-05-10T11:22:37"/>
    <x v="0"/>
    <n v="201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2:01:00"/>
    <d v="2015-03-25T01:01:00"/>
    <x v="0"/>
    <n v="2015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1:19:26"/>
    <d v="2014-08-12T21:19:26"/>
    <x v="3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1:22:19"/>
    <d v="2014-09-25T21:22:19"/>
    <x v="3"/>
    <n v="201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2:21:58"/>
    <d v="2015-04-13T21:21:58"/>
    <x v="0"/>
    <n v="20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4:16:00"/>
    <d v="2014-12-25T14:16:00"/>
    <x v="3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6:33:43"/>
    <d v="2015-08-02T16:00:00"/>
    <x v="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5:33:28"/>
    <d v="2014-06-27T15:33:28"/>
    <x v="3"/>
    <n v="201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5:31:03"/>
    <d v="2014-08-08T15:31:03"/>
    <x v="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4:59:32"/>
    <d v="2014-09-18T14:59:32"/>
    <x v="3"/>
    <n v="2014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2:35:34"/>
    <d v="2017-04-07T11:35:34"/>
    <x v="1"/>
    <n v="201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3:14:37"/>
    <d v="2017-04-05T12:14:37"/>
    <x v="1"/>
    <n v="201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0:33:50"/>
    <d v="2017-03-22T09:33:50"/>
    <x v="1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4:41:54"/>
    <d v="2017-04-05T13:41:54"/>
    <x v="1"/>
    <n v="2017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5:59:18"/>
    <d v="2017-03-24T14:59:18"/>
    <x v="1"/>
    <n v="2017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1:04:43"/>
    <d v="2014-10-16T00:59:00"/>
    <x v="3"/>
    <n v="2014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2:47:23"/>
    <d v="2013-05-27T00:59:00"/>
    <x v="4"/>
    <n v="2013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0:45:26"/>
    <d v="2016-07-21T10:45:26"/>
    <x v="2"/>
    <n v="201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1:35:41"/>
    <d v="2016-10-03T21:59:00"/>
    <x v="2"/>
    <n v="2016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3:30:28"/>
    <d v="2014-08-08T20:00:00"/>
    <x v="3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1:53:10"/>
    <d v="2014-06-20T16:01:00"/>
    <x v="3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9:29:20"/>
    <d v="2013-07-13T12:00:00"/>
    <x v="4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9:41:24"/>
    <d v="2015-12-24T09:41:24"/>
    <x v="0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9:43:16"/>
    <d v="2016-10-14T17:00:00"/>
    <x v="2"/>
    <n v="201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3:33:48"/>
    <d v="2016-02-21T03:33:48"/>
    <x v="2"/>
    <n v="201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1:59:53"/>
    <d v="2015-10-08T01:59:53"/>
    <x v="0"/>
    <n v="2015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5:57:29"/>
    <d v="2014-12-06T16:57:29"/>
    <x v="3"/>
    <n v="2014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8:19:05"/>
    <d v="2016-05-03T17:00:00"/>
    <x v="2"/>
    <n v="201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8:44:54"/>
    <d v="2016-04-17T17:44:54"/>
    <x v="2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5:10:53"/>
    <d v="2016-11-11T06:10:53"/>
    <x v="2"/>
    <n v="201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7:03:18"/>
    <d v="2013-09-06T13:00:00"/>
    <x v="4"/>
    <n v="2013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4:34:13"/>
    <d v="2017-01-29T14:34:13"/>
    <x v="2"/>
    <n v="201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4:08:08"/>
    <d v="2014-12-31T15:08:08"/>
    <x v="3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1:50:59"/>
    <d v="2015-08-15T01:50:59"/>
    <x v="0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1:52:15"/>
    <d v="2017-03-01T11:52:15"/>
    <x v="1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7:55:11"/>
    <d v="2016-04-22T07:55:11"/>
    <x v="2"/>
    <n v="201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0:14:23"/>
    <d v="2015-08-07T10:14:23"/>
    <x v="0"/>
    <n v="2015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8:23:54"/>
    <d v="2015-12-30T08:23:54"/>
    <x v="0"/>
    <n v="2015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3:46:37"/>
    <d v="2015-04-30T23:46:37"/>
    <x v="0"/>
    <n v="2015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6:59:35"/>
    <d v="2013-04-22T06:59:35"/>
    <x v="4"/>
    <n v="201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6:37:02"/>
    <d v="2014-10-17T22:00:00"/>
    <x v="3"/>
    <n v="2014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3:23:48"/>
    <d v="2013-05-27T18:00:00"/>
    <x v="4"/>
    <n v="201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0:32:54"/>
    <d v="2015-04-09T23:32:54"/>
    <x v="0"/>
    <n v="201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0:03:12"/>
    <d v="2016-10-13T15:59:00"/>
    <x v="2"/>
    <n v="2016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0:54:10"/>
    <d v="2013-03-13T14:00:00"/>
    <x v="4"/>
    <n v="2013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9:59:33"/>
    <d v="2014-04-23T09:59:33"/>
    <x v="3"/>
    <n v="2014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6:01:27"/>
    <d v="2014-01-15T13:00:00"/>
    <x v="4"/>
    <n v="201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1:26:44"/>
    <d v="2016-11-05T21:26:44"/>
    <x v="2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5:18:37"/>
    <d v="2014-05-05T15:18:37"/>
    <x v="3"/>
    <n v="2014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8:45:52"/>
    <d v="2015-03-11T17:45:52"/>
    <x v="0"/>
    <n v="201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9:46:42"/>
    <d v="2014-10-19T20:07:00"/>
    <x v="3"/>
    <n v="2014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1:16:27"/>
    <d v="2012-05-15T11:16:27"/>
    <x v="5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1:53:27"/>
    <d v="2016-10-19T01:53:27"/>
    <x v="2"/>
    <n v="201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9:29:58"/>
    <d v="2012-02-28T19:29:58"/>
    <x v="5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7:42:48"/>
    <d v="2012-07-14T17:42:48"/>
    <x v="5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2:45:11"/>
    <d v="2014-08-29T12:45:11"/>
    <x v="3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9:33:17"/>
    <d v="2012-06-15T21:10:00"/>
    <x v="5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1:03:22"/>
    <d v="2016-09-02T11:03:22"/>
    <x v="2"/>
    <n v="2016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3:10:37"/>
    <d v="2015-04-04T12:10:37"/>
    <x v="0"/>
    <n v="2015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5:35:45"/>
    <d v="2012-06-30T14:00:00"/>
    <x v="5"/>
    <n v="20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5:17:22"/>
    <d v="2014-06-17T15:17:22"/>
    <x v="3"/>
    <n v="201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2:21:44"/>
    <d v="2011-12-18T12:21:44"/>
    <x v="6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5:37:03"/>
    <d v="2012-08-26T15:37:03"/>
    <x v="5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9:15:51"/>
    <d v="2014-09-11T09:15:51"/>
    <x v="3"/>
    <n v="201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2:58:47"/>
    <d v="2015-04-08T12:58:47"/>
    <x v="0"/>
    <n v="201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5:36:41"/>
    <d v="2014-01-11T15:36:41"/>
    <x v="4"/>
    <n v="201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9:45:32"/>
    <d v="2016-08-06T09:45:32"/>
    <x v="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4:36:23"/>
    <d v="2016-10-10T04:36:23"/>
    <x v="2"/>
    <n v="2016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2:47:46"/>
    <d v="2016-07-16T02:47:46"/>
    <x v="2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5:04:18"/>
    <d v="2013-06-20T05:04:18"/>
    <x v="4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9:31:33"/>
    <d v="2013-01-02T19:31:33"/>
    <x v="5"/>
    <n v="201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8:53:15"/>
    <d v="2012-03-18T17:53:15"/>
    <x v="5"/>
    <n v="201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7:54:44"/>
    <d v="2013-05-24T07:54:44"/>
    <x v="4"/>
    <n v="201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1:00:31"/>
    <d v="2012-05-30T13:00:00"/>
    <x v="5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7:53:48"/>
    <d v="2012-10-28T07:53:48"/>
    <x v="5"/>
    <n v="2012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0:01:58"/>
    <d v="2011-08-11T10:01:58"/>
    <x v="6"/>
    <n v="2011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7:00:50"/>
    <d v="2015-08-16T17:00:50"/>
    <x v="0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8:45:23"/>
    <d v="2012-03-29T07:45:23"/>
    <x v="5"/>
    <n v="201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3:49:50"/>
    <d v="2014-06-05T13:49:50"/>
    <x v="3"/>
    <n v="201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0:55:30"/>
    <d v="2014-03-18T09:55:30"/>
    <x v="3"/>
    <n v="201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6:45:40"/>
    <d v="2013-02-01T11:00:00"/>
    <x v="5"/>
    <n v="2013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4:51:34"/>
    <d v="2013-10-05T14:51:34"/>
    <x v="4"/>
    <n v="2013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4:45:21"/>
    <d v="2016-04-24T14:45:21"/>
    <x v="2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1:02:08"/>
    <d v="2013-03-07T21:02:08"/>
    <x v="4"/>
    <n v="201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8:19:14"/>
    <d v="2011-12-15T18:19:14"/>
    <x v="6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1:07:56"/>
    <d v="2015-06-12T01:07:56"/>
    <x v="0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0:03:24"/>
    <d v="2015-07-17T10:03:24"/>
    <x v="0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7:28:26"/>
    <d v="2014-08-25T17:28:26"/>
    <x v="3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8:03:41"/>
    <d v="2015-11-22T09:03:41"/>
    <x v="0"/>
    <n v="2015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4:44:48"/>
    <d v="2017-03-10T04:44:48"/>
    <x v="1"/>
    <n v="201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6:35:54"/>
    <d v="2015-02-12T01:00:00"/>
    <x v="0"/>
    <n v="2015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6:11:58"/>
    <d v="2015-02-16T22:59:00"/>
    <x v="0"/>
    <n v="201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6:50:46"/>
    <d v="2015-04-23T06:50:46"/>
    <x v="0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2:54:03"/>
    <d v="2014-10-29T12:54:03"/>
    <x v="3"/>
    <n v="201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2:32:47"/>
    <d v="2016-08-05T15:00:00"/>
    <x v="2"/>
    <n v="201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7:39:40"/>
    <d v="2014-07-09T07:39:40"/>
    <x v="3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2:45:52"/>
    <d v="2014-07-17T22:45:52"/>
    <x v="3"/>
    <n v="201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0:50:43"/>
    <d v="2016-07-29T10:50:43"/>
    <x v="2"/>
    <n v="201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8:18:54"/>
    <d v="2015-03-11T22:00:00"/>
    <x v="0"/>
    <n v="201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6:31:43"/>
    <d v="2015-02-11T16:31:43"/>
    <x v="0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5:35:59"/>
    <d v="2016-09-08T22:00:00"/>
    <x v="2"/>
    <n v="2016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3:32:39"/>
    <d v="2015-08-11T23:32:39"/>
    <x v="0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4:03:25"/>
    <d v="2015-07-21T04:03:25"/>
    <x v="0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0:35:59"/>
    <d v="2016-03-03T13:00:00"/>
    <x v="2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6:37:21"/>
    <d v="2014-06-06T17:00:00"/>
    <x v="3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6:40:28"/>
    <d v="2014-07-05T06:40:28"/>
    <x v="3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6:34:00"/>
    <d v="2014-07-08T16:34:00"/>
    <x v="3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0:12:01"/>
    <d v="2015-07-31T10:00:00"/>
    <x v="0"/>
    <n v="2015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0:21:10"/>
    <d v="2016-06-17T10:00:00"/>
    <x v="2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7:16:06"/>
    <d v="2015-01-04T07:16:06"/>
    <x v="3"/>
    <n v="2015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3:50:09"/>
    <d v="2014-10-10T05:00:00"/>
    <x v="3"/>
    <n v="201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9:31:47"/>
    <d v="2015-08-06T09:31:47"/>
    <x v="0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9:34:36"/>
    <d v="2015-07-15T18:00:00"/>
    <x v="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4:53:10"/>
    <d v="2014-09-29T04:53:10"/>
    <x v="3"/>
    <n v="201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6:07:53"/>
    <d v="2015-08-22T06:07:53"/>
    <x v="0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0:24:50"/>
    <d v="2015-08-05T05:00:00"/>
    <x v="0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4:57:18"/>
    <d v="2015-06-29T14:57:18"/>
    <x v="0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4:18:55"/>
    <d v="2015-08-22T14:18:55"/>
    <x v="0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5:55:25"/>
    <d v="2016-03-30T08:39:00"/>
    <x v="2"/>
    <n v="2016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1:21:04"/>
    <d v="2014-05-31T21:59:00"/>
    <x v="3"/>
    <n v="201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5:55:03"/>
    <d v="2015-02-23T05:55:03"/>
    <x v="0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1:51:38"/>
    <d v="2015-04-05T22:00:00"/>
    <x v="0"/>
    <n v="201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1:49:21"/>
    <d v="2016-12-14T11:49:21"/>
    <x v="2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3:35:15"/>
    <d v="2015-05-09T03:35:15"/>
    <x v="0"/>
    <n v="20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2:38:29"/>
    <d v="2016-08-07T12:38:29"/>
    <x v="2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5:13:12"/>
    <d v="2015-08-02T10:00:00"/>
    <x v="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9:14:22"/>
    <d v="2015-02-28T09:14:22"/>
    <x v="0"/>
    <n v="2015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8:21:26"/>
    <d v="2015-09-23T08:21:26"/>
    <x v="0"/>
    <n v="201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6:36:49"/>
    <d v="2015-06-14T06:36:49"/>
    <x v="0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8:39:49"/>
    <d v="2016-02-25T18:00:00"/>
    <x v="2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6:08:55"/>
    <d v="2014-09-23T16:08:55"/>
    <x v="3"/>
    <n v="201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0:24:52"/>
    <d v="2015-03-27T09:24:52"/>
    <x v="0"/>
    <n v="201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8:16:46"/>
    <d v="2015-03-31T16:59:00"/>
    <x v="0"/>
    <n v="2015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0:29:56"/>
    <d v="2015-06-12T19:43:00"/>
    <x v="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3:01:26"/>
    <d v="2015-12-04T13:01:26"/>
    <x v="0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8:50:12"/>
    <d v="2015-07-10T01:00:00"/>
    <x v="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0:24:26"/>
    <d v="2016-06-03T10:30:00"/>
    <x v="2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0:21:09"/>
    <d v="2015-10-02T17:00:00"/>
    <x v="0"/>
    <n v="201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4:25:18"/>
    <d v="2016-06-02T04:25:18"/>
    <x v="2"/>
    <n v="201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4:09:08"/>
    <d v="2014-05-11T21:59:00"/>
    <x v="3"/>
    <n v="201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3:47:50"/>
    <d v="2015-07-16T13:47:50"/>
    <x v="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1:01:34"/>
    <d v="2014-11-23T16:00:00"/>
    <x v="3"/>
    <n v="2014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1:03:53"/>
    <d v="2015-10-10T20:00:00"/>
    <x v="0"/>
    <n v="2015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7:02:10"/>
    <d v="2015-01-30T17:02:10"/>
    <x v="0"/>
    <n v="201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0:53:37"/>
    <d v="2015-12-04T18:00:00"/>
    <x v="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0:16:58"/>
    <d v="2017-02-17T22:59:00"/>
    <x v="1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5:48:04"/>
    <d v="2015-12-09T16:48:04"/>
    <x v="0"/>
    <n v="2015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8:34:56"/>
    <d v="2014-08-13T16:00:00"/>
    <x v="3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3:45:54"/>
    <d v="2014-08-24T22:59:00"/>
    <x v="3"/>
    <n v="201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8:51:19"/>
    <d v="2015-03-18T11:00:00"/>
    <x v="0"/>
    <n v="2015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1:44:57"/>
    <d v="2015-12-13T12:44:57"/>
    <x v="0"/>
    <n v="2015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6:51:35"/>
    <d v="2014-06-21T05:00:00"/>
    <x v="3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1:42:30"/>
    <d v="2016-06-12T22:00:00"/>
    <x v="2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7:06:20"/>
    <d v="2017-01-04T07:06:20"/>
    <x v="2"/>
    <n v="2017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8:23:53"/>
    <d v="2015-06-07T18:23:53"/>
    <x v="0"/>
    <n v="20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0:36:34"/>
    <d v="2015-05-29T10:36:34"/>
    <x v="0"/>
    <n v="2015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3:21:05"/>
    <d v="2016-05-23T13:21:05"/>
    <x v="2"/>
    <n v="2016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9:34:19"/>
    <d v="2015-05-29T09:34:19"/>
    <x v="0"/>
    <n v="2015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4:16:40"/>
    <d v="2016-04-23T04:16:40"/>
    <x v="2"/>
    <n v="201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8:10:11"/>
    <d v="2014-09-05T18:10:11"/>
    <x v="3"/>
    <n v="2014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8:03:49"/>
    <d v="2016-01-29T17:17:00"/>
    <x v="2"/>
    <n v="2016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9:05:03"/>
    <d v="2014-06-20T19:05:03"/>
    <x v="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2:34:57"/>
    <d v="2014-09-13T22:34:57"/>
    <x v="3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1:11:59"/>
    <d v="2015-05-07T11:11:59"/>
    <x v="0"/>
    <n v="201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8:11:11"/>
    <d v="2016-01-29T17:34:00"/>
    <x v="0"/>
    <n v="201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8:54:07"/>
    <d v="2015-08-08T15:34:00"/>
    <x v="0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6:04:55"/>
    <d v="2017-02-20T12:00:00"/>
    <x v="2"/>
    <n v="2017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7:04:55"/>
    <d v="2014-12-05T05:28:00"/>
    <x v="3"/>
    <n v="201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2:41:44"/>
    <d v="2015-10-16T02:41:44"/>
    <x v="0"/>
    <n v="2015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3:12:56"/>
    <d v="2016-06-19T13:12:56"/>
    <x v="2"/>
    <n v="201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8:10:48"/>
    <d v="2015-09-24T08:10:48"/>
    <x v="0"/>
    <n v="2015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2:57:09"/>
    <d v="2014-06-24T12:57:09"/>
    <x v="3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0:12:03"/>
    <d v="2014-09-09T10:12:03"/>
    <x v="3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8:43:27"/>
    <d v="2015-07-17T07:18:00"/>
    <x v="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0:44:19"/>
    <d v="2015-01-05T20:44:19"/>
    <x v="3"/>
    <n v="201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6:55:21"/>
    <d v="2016-10-14T16:00:00"/>
    <x v="2"/>
    <n v="201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2:41:12"/>
    <d v="2016-07-03T22:00:00"/>
    <x v="2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3:50:54"/>
    <d v="2016-10-05T13:50:54"/>
    <x v="2"/>
    <n v="2016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8:14:41"/>
    <d v="2016-07-19T08:14:41"/>
    <x v="2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2:32:45"/>
    <d v="2014-05-16T22:32:45"/>
    <x v="3"/>
    <n v="201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1:43:33"/>
    <d v="2014-12-21T11:43:33"/>
    <x v="3"/>
    <n v="2014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0:47:18"/>
    <d v="2015-06-19T20:47:18"/>
    <x v="0"/>
    <n v="2015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3:37:11"/>
    <d v="2015-01-28T13:37:11"/>
    <x v="3"/>
    <n v="2015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4:16:26"/>
    <d v="2017-01-17T14:16:26"/>
    <x v="2"/>
    <n v="2017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1:04:53"/>
    <d v="2016-05-04T21:04:53"/>
    <x v="2"/>
    <n v="201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1:51:19"/>
    <d v="2015-07-16T11:51:19"/>
    <x v="0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6:55:24"/>
    <d v="2016-11-30T11:00:00"/>
    <x v="2"/>
    <n v="2016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8:46:35"/>
    <d v="2015-07-03T08:46:35"/>
    <x v="0"/>
    <n v="201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1:24:21"/>
    <d v="2016-01-20T11:24:21"/>
    <x v="0"/>
    <n v="201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5:44:12"/>
    <d v="2015-08-20T11:05:00"/>
    <x v="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8:20:36"/>
    <d v="2014-12-03T09:20:36"/>
    <x v="3"/>
    <n v="201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8:18:38"/>
    <d v="2016-05-01T08:18:38"/>
    <x v="2"/>
    <n v="201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5:40:37"/>
    <d v="2016-02-05T22:59:00"/>
    <x v="2"/>
    <n v="201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1:27:15"/>
    <d v="2014-12-05T11:27:15"/>
    <x v="3"/>
    <n v="201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9:50:01"/>
    <d v="2015-03-13T18:50:01"/>
    <x v="0"/>
    <n v="201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9:11:24"/>
    <d v="2015-09-18T21:59:00"/>
    <x v="0"/>
    <n v="201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4:15:24"/>
    <d v="2015-01-11T04:15:24"/>
    <x v="3"/>
    <n v="2015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6:50:40"/>
    <d v="2014-10-17T22:59:00"/>
    <x v="3"/>
    <n v="2014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4:43:05"/>
    <d v="2014-08-29T14:43:05"/>
    <x v="3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1:49:52"/>
    <d v="2014-08-08T21:00:00"/>
    <x v="3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5:12:08"/>
    <d v="2016-04-15T14:12:08"/>
    <x v="2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1:08:24"/>
    <d v="2014-08-25T15:00:00"/>
    <x v="3"/>
    <n v="2014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2:33:15"/>
    <d v="2015-01-08T20:00:00"/>
    <x v="3"/>
    <n v="2015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7:40:15"/>
    <d v="2015-04-03T16:40:15"/>
    <x v="0"/>
    <n v="20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7:19:52"/>
    <d v="2014-06-22T15:00:00"/>
    <x v="3"/>
    <n v="201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5:48:41"/>
    <d v="2016-12-12T00:00:00"/>
    <x v="2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9:30:58"/>
    <d v="2015-10-11T09:29:05"/>
    <x v="0"/>
    <n v="201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9:57:33"/>
    <d v="2015-10-31T09:57:33"/>
    <x v="0"/>
    <n v="20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9:52:38"/>
    <d v="2016-07-23T19:52:38"/>
    <x v="2"/>
    <n v="201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3:37:12"/>
    <d v="2014-08-08T23:37:12"/>
    <x v="3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5:42:19"/>
    <d v="2015-02-07T15:42:19"/>
    <x v="3"/>
    <n v="2015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4:33:16"/>
    <d v="2015-08-24T04:33:16"/>
    <x v="0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2:00:18"/>
    <d v="2015-09-08T22:00:18"/>
    <x v="0"/>
    <n v="2015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7:13:51"/>
    <d v="2014-11-09T06:00:00"/>
    <x v="3"/>
    <n v="201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9:21:53"/>
    <d v="2016-09-06T19:21:53"/>
    <x v="2"/>
    <n v="2016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9:34:26"/>
    <d v="2015-07-31T19:00:00"/>
    <x v="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5:03:57"/>
    <d v="2016-05-14T15:03:57"/>
    <x v="2"/>
    <n v="2016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1:33:39"/>
    <d v="2016-06-08T11:33:39"/>
    <x v="2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0:23:21"/>
    <d v="2014-11-25T13:46:00"/>
    <x v="3"/>
    <n v="2014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4:11:27"/>
    <d v="2015-06-12T14:11:27"/>
    <x v="0"/>
    <n v="201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2:27:06"/>
    <d v="2015-06-27T12:27:06"/>
    <x v="0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1:09:34"/>
    <d v="2016-01-14T21:09:34"/>
    <x v="0"/>
    <n v="201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6:08:59"/>
    <d v="2014-09-06T16:08:59"/>
    <x v="3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5:46:34"/>
    <d v="2015-03-14T14:46:34"/>
    <x v="0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3:33:10"/>
    <d v="2016-03-16T02:33:10"/>
    <x v="2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5:26:29"/>
    <d v="2014-05-19T05:26:29"/>
    <x v="3"/>
    <n v="201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3:37:27"/>
    <d v="2015-09-15T23:37:27"/>
    <x v="0"/>
    <n v="2015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9:06:47"/>
    <d v="2015-10-29T09:06:47"/>
    <x v="0"/>
    <n v="2015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8:52:09"/>
    <d v="2014-08-05T08:52:09"/>
    <x v="3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3:01:10"/>
    <d v="2015-03-25T12:01:10"/>
    <x v="0"/>
    <n v="201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5:16:44"/>
    <d v="2014-09-25T15:16:44"/>
    <x v="3"/>
    <n v="201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4:58:47"/>
    <d v="2015-05-18T14:58:47"/>
    <x v="0"/>
    <n v="2015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1:39:39"/>
    <d v="2015-01-23T21:00:00"/>
    <x v="0"/>
    <n v="20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7:21:50"/>
    <d v="2015-05-08T21:59:00"/>
    <x v="0"/>
    <n v="201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8:01:08"/>
    <d v="2014-09-11T08:01:08"/>
    <x v="3"/>
    <n v="2014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2:22:59"/>
    <d v="2015-02-23T12:22:59"/>
    <x v="0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0:03:49"/>
    <d v="2014-07-14T23:00:00"/>
    <x v="3"/>
    <n v="20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7:57:26"/>
    <d v="2016-03-04T17:57:26"/>
    <x v="2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7:32:38"/>
    <d v="2014-05-25T07:32:38"/>
    <x v="3"/>
    <n v="201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8:01:04"/>
    <d v="2015-05-07T08:01:04"/>
    <x v="0"/>
    <n v="201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0:59:23"/>
    <d v="2014-09-15T00:08:00"/>
    <x v="3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1:57:17"/>
    <d v="2015-02-21T05:00:00"/>
    <x v="0"/>
    <n v="201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6:57:33"/>
    <d v="2016-06-04T16:57:33"/>
    <x v="2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9:16:04"/>
    <d v="2014-06-15T09:16:04"/>
    <x v="3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8:00:08"/>
    <d v="2016-08-29T11:00:00"/>
    <x v="2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9:37:03"/>
    <d v="2014-10-12T22:59:00"/>
    <x v="3"/>
    <n v="2014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4:58:33"/>
    <d v="2014-07-13T04:58:33"/>
    <x v="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0:53:34"/>
    <d v="2015-01-30T10:53:34"/>
    <x v="3"/>
    <n v="2015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3:25:12"/>
    <d v="2014-08-27T19:00:00"/>
    <x v="3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2:33:38"/>
    <d v="2015-01-18T12:33:38"/>
    <x v="3"/>
    <n v="2015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7:02:35"/>
    <d v="2015-03-01T17:02:35"/>
    <x v="0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3:17:39"/>
    <d v="2015-12-16T14:18:00"/>
    <x v="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1:06:20"/>
    <d v="2015-04-12T21:06:20"/>
    <x v="0"/>
    <n v="2015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5:56:38"/>
    <d v="2015-06-07T15:56:38"/>
    <x v="0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1:21:00"/>
    <d v="2015-05-23T21:21:00"/>
    <x v="0"/>
    <n v="201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6:44:52"/>
    <d v="2016-08-15T06:44:52"/>
    <x v="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7:29:27"/>
    <d v="2016-11-24T11:11:00"/>
    <x v="2"/>
    <n v="201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9:34:53"/>
    <d v="2015-06-02T09:34:53"/>
    <x v="0"/>
    <n v="201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3:45:17"/>
    <d v="2015-11-19T14:45:17"/>
    <x v="0"/>
    <n v="201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2:45:52"/>
    <d v="2016-01-23T02:45:52"/>
    <x v="0"/>
    <n v="201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3:16:13"/>
    <d v="2014-10-05T13:16:13"/>
    <x v="3"/>
    <n v="201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0:33:59"/>
    <d v="2016-10-16T22:00:00"/>
    <x v="2"/>
    <n v="201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3:00:21"/>
    <d v="2015-10-08T13:00:21"/>
    <x v="0"/>
    <n v="2015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8:00:03"/>
    <d v="2017-03-16T07:00:03"/>
    <x v="1"/>
    <n v="2017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1:47:29"/>
    <d v="2015-06-16T11:47:29"/>
    <x v="0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7:00:50"/>
    <d v="2016-05-04T17:00:50"/>
    <x v="2"/>
    <n v="201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8:16:12"/>
    <d v="2015-03-27T17:16:12"/>
    <x v="0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2:41:57"/>
    <d v="2016-05-08T11:41:57"/>
    <x v="2"/>
    <n v="2016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8:12:05"/>
    <d v="2016-06-06T18:12:05"/>
    <x v="2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2:10:23"/>
    <d v="2014-09-11T12:10:23"/>
    <x v="3"/>
    <n v="2014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3:05:59"/>
    <d v="2015-03-25T22:00:00"/>
    <x v="0"/>
    <n v="20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3:51:46"/>
    <d v="2015-03-01T00:59:00"/>
    <x v="0"/>
    <n v="201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5:17:04"/>
    <d v="2015-07-02T05:17:04"/>
    <x v="0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5:50:19"/>
    <d v="2014-08-06T15:32:00"/>
    <x v="3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1:30:33"/>
    <d v="2015-07-07T11:30:33"/>
    <x v="0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1:43:32"/>
    <d v="2015-09-16T11:43:32"/>
    <x v="0"/>
    <n v="2015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2:44:52"/>
    <d v="2015-03-08T21:44:52"/>
    <x v="0"/>
    <n v="2015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6:34:20"/>
    <d v="2016-08-16T21:59:00"/>
    <x v="2"/>
    <n v="2016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2:52:33"/>
    <d v="2015-05-03T16:51:00"/>
    <x v="0"/>
    <n v="201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0:04:11"/>
    <d v="2014-07-18T10:04:11"/>
    <x v="3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9:47:58"/>
    <d v="2014-08-31T09:47:58"/>
    <x v="3"/>
    <n v="2014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0:38:40"/>
    <d v="2016-12-04T19:00:00"/>
    <x v="2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3:38:28"/>
    <d v="2015-12-31T22:00:00"/>
    <x v="0"/>
    <n v="2015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9:27:51"/>
    <d v="2014-09-25T19:35:00"/>
    <x v="3"/>
    <n v="201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0:24:46"/>
    <d v="2014-11-26T21:00:00"/>
    <x v="3"/>
    <n v="2014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1:32:10"/>
    <d v="2016-03-13T06:00:00"/>
    <x v="2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5:08:54"/>
    <d v="2015-03-22T20:14:00"/>
    <x v="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9:22:27"/>
    <d v="2014-10-19T23:59:00"/>
    <x v="3"/>
    <n v="201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3:47:03"/>
    <d v="2015-01-06T00:00:00"/>
    <x v="3"/>
    <n v="2015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5:58:50"/>
    <d v="2015-08-23T20:00:00"/>
    <x v="0"/>
    <n v="2015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7:25:56"/>
    <d v="2015-09-23T07:25:56"/>
    <x v="0"/>
    <n v="2015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0:29:03"/>
    <d v="2016-02-11T10:29:03"/>
    <x v="2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9:10:36"/>
    <d v="2014-11-11T10:10:36"/>
    <x v="3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0:41:21"/>
    <d v="2016-08-24T00:41:21"/>
    <x v="2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7:22:08"/>
    <d v="2016-10-30T22:00:00"/>
    <x v="2"/>
    <n v="2016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6:00:06"/>
    <d v="2016-05-01T05:00:06"/>
    <x v="2"/>
    <n v="201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1:22:31"/>
    <d v="2016-10-12T18:00:00"/>
    <x v="2"/>
    <n v="201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2:41:21"/>
    <d v="2016-06-20T02:41:21"/>
    <x v="2"/>
    <n v="201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8:29:22"/>
    <d v="2015-12-20T22:59:00"/>
    <x v="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7:47:00"/>
    <d v="2016-01-07T07:47:00"/>
    <x v="0"/>
    <n v="2016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4:05:30"/>
    <d v="2017-01-27T14:05:30"/>
    <x v="1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2:25:10"/>
    <d v="2016-10-09T12:25:10"/>
    <x v="2"/>
    <n v="2016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4:07:47"/>
    <d v="2016-02-20T14:07:47"/>
    <x v="2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5:29:32"/>
    <d v="2014-10-03T05:29:32"/>
    <x v="3"/>
    <n v="201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9:57:51"/>
    <d v="2017-01-19T09:57:51"/>
    <x v="2"/>
    <n v="2017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5:54:00"/>
    <d v="2015-05-26T15:54:00"/>
    <x v="0"/>
    <n v="201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1:36:33"/>
    <d v="2017-02-26T22:59:00"/>
    <x v="1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2:38:49"/>
    <d v="2014-06-15T22:25:00"/>
    <x v="3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1:46:00"/>
    <d v="2017-02-28T20:00:00"/>
    <x v="1"/>
    <n v="201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3:51:10"/>
    <d v="2017-01-31T12:00:00"/>
    <x v="1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5:29:42"/>
    <d v="2016-07-13T15:29:42"/>
    <x v="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4:04:12"/>
    <d v="2012-12-26T14:04:12"/>
    <x v="5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4:22:56"/>
    <d v="2016-02-29T23:59:00"/>
    <x v="2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5:08:44"/>
    <d v="2014-11-15T16:08:44"/>
    <x v="3"/>
    <n v="201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0:11:45"/>
    <d v="2014-10-06T10:11:45"/>
    <x v="3"/>
    <n v="2014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2:09:51"/>
    <d v="2014-12-14T12:09:51"/>
    <x v="3"/>
    <n v="201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3:11:23"/>
    <d v="2015-04-24T23:11:23"/>
    <x v="0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3:05:19"/>
    <d v="2016-01-20T23:05:19"/>
    <x v="0"/>
    <n v="2016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7:40:40"/>
    <d v="2014-11-26T08:40:40"/>
    <x v="3"/>
    <n v="201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3:58:39"/>
    <d v="2015-02-21T13:58:39"/>
    <x v="3"/>
    <n v="2015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5:15:16"/>
    <d v="2015-12-23T16:59:00"/>
    <x v="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0:52:10"/>
    <d v="2015-02-10T10:52:10"/>
    <x v="0"/>
    <n v="201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4:04:09"/>
    <d v="2015-06-21T14:04:09"/>
    <x v="0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0:58:00"/>
    <d v="2014-11-04T23:00:00"/>
    <x v="3"/>
    <n v="2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1:27:18"/>
    <d v="2014-06-10T22:00:00"/>
    <x v="3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7:09:12"/>
    <d v="2014-07-18T07:09:12"/>
    <x v="3"/>
    <n v="2014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4:24:03"/>
    <d v="2014-08-20T14:24:03"/>
    <x v="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1:09:36"/>
    <d v="2015-07-20T16:00:00"/>
    <x v="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4:00:20"/>
    <d v="2014-05-26T21:00:00"/>
    <x v="3"/>
    <n v="20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4:18:53"/>
    <d v="2015-08-14T14:18:53"/>
    <x v="0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8:51:09"/>
    <d v="2016-11-21T23:59:00"/>
    <x v="2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6:53:29"/>
    <d v="2016-08-27T16:53:29"/>
    <x v="2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0:13:06"/>
    <d v="2015-06-11T10:13:06"/>
    <x v="0"/>
    <n v="201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7:51:15"/>
    <d v="2012-10-06T17:51:15"/>
    <x v="5"/>
    <n v="2012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6:13:33"/>
    <d v="2014-05-30T10:00:00"/>
    <x v="3"/>
    <n v="201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5:01:32"/>
    <d v="2017-03-03T05:01:32"/>
    <x v="1"/>
    <n v="201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0:54:11"/>
    <d v="2015-03-20T09:54:11"/>
    <x v="0"/>
    <n v="2015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0:20:25"/>
    <d v="2016-08-15T00:20:25"/>
    <x v="2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1:00:47"/>
    <d v="2014-11-17T22:35:00"/>
    <x v="3"/>
    <n v="201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1:56:11"/>
    <d v="2015-09-16T11:56:11"/>
    <x v="0"/>
    <n v="201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5:10:47"/>
    <d v="2016-10-14T15:10:47"/>
    <x v="2"/>
    <n v="2016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9:04:19"/>
    <d v="2015-09-10T19:04:19"/>
    <x v="0"/>
    <n v="2015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0:38:45"/>
    <d v="2016-08-17T20:38:45"/>
    <x v="2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6:50:55"/>
    <d v="2016-10-31T21:59:00"/>
    <x v="2"/>
    <n v="2016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7:26:49"/>
    <d v="2013-05-04T07:26:49"/>
    <x v="4"/>
    <n v="201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2:50:44"/>
    <d v="2013-08-16T05:59:00"/>
    <x v="4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5:26:13"/>
    <d v="2010-10-01T22:59:00"/>
    <x v="7"/>
    <n v="201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0:03:17"/>
    <d v="2016-03-04T00:03:17"/>
    <x v="2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3:03:58"/>
    <d v="2013-12-29T01:59:00"/>
    <x v="4"/>
    <n v="2013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3:00:21"/>
    <d v="2015-06-26T17:00:00"/>
    <x v="0"/>
    <n v="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4:50:48"/>
    <d v="2016-01-20T14:50:48"/>
    <x v="0"/>
    <n v="2016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0:30:47"/>
    <d v="2015-10-06T10:30:47"/>
    <x v="0"/>
    <n v="201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9:41:39"/>
    <d v="2015-04-15T20:50:00"/>
    <x v="0"/>
    <n v="201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1:26:38"/>
    <d v="2016-02-02T11:26:38"/>
    <x v="2"/>
    <n v="201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1:44:15"/>
    <d v="2014-08-21T21:44:15"/>
    <x v="3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3:16:26"/>
    <d v="2014-09-09T22:52:00"/>
    <x v="3"/>
    <n v="2014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7:44:14"/>
    <d v="2016-04-27T07:16:00"/>
    <x v="2"/>
    <n v="2016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5:37:42"/>
    <d v="2014-12-31T15:22:00"/>
    <x v="3"/>
    <n v="2014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8:20:55"/>
    <d v="2015-06-13T18:20:55"/>
    <x v="0"/>
    <n v="201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2:02:40"/>
    <d v="2016-05-04T22:02:40"/>
    <x v="2"/>
    <n v="201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3:59:05"/>
    <d v="2017-02-08T03:59:05"/>
    <x v="1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0:04:54"/>
    <d v="2015-05-28T09:59:00"/>
    <x v="0"/>
    <n v="2015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2:16:53"/>
    <d v="2014-10-01T21:59:00"/>
    <x v="3"/>
    <n v="201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3:59:14"/>
    <d v="2015-03-01T19:04:00"/>
    <x v="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6:59:50"/>
    <d v="2015-01-09T16:59:50"/>
    <x v="3"/>
    <n v="201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9:16:24"/>
    <d v="2014-09-29T09:16:24"/>
    <x v="3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9:36:51"/>
    <d v="2016-04-03T08:36:51"/>
    <x v="2"/>
    <n v="2016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2:59:00"/>
    <d v="2016-05-20T02:59:00"/>
    <x v="2"/>
    <n v="2016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6:27:26"/>
    <d v="2014-08-08T16:27:26"/>
    <x v="3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0:35:34"/>
    <d v="2015-09-28T00:35:34"/>
    <x v="0"/>
    <n v="2015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2:49:08"/>
    <d v="2014-08-13T12:49:08"/>
    <x v="3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6:51:32"/>
    <d v="2015-09-30T12:00:00"/>
    <x v="0"/>
    <n v="2015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6:08:58"/>
    <d v="2016-10-22T16:08:58"/>
    <x v="2"/>
    <n v="2016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1:07:26"/>
    <d v="2015-11-22T00:59:00"/>
    <x v="0"/>
    <n v="201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9:19:32"/>
    <d v="2014-07-29T19:19:32"/>
    <x v="3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3:28:57"/>
    <d v="2016-07-09T23:28:57"/>
    <x v="2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6:31:19"/>
    <d v="2015-09-09T16:31:19"/>
    <x v="0"/>
    <n v="201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0:35:52"/>
    <d v="2015-10-16T10:35:52"/>
    <x v="0"/>
    <n v="201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4:00:34"/>
    <d v="2014-12-14T14:00:34"/>
    <x v="3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1:36:09"/>
    <d v="2016-12-07T11:36:09"/>
    <x v="2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1:34:41"/>
    <d v="2015-04-20T23:59:00"/>
    <x v="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0:34:22"/>
    <d v="2016-10-29T19:46:00"/>
    <x v="2"/>
    <n v="201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0:25:00"/>
    <d v="2015-06-14T13:19:00"/>
    <x v="0"/>
    <n v="2015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7:42:39"/>
    <d v="2016-03-10T07:42:39"/>
    <x v="2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0:27:20"/>
    <d v="2016-08-18T20:27:20"/>
    <x v="2"/>
    <n v="201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9:38:43"/>
    <d v="2015-10-09T09:38:43"/>
    <x v="0"/>
    <n v="20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6:57:58"/>
    <d v="2017-03-02T16:57:58"/>
    <x v="1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1:19:55"/>
    <d v="2015-02-25T21:19:55"/>
    <x v="0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1:07:15"/>
    <d v="2015-03-22T10:07:15"/>
    <x v="0"/>
    <n v="20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8:40:44"/>
    <d v="2014-12-26T19:40:44"/>
    <x v="3"/>
    <n v="201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2:21:31"/>
    <d v="2015-09-19T22:21:31"/>
    <x v="0"/>
    <n v="201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6:09:06"/>
    <d v="2015-11-15T17:09:06"/>
    <x v="0"/>
    <n v="201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7:31:18"/>
    <d v="2014-08-31T23:00:00"/>
    <x v="3"/>
    <n v="2014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1:22:11"/>
    <d v="2015-05-05T12:48:00"/>
    <x v="0"/>
    <n v="2015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5:12:39"/>
    <d v="2015-09-29T15:12:39"/>
    <x v="0"/>
    <n v="201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0:05:59"/>
    <d v="2015-08-17T10:05:59"/>
    <x v="0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1:36:30"/>
    <d v="2016-12-20T22:36:30"/>
    <x v="2"/>
    <n v="201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7:44:07"/>
    <d v="2015-01-08T07:41:00"/>
    <x v="3"/>
    <n v="2015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7:01:23"/>
    <d v="2016-07-08T19:59:00"/>
    <x v="2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3:39:05"/>
    <d v="2015-05-01T12:39:05"/>
    <x v="0"/>
    <n v="201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6:45:43"/>
    <d v="2016-08-14T16:45:43"/>
    <x v="2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8:51:52"/>
    <d v="2015-10-15T16:00:00"/>
    <x v="0"/>
    <n v="2015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5:49:01"/>
    <d v="2014-05-31T21:59:00"/>
    <x v="3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3:05:56"/>
    <d v="2015-09-20T13:05:56"/>
    <x v="0"/>
    <n v="201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8:36:20"/>
    <d v="2016-07-31T18:36:20"/>
    <x v="2"/>
    <n v="201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3:48:46"/>
    <d v="2015-05-20T13:48:46"/>
    <x v="0"/>
    <n v="201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6:05:01"/>
    <d v="2016-10-07T08:00:00"/>
    <x v="2"/>
    <n v="20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3:00:49"/>
    <d v="2016-02-07T18:17:00"/>
    <x v="0"/>
    <n v="201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2:33:11"/>
    <d v="2016-02-11T22:33:11"/>
    <x v="2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8:56:15"/>
    <d v="2014-10-20T08:56:15"/>
    <x v="3"/>
    <n v="2014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3:12:17"/>
    <d v="2015-07-16T01:56:00"/>
    <x v="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2:10:18"/>
    <d v="2016-08-23T02:10:18"/>
    <x v="2"/>
    <n v="2016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1:45:06"/>
    <d v="2015-06-11T21:45:06"/>
    <x v="0"/>
    <n v="2015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5:48:31"/>
    <d v="2015-02-02T20:00:00"/>
    <x v="0"/>
    <n v="20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1:15:16"/>
    <d v="2014-10-18T23:00:00"/>
    <x v="3"/>
    <n v="2014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4:17:56"/>
    <d v="2015-09-16T16:00:00"/>
    <x v="0"/>
    <n v="2015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3:32:31"/>
    <d v="2015-05-11T13:32:31"/>
    <x v="0"/>
    <n v="201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0:19:54"/>
    <d v="2015-04-28T09:19:54"/>
    <x v="0"/>
    <n v="201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1:00:10"/>
    <d v="2014-08-27T21:00:10"/>
    <x v="3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8:45:19"/>
    <d v="2017-02-18T18:45:19"/>
    <x v="1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8:17:00"/>
    <d v="2014-10-04T08:17:00"/>
    <x v="3"/>
    <n v="2014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0:55:34"/>
    <d v="2016-10-31T20:55:34"/>
    <x v="2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1:33:02"/>
    <d v="2015-04-17T11:33:02"/>
    <x v="0"/>
    <n v="201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9:10:50"/>
    <d v="2014-09-21T09:10:50"/>
    <x v="3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4:43:47"/>
    <d v="2016-06-05T04:43:47"/>
    <x v="2"/>
    <n v="201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6:22:05"/>
    <d v="2015-04-01T06:22:05"/>
    <x v="0"/>
    <n v="201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2:59:20"/>
    <d v="2016-05-27T07:12:00"/>
    <x v="2"/>
    <n v="2016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9:35:23"/>
    <d v="2016-07-02T09:35:23"/>
    <x v="2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9:05:32"/>
    <d v="2015-03-26T18:05:32"/>
    <x v="0"/>
    <n v="2015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6:36:36"/>
    <d v="2016-05-05T15:36:36"/>
    <x v="2"/>
    <n v="201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0:18:55"/>
    <d v="2014-09-26T10:18:55"/>
    <x v="3"/>
    <n v="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6:22:12"/>
    <d v="2016-11-09T17:22:12"/>
    <x v="2"/>
    <n v="2016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7:49:58"/>
    <d v="2016-07-09T17:49:58"/>
    <x v="2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2:43:21"/>
    <d v="2015-02-02T12:43:21"/>
    <x v="3"/>
    <n v="2015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2:57:52"/>
    <d v="2016-01-06T22:57:52"/>
    <x v="0"/>
    <n v="201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8:26:02"/>
    <d v="2016-03-27T17:26:02"/>
    <x v="2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4:33:49"/>
    <d v="2015-03-01T14:33:49"/>
    <x v="0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3:49:01"/>
    <d v="2017-03-16T12:49:01"/>
    <x v="1"/>
    <n v="201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4:13:39"/>
    <d v="2017-04-18T13:13:39"/>
    <x v="1"/>
    <n v="2017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9:21:56"/>
    <d v="2017-04-13T22:59:00"/>
    <x v="1"/>
    <n v="2017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7:54:05"/>
    <d v="2017-04-08T06:54:05"/>
    <x v="1"/>
    <n v="2017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2:24:20"/>
    <d v="2017-04-21T01:24:20"/>
    <x v="1"/>
    <n v="2017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7:33:54"/>
    <d v="2017-03-24T06:33:54"/>
    <x v="1"/>
    <n v="201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1:16:59"/>
    <d v="2017-03-27T10:16:59"/>
    <x v="1"/>
    <n v="201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1:38:41"/>
    <d v="2017-04-03T21:38:41"/>
    <x v="1"/>
    <n v="2017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5:05:54"/>
    <d v="2017-03-31T16:59:00"/>
    <x v="1"/>
    <n v="201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5:14:29"/>
    <d v="2017-05-03T13:12:00"/>
    <x v="1"/>
    <n v="201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9:30:07"/>
    <d v="2017-04-03T09:30:07"/>
    <x v="1"/>
    <n v="201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0:29:20"/>
    <d v="2017-03-24T22:33:00"/>
    <x v="1"/>
    <n v="201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1:15:03"/>
    <d v="2017-04-07T10:15:03"/>
    <x v="1"/>
    <n v="2017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2:04:48"/>
    <d v="2017-04-16T14:00:00"/>
    <x v="1"/>
    <n v="201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6:18:59"/>
    <d v="2017-03-19T05:18:59"/>
    <x v="1"/>
    <n v="2017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2:35:56"/>
    <d v="2017-04-09T02:35:56"/>
    <x v="1"/>
    <n v="201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6:55:07"/>
    <d v="2017-03-19T00:00:00"/>
    <x v="1"/>
    <n v="2017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8:58:54"/>
    <d v="2017-03-27T17:58:54"/>
    <x v="1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0:22:46"/>
    <d v="2017-04-16T09:22:46"/>
    <x v="1"/>
    <n v="201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7:15:55"/>
    <d v="2014-11-06T18:15:55"/>
    <x v="3"/>
    <n v="201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9:58:04"/>
    <d v="2014-09-30T22:00:00"/>
    <x v="3"/>
    <n v="201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8:25:00"/>
    <d v="2012-12-06T20:00:00"/>
    <x v="5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0:20:03"/>
    <d v="2011-01-24T22:00:00"/>
    <x v="7"/>
    <n v="201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4:09:34"/>
    <d v="2014-09-10T14:09:34"/>
    <x v="3"/>
    <n v="201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4:49:27"/>
    <d v="2013-11-02T14:49:27"/>
    <x v="4"/>
    <n v="2013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1:42:17"/>
    <d v="2011-04-30T22:59:00"/>
    <x v="6"/>
    <n v="201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5:00:58"/>
    <d v="2012-04-01T14:00:58"/>
    <x v="5"/>
    <n v="201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5:58:45"/>
    <d v="2012-12-20T05:58:45"/>
    <x v="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6:52:24"/>
    <d v="2012-06-01T16:52:24"/>
    <x v="5"/>
    <n v="20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2:55:05"/>
    <d v="2014-07-18T23:00:00"/>
    <x v="3"/>
    <n v="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4:09:12"/>
    <d v="2013-07-22T14:09:12"/>
    <x v="4"/>
    <n v="20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9:36:01"/>
    <d v="2012-01-18T17:00:00"/>
    <x v="6"/>
    <n v="20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0:21:27"/>
    <d v="2014-08-12T22:59:00"/>
    <x v="3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6:52:02"/>
    <d v="2014-10-15T06:52:02"/>
    <x v="3"/>
    <n v="2014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0:27:42"/>
    <d v="2014-07-06T20:00:00"/>
    <x v="3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2:05:25"/>
    <d v="2014-06-15T12:05:25"/>
    <x v="3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3:20:15"/>
    <d v="2014-06-09T13:20:15"/>
    <x v="3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1:49:20"/>
    <d v="2011-05-02T21:59:00"/>
    <x v="6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0:35:53"/>
    <d v="2014-11-26T01:59:00"/>
    <x v="3"/>
    <n v="2014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2:13:01"/>
    <d v="2014-08-01T22:13:01"/>
    <x v="3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0:32:33"/>
    <d v="2014-06-13T16:00:00"/>
    <x v="3"/>
    <n v="2014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1:42:41"/>
    <d v="2013-12-12T22:59:00"/>
    <x v="4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9:55:44"/>
    <d v="2014-07-01T22:00:00"/>
    <x v="3"/>
    <n v="2014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8:35:58"/>
    <d v="2016-05-06T08:35:58"/>
    <x v="2"/>
    <n v="201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1:31:08"/>
    <d v="2012-02-14T11:31:08"/>
    <x v="5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5:04:52"/>
    <d v="2014-09-26T15:04:52"/>
    <x v="3"/>
    <n v="2014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4:45:08"/>
    <d v="2014-08-25T14:45:08"/>
    <x v="3"/>
    <n v="201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5:17:07"/>
    <d v="2011-02-17T15:17:07"/>
    <x v="7"/>
    <n v="201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6:20:31"/>
    <d v="2013-08-18T09:00:00"/>
    <x v="4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0:00:09"/>
    <d v="2014-06-21T10:00:09"/>
    <x v="3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8:31:15"/>
    <d v="2014-07-16T08:31:15"/>
    <x v="3"/>
    <n v="201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0:51:11"/>
    <d v="2013-05-06T10:51:11"/>
    <x v="4"/>
    <n v="2013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3:54:09"/>
    <d v="2014-06-20T03:54:09"/>
    <x v="3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1:26:27"/>
    <d v="2014-06-15T10:00:00"/>
    <x v="3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6:47:01"/>
    <d v="2012-01-31T11:00:00"/>
    <x v="6"/>
    <n v="20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3:04:29"/>
    <d v="2013-08-23T13:04:29"/>
    <x v="4"/>
    <n v="201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7:50:31"/>
    <d v="2014-07-01T17:50:31"/>
    <x v="3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7:27:21"/>
    <d v="2014-07-16T17:27:21"/>
    <x v="3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6:10:38"/>
    <d v="2014-09-16T15:00:00"/>
    <x v="3"/>
    <n v="2014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9:59:33"/>
    <d v="2014-08-04T09:59:33"/>
    <x v="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3:58:22"/>
    <d v="2015-06-10T03:58:22"/>
    <x v="0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2:18:52"/>
    <d v="2015-05-24T02:18:52"/>
    <x v="0"/>
    <n v="2015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1:37:55"/>
    <d v="2016-12-08T22:37:55"/>
    <x v="2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2:07:49"/>
    <d v="2016-08-16T12:07:49"/>
    <x v="2"/>
    <n v="201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6:34:19"/>
    <d v="2015-02-28T16:00:00"/>
    <x v="0"/>
    <n v="201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7:14:16"/>
    <d v="2015-02-20T17:14:16"/>
    <x v="0"/>
    <n v="201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9:29:58"/>
    <d v="2015-07-26T19:29:58"/>
    <x v="0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8:15:42"/>
    <d v="2015-02-12T08:15:42"/>
    <x v="0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8:21:15"/>
    <d v="2015-08-01T08:00:00"/>
    <x v="0"/>
    <n v="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5:50:18"/>
    <d v="2015-02-04T05:50:18"/>
    <x v="0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4:11:17"/>
    <d v="2015-02-16T04:11:17"/>
    <x v="0"/>
    <n v="201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2:16:58"/>
    <d v="2014-09-06T15:00:00"/>
    <x v="3"/>
    <n v="2014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1:41:41"/>
    <d v="2016-04-29T23:34:00"/>
    <x v="2"/>
    <n v="2016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2:24:37"/>
    <d v="2014-08-31T12:24:37"/>
    <x v="3"/>
    <n v="201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4:29:06"/>
    <d v="2015-12-13T23:59:00"/>
    <x v="0"/>
    <n v="201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7:43:42"/>
    <d v="2015-09-25T17:43:42"/>
    <x v="0"/>
    <n v="2015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0:27:59"/>
    <d v="2015-07-17T10:14:00"/>
    <x v="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2:59:32"/>
    <d v="2015-05-01T02:59:32"/>
    <x v="0"/>
    <n v="201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0:37:31"/>
    <d v="2015-09-19T00:37:31"/>
    <x v="0"/>
    <n v="2015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0:40:07"/>
    <d v="2015-04-22T23:40:07"/>
    <x v="0"/>
    <n v="2015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8:31:17"/>
    <d v="2014-07-28T08:31:17"/>
    <x v="3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9:17:38"/>
    <d v="2014-06-20T17:00:00"/>
    <x v="3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6:28:39"/>
    <d v="2012-05-31T21:59:00"/>
    <x v="5"/>
    <n v="201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8:04:40"/>
    <d v="2014-08-14T20:00:00"/>
    <x v="3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3:05:51"/>
    <d v="2014-08-08T13:05:51"/>
    <x v="3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2:19:19"/>
    <d v="2015-07-26T12:19:19"/>
    <x v="0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3:01:13"/>
    <d v="2016-01-05T17:55:00"/>
    <x v="0"/>
    <n v="2016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9:57:51"/>
    <d v="2015-09-09T21:59:00"/>
    <x v="0"/>
    <n v="20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5:06:11"/>
    <d v="2015-07-11T08:30:00"/>
    <x v="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7:06:24"/>
    <d v="2016-11-04T07:06:24"/>
    <x v="2"/>
    <n v="201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8:03:06"/>
    <d v="2014-12-30T18:00:00"/>
    <x v="3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7:35:47"/>
    <d v="2015-03-22T16:35:47"/>
    <x v="0"/>
    <n v="2015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4:00:04"/>
    <d v="2017-03-12T15:00:00"/>
    <x v="1"/>
    <n v="201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0:43:23"/>
    <d v="2015-07-05T10:43:23"/>
    <x v="0"/>
    <n v="201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7:58:17"/>
    <d v="2015-10-24T15:29:00"/>
    <x v="0"/>
    <n v="2015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4:02:56"/>
    <d v="2015-08-20T14:02:56"/>
    <x v="0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4:25:13"/>
    <d v="2017-01-09T23:00:00"/>
    <x v="2"/>
    <n v="2017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7:25:38"/>
    <d v="2016-06-03T15:00:00"/>
    <x v="2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8:00:12"/>
    <d v="2015-10-30T08:00:12"/>
    <x v="0"/>
    <n v="201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5:10:36"/>
    <d v="2017-01-17T15:10:36"/>
    <x v="2"/>
    <n v="201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1:01:24"/>
    <d v="2015-12-16T22:59:00"/>
    <x v="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0:59:58"/>
    <d v="2014-11-20T01:59:58"/>
    <x v="3"/>
    <n v="2014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2:02:06"/>
    <d v="2014-09-30T21:59:00"/>
    <x v="3"/>
    <n v="2014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6:39:07"/>
    <d v="2016-04-16T16:39:07"/>
    <x v="2"/>
    <n v="201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3:31:57"/>
    <d v="2016-05-03T21:59:00"/>
    <x v="2"/>
    <n v="2016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3:19:15"/>
    <d v="2017-03-02T13:19:15"/>
    <x v="1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2:56:48"/>
    <d v="2017-02-01T17:31:00"/>
    <x v="2"/>
    <n v="2017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2:20:51"/>
    <d v="2016-07-01T02:20:51"/>
    <x v="2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6:00:33"/>
    <d v="2016-12-28T16:00:33"/>
    <x v="2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5:23:04"/>
    <d v="2015-09-28T21:59:00"/>
    <x v="0"/>
    <n v="201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6:14:58"/>
    <d v="2015-07-01T06:14:58"/>
    <x v="0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0:08:13"/>
    <d v="2015-10-25T17:59:00"/>
    <x v="0"/>
    <n v="20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0:39:08"/>
    <d v="2017-02-16T17:00:00"/>
    <x v="1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1:47:50"/>
    <d v="2014-10-14T00:59:00"/>
    <x v="3"/>
    <n v="2014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2:08:12"/>
    <d v="2014-09-19T12:08:12"/>
    <x v="3"/>
    <n v="201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0:19:22"/>
    <d v="2015-10-08T18:00:00"/>
    <x v="0"/>
    <n v="2015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0:39:42"/>
    <d v="2016-12-01T11:39:42"/>
    <x v="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8:24:18"/>
    <d v="2015-06-11T20:00:00"/>
    <x v="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5:20:00"/>
    <d v="2015-09-11T21:59:00"/>
    <x v="0"/>
    <n v="2015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4:25:12"/>
    <d v="2015-07-12T04:25:12"/>
    <x v="0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5:19:17"/>
    <d v="2015-04-04T14:19:17"/>
    <x v="0"/>
    <n v="2015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1:55:14"/>
    <d v="2015-06-20T11:55:14"/>
    <x v="0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1:48:44"/>
    <d v="2014-11-05T12:48:44"/>
    <x v="3"/>
    <n v="201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1:32:46"/>
    <d v="2015-06-21T11:32:46"/>
    <x v="0"/>
    <n v="201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5:20:40"/>
    <d v="2016-09-07T05:20:40"/>
    <x v="2"/>
    <n v="2016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7:50:28"/>
    <d v="2016-09-07T21:45:00"/>
    <x v="2"/>
    <n v="2016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0:03:29"/>
    <d v="2015-03-25T19:03:29"/>
    <x v="0"/>
    <n v="2015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2:26:15"/>
    <d v="2014-10-07T12:26:15"/>
    <x v="3"/>
    <n v="201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7:46:17"/>
    <d v="2015-06-10T21:59:00"/>
    <x v="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7:25:52"/>
    <d v="2017-02-22T07:25:52"/>
    <x v="1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5:17:41"/>
    <d v="2015-01-08T15:17:41"/>
    <x v="3"/>
    <n v="2015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2:15:45"/>
    <d v="2016-09-30T21:59:00"/>
    <x v="2"/>
    <n v="201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0:08:38"/>
    <d v="2015-11-30T11:08:38"/>
    <x v="0"/>
    <n v="201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1:24:36"/>
    <d v="2015-07-16T11:24:36"/>
    <x v="0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1:34:22"/>
    <d v="2014-12-21T22:00:00"/>
    <x v="3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6:23:08"/>
    <d v="2015-10-30T15:00:00"/>
    <x v="0"/>
    <n v="20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3:12:18"/>
    <d v="2015-01-28T16:00:00"/>
    <x v="0"/>
    <n v="201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1:05:15"/>
    <d v="2015-12-03T11:00:00"/>
    <x v="0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6:52:02"/>
    <d v="2015-06-12T15:00:00"/>
    <x v="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2:11:00"/>
    <d v="2015-07-17T12:11:00"/>
    <x v="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5:42:08"/>
    <d v="2016-08-24T15:42:08"/>
    <x v="2"/>
    <n v="201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3:29:57"/>
    <d v="2015-06-16T05:00:00"/>
    <x v="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6:47:45"/>
    <d v="2015-07-12T06:47:45"/>
    <x v="0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4:29:35"/>
    <d v="2014-11-02T05:29:35"/>
    <x v="3"/>
    <n v="201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6:00:09"/>
    <d v="2015-11-06T07:00:09"/>
    <x v="0"/>
    <n v="2015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3:14:02"/>
    <d v="2016-09-14T13:00:00"/>
    <x v="2"/>
    <n v="201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0:54:32"/>
    <d v="2016-03-15T15:00:00"/>
    <x v="2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5:07:51"/>
    <d v="2015-02-08T22:30:00"/>
    <x v="0"/>
    <n v="201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6:47:59"/>
    <d v="2016-03-31T21:59:00"/>
    <x v="2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0:23:26"/>
    <d v="2014-11-18T11:23:26"/>
    <x v="3"/>
    <n v="201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4:21:43"/>
    <d v="2015-05-30T14:21:43"/>
    <x v="0"/>
    <n v="2015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0:27:39"/>
    <d v="2016-03-31T19:27:39"/>
    <x v="2"/>
    <n v="201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2:09:58"/>
    <d v="2015-05-31T23:00:00"/>
    <x v="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8:28:25"/>
    <d v="2015-09-01T18:28:25"/>
    <x v="0"/>
    <n v="201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2:39:48"/>
    <d v="2016-04-28T22:39:48"/>
    <x v="2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1:51:38"/>
    <d v="2016-02-10T15:00:00"/>
    <x v="2"/>
    <n v="2016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5:14:13"/>
    <d v="2016-01-28T23:59:00"/>
    <x v="2"/>
    <n v="2016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6:37:06"/>
    <d v="2017-02-27T23:00:00"/>
    <x v="1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4:09:42"/>
    <d v="2016-08-15T14:09:42"/>
    <x v="2"/>
    <n v="201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2:00:28"/>
    <d v="2015-11-28T12:00:28"/>
    <x v="0"/>
    <n v="20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2:35:15"/>
    <d v="2016-06-20T17:00:00"/>
    <x v="2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2:50:02"/>
    <d v="2017-02-20T02:50:02"/>
    <x v="1"/>
    <n v="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6:21:31"/>
    <d v="2017-03-11T06:21:31"/>
    <x v="1"/>
    <n v="201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0:51:40"/>
    <d v="2015-09-16T21:59:00"/>
    <x v="0"/>
    <n v="201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2:29:08"/>
    <d v="2015-12-04T13:29:08"/>
    <x v="0"/>
    <n v="2015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4:12:32"/>
    <d v="2017-03-04T04:12:32"/>
    <x v="1"/>
    <n v="201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6:59:14"/>
    <d v="2015-06-16T06:59:14"/>
    <x v="0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4:37:09"/>
    <d v="2016-09-26T04:37:09"/>
    <x v="2"/>
    <n v="201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2:09:32"/>
    <d v="2015-11-22T16:00:00"/>
    <x v="0"/>
    <n v="2015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2:30:56"/>
    <d v="2015-07-27T16:59:00"/>
    <x v="0"/>
    <n v="20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6:59:28"/>
    <d v="2015-09-12T18:00:00"/>
    <x v="0"/>
    <n v="201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6:01:03"/>
    <d v="2015-10-14T16:01:03"/>
    <x v="0"/>
    <n v="2015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1:51:02"/>
    <d v="2015-04-29T11:51:02"/>
    <x v="0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1:39:36"/>
    <d v="2016-08-01T00:59:00"/>
    <x v="2"/>
    <n v="201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2:26:16"/>
    <d v="2016-12-07T02:26:16"/>
    <x v="2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9:38:04"/>
    <d v="2015-03-28T08:38:04"/>
    <x v="0"/>
    <n v="2015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8:59:12"/>
    <d v="2016-12-22T08:59:12"/>
    <x v="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4:32:28"/>
    <d v="2015-07-31T14:32:28"/>
    <x v="0"/>
    <n v="20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3:15:42"/>
    <d v="2016-06-09T21:00:00"/>
    <x v="2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9:22:19"/>
    <d v="2016-05-14T19:22:19"/>
    <x v="2"/>
    <n v="2016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5:02:45"/>
    <d v="2016-04-13T15:02:45"/>
    <x v="2"/>
    <n v="2016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9:36:18"/>
    <d v="2016-10-16T09:36:18"/>
    <x v="2"/>
    <n v="2016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6:17:05"/>
    <d v="2015-10-06T16:17:05"/>
    <x v="0"/>
    <n v="201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1:00:10"/>
    <d v="2015-10-17T01:00:10"/>
    <x v="0"/>
    <n v="2015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3:25:46"/>
    <d v="2016-11-11T16:00:00"/>
    <x v="2"/>
    <n v="2016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3:51:57"/>
    <d v="2016-01-26T19:00:00"/>
    <x v="2"/>
    <n v="2016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0:25:11"/>
    <d v="2015-05-08T14:05:00"/>
    <x v="0"/>
    <n v="201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1:17:21"/>
    <d v="2016-05-06T01:17:21"/>
    <x v="2"/>
    <n v="201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4:54:35"/>
    <d v="2014-08-08T07:54:00"/>
    <x v="3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8:57:04"/>
    <d v="2016-06-07T18:57:04"/>
    <x v="2"/>
    <n v="201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1:14:53"/>
    <d v="2016-04-10T20:30:00"/>
    <x v="2"/>
    <n v="2016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8:03:06"/>
    <d v="2015-01-31T08:03:06"/>
    <x v="3"/>
    <n v="2015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9:05:57"/>
    <d v="2016-06-21T19:05:57"/>
    <x v="2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0:24:25"/>
    <d v="2014-10-15T21:59:00"/>
    <x v="3"/>
    <n v="201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8:14:56"/>
    <d v="2016-06-21T21:55:00"/>
    <x v="2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2:46:48"/>
    <d v="2016-09-25T02:46:48"/>
    <x v="2"/>
    <n v="2016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7:59:50"/>
    <d v="2016-06-05T07:59:50"/>
    <x v="2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2:51:17"/>
    <d v="2015-04-05T11:51:17"/>
    <x v="0"/>
    <n v="201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1:08:25"/>
    <d v="2015-03-08T10:08:25"/>
    <x v="0"/>
    <n v="201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2:59:26"/>
    <d v="2016-05-08T02:59:26"/>
    <x v="2"/>
    <n v="201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7:48:03"/>
    <d v="2014-07-04T19:00:00"/>
    <x v="3"/>
    <n v="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1:45:08"/>
    <d v="2014-07-27T17:00:00"/>
    <x v="3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5:17:48"/>
    <d v="2015-04-01T14:17:48"/>
    <x v="0"/>
    <n v="2015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0:44:46"/>
    <d v="2015-10-06T10:44:46"/>
    <x v="0"/>
    <n v="2015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4:38:50"/>
    <d v="2014-07-19T14:38:50"/>
    <x v="3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0:14:40"/>
    <d v="2015-06-15T10:14:40"/>
    <x v="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6:30:22"/>
    <d v="2015-07-30T06:30:22"/>
    <x v="0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0:10:46"/>
    <d v="2014-08-03T17:00:00"/>
    <x v="3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3:34:06"/>
    <d v="2016-04-05T02:34:06"/>
    <x v="2"/>
    <n v="201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0:46:07"/>
    <d v="2014-10-10T15:00:00"/>
    <x v="3"/>
    <n v="2014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7:48:00"/>
    <d v="2017-02-24T07:48:00"/>
    <x v="1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9:58:38"/>
    <d v="2016-07-28T09:58:38"/>
    <x v="2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7:22:34"/>
    <d v="2016-12-06T17:22:34"/>
    <x v="2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3:10:21"/>
    <d v="2016-06-12T11:00:00"/>
    <x v="2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1:06:50"/>
    <d v="2015-03-31T22:59:00"/>
    <x v="0"/>
    <n v="2015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5:59:44"/>
    <d v="2016-04-13T07:18:00"/>
    <x v="2"/>
    <n v="2016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2:48:13"/>
    <d v="2014-08-29T22:48:13"/>
    <x v="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0:32:48"/>
    <d v="2015-04-17T18:37:00"/>
    <x v="0"/>
    <n v="201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8:35:10"/>
    <d v="2015-02-25T18:35:10"/>
    <x v="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7:14:14"/>
    <d v="2016-05-08T15:00:00"/>
    <x v="2"/>
    <n v="2016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7:24:40"/>
    <d v="2016-04-29T21:59:00"/>
    <x v="2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0:39:32"/>
    <d v="2016-06-13T11:00:00"/>
    <x v="2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0:50:11"/>
    <d v="2015-11-29T17:00:00"/>
    <x v="0"/>
    <n v="201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3:29:25"/>
    <d v="2014-07-23T05:00:00"/>
    <x v="3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7:49:38"/>
    <d v="2016-07-01T17:00:00"/>
    <x v="2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4:22:30"/>
    <d v="2016-05-02T17:00:00"/>
    <x v="2"/>
    <n v="2016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1:26:46"/>
    <d v="2015-10-28T22:01:00"/>
    <x v="0"/>
    <n v="2015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8:52:07"/>
    <d v="2016-05-10T05:17:00"/>
    <x v="2"/>
    <n v="201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3:34:32"/>
    <d v="2016-07-15T13:34:32"/>
    <x v="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4:01:50"/>
    <d v="2014-08-01T04:01:50"/>
    <x v="3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1:27:59"/>
    <d v="2014-11-19T02:27:59"/>
    <x v="3"/>
    <n v="2014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9:22:14"/>
    <d v="2017-02-24T19:22:14"/>
    <x v="1"/>
    <n v="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9:59:03"/>
    <d v="2016-12-14T09:59:00"/>
    <x v="2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8:36:30"/>
    <d v="2014-09-01T09:59:00"/>
    <x v="3"/>
    <n v="201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0:11:57"/>
    <d v="2015-03-06T22:55:00"/>
    <x v="0"/>
    <n v="20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2:30:45"/>
    <d v="2014-08-19T10:00:00"/>
    <x v="3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7:27:29"/>
    <d v="2016-03-15T15:00:00"/>
    <x v="2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0:26:32"/>
    <d v="2015-12-12T20:26:32"/>
    <x v="0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9:37:17"/>
    <d v="2015-05-12T19:37:17"/>
    <x v="0"/>
    <n v="201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6:24:54"/>
    <d v="2015-08-01T16:24:54"/>
    <x v="0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2:47:39"/>
    <d v="2014-12-31T23:00:00"/>
    <x v="3"/>
    <n v="2014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8:59:40"/>
    <d v="2017-01-14T18:59:40"/>
    <x v="2"/>
    <n v="201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2:01:25"/>
    <d v="2016-12-17T02:00:00"/>
    <x v="2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4:59:25"/>
    <d v="2015-12-02T14:59:25"/>
    <x v="0"/>
    <n v="201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7:09:16"/>
    <d v="2014-08-24T22:59:00"/>
    <x v="3"/>
    <n v="201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4:30:40"/>
    <d v="2015-07-18T10:00:00"/>
    <x v="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1:33:36"/>
    <d v="2015-10-28T11:33:36"/>
    <x v="0"/>
    <n v="2015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8:39:33"/>
    <d v="2014-05-18T08:39:33"/>
    <x v="3"/>
    <n v="2014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0:49:54"/>
    <d v="2015-04-25T09:49:54"/>
    <x v="0"/>
    <n v="201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1:34:59"/>
    <d v="2015-03-20T10:56:00"/>
    <x v="0"/>
    <n v="201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2:31:46"/>
    <d v="2014-08-31T07:08:00"/>
    <x v="3"/>
    <n v="2014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6:20:00"/>
    <d v="2015-08-26T17:00:00"/>
    <x v="0"/>
    <n v="2015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6:52:58"/>
    <d v="2014-11-29T17:52:58"/>
    <x v="3"/>
    <n v="201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2:26:23"/>
    <d v="2015-03-10T21:26:23"/>
    <x v="0"/>
    <n v="201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4:20:56"/>
    <d v="2016-08-01T16:59:00"/>
    <x v="2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2:47:00"/>
    <d v="2016-06-23T12:47:00"/>
    <x v="2"/>
    <n v="201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0:06:08"/>
    <d v="2015-11-20T21:00:00"/>
    <x v="0"/>
    <n v="2015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4:49:12"/>
    <d v="2014-12-10T14:49:12"/>
    <x v="3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9:28:26"/>
    <d v="2014-12-03T09:28:26"/>
    <x v="3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2:18:08"/>
    <d v="2014-12-14T12:18:08"/>
    <x v="3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5:04:01"/>
    <d v="2015-06-18T05:04:01"/>
    <x v="0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7:31:22"/>
    <d v="2016-06-03T07:31:22"/>
    <x v="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2:35:45"/>
    <d v="2014-07-10T12:35:45"/>
    <x v="3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7:05:48"/>
    <d v="2014-08-08T16:28:00"/>
    <x v="3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4:17:35"/>
    <d v="2016-05-06T14:17:35"/>
    <x v="2"/>
    <n v="2016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6:07:10"/>
    <d v="2014-11-05T18:46:00"/>
    <x v="3"/>
    <n v="2014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8:17:25"/>
    <d v="2014-07-27T08:17:25"/>
    <x v="3"/>
    <n v="201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1:05:44"/>
    <d v="2015-05-30T12:10:00"/>
    <x v="0"/>
    <n v="201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4:43:09"/>
    <d v="2014-05-31T21:59:00"/>
    <x v="3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5:28:49"/>
    <d v="2016-02-18T16:00:00"/>
    <x v="2"/>
    <n v="201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2:02:56"/>
    <d v="2014-11-21T11:00:00"/>
    <x v="3"/>
    <n v="2014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6:05:25"/>
    <d v="2015-02-21T16:05:25"/>
    <x v="0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6:53:34"/>
    <d v="2014-08-28T16:53:34"/>
    <x v="3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1:22:26"/>
    <d v="2015-08-07T11:22:26"/>
    <x v="0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8:50:43"/>
    <d v="2015-11-11T20:31:00"/>
    <x v="0"/>
    <n v="201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5:05:24"/>
    <d v="2015-06-25T05:05:24"/>
    <x v="0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6:05:02"/>
    <d v="2015-06-17T06:05:02"/>
    <x v="0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8:24:46"/>
    <d v="2016-03-01T17:59:00"/>
    <x v="2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5:49:36"/>
    <d v="2014-07-16T05:49:36"/>
    <x v="3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4:08:09"/>
    <d v="2014-07-06T04:08:09"/>
    <x v="3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7:48:24"/>
    <d v="2014-07-18T17:48:24"/>
    <x v="3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3:32:38"/>
    <d v="2016-07-31T14:58:00"/>
    <x v="2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8:59:50"/>
    <d v="2016-06-06T01:00:00"/>
    <x v="2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8:32:52"/>
    <d v="2015-10-07T18:32:52"/>
    <x v="0"/>
    <n v="2015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7:01:02"/>
    <d v="2014-09-27T17:01:02"/>
    <x v="3"/>
    <n v="2014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1:35:38"/>
    <d v="2015-02-27T22:59:00"/>
    <x v="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3:58:45"/>
    <d v="2016-12-01T01:59:00"/>
    <x v="2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1:27:36"/>
    <d v="2016-04-17T17:30:00"/>
    <x v="2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3:54:05"/>
    <d v="2015-04-23T12:30:00"/>
    <x v="0"/>
    <n v="201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5:55:48"/>
    <d v="2014-10-25T18:43:00"/>
    <x v="3"/>
    <n v="2014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4:01:47"/>
    <d v="2014-05-23T14:01:47"/>
    <x v="3"/>
    <n v="201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3:43:05"/>
    <d v="2016-04-06T15:30:00"/>
    <x v="2"/>
    <n v="2016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0:10:02"/>
    <d v="2016-02-13T18:00:00"/>
    <x v="2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2:59:23"/>
    <d v="2015-03-04T12:59:23"/>
    <x v="0"/>
    <n v="201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7:29:36"/>
    <d v="2015-12-13T18:00:00"/>
    <x v="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5:52:21"/>
    <d v="2015-04-24T15:52:21"/>
    <x v="0"/>
    <n v="2015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0:14:44"/>
    <d v="2015-02-05T00:59:00"/>
    <x v="0"/>
    <n v="201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8:48:56"/>
    <d v="2014-10-04T08:48:56"/>
    <x v="3"/>
    <n v="2014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9:21:43"/>
    <d v="2014-09-20T20:00:00"/>
    <x v="3"/>
    <n v="2014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9:29:12"/>
    <d v="2014-07-02T09:29:12"/>
    <x v="3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1:17:27"/>
    <d v="2015-02-28T11:00:00"/>
    <x v="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8:31:01"/>
    <d v="2016-11-01T18:31:01"/>
    <x v="2"/>
    <n v="201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6:41:41"/>
    <d v="2014-07-30T16:41:41"/>
    <x v="3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1:32:33"/>
    <d v="2014-08-18T11:32:33"/>
    <x v="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7:56:54"/>
    <d v="2016-02-05T16:00:00"/>
    <x v="2"/>
    <n v="2016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9:30:55"/>
    <d v="2014-06-16T21:00:00"/>
    <x v="3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3:07:49"/>
    <d v="2014-07-10T03:07:49"/>
    <x v="3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8:48:13"/>
    <d v="2016-08-06T21:00:00"/>
    <x v="2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6:59:53"/>
    <d v="2014-08-21T10:28:00"/>
    <x v="3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1:03:40"/>
    <d v="2015-08-19T11:03:40"/>
    <x v="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6:16:07"/>
    <d v="2015-05-02T15:00:00"/>
    <x v="0"/>
    <n v="201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5:52:10"/>
    <d v="2016-01-18T22:59:00"/>
    <x v="2"/>
    <n v="20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0:57:08"/>
    <d v="2014-07-11T10:15:00"/>
    <x v="3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4:18:41"/>
    <d v="2015-11-13T14:17:00"/>
    <x v="0"/>
    <n v="2015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4:11:12"/>
    <d v="2015-05-30T14:11:12"/>
    <x v="0"/>
    <n v="201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6:35:46"/>
    <d v="2014-09-09T06:35:46"/>
    <x v="3"/>
    <n v="2014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0:59:46"/>
    <d v="2016-06-08T07:59:00"/>
    <x v="2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6:43:56"/>
    <d v="2015-10-23T06:43:56"/>
    <x v="0"/>
    <n v="201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3:58:45"/>
    <d v="2015-02-05T06:20:00"/>
    <x v="0"/>
    <n v="2015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5:20:12"/>
    <d v="2016-03-18T14:20:12"/>
    <x v="2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0:51:29"/>
    <d v="2014-12-16T20:51:29"/>
    <x v="3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9:15:38"/>
    <d v="2016-07-08T22:00:00"/>
    <x v="2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0:54:31"/>
    <d v="2015-04-02T09:54:31"/>
    <x v="0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1:22:07"/>
    <d v="2015-04-21T11:22:07"/>
    <x v="0"/>
    <n v="2015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9:20:26"/>
    <d v="2014-07-22T21:59:00"/>
    <x v="3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7:29:16"/>
    <d v="2016-08-13T17:29:16"/>
    <x v="2"/>
    <n v="20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0:45:59"/>
    <d v="2014-07-31T10:45:59"/>
    <x v="3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2:00:27"/>
    <d v="2016-10-13T12:00:27"/>
    <x v="2"/>
    <n v="2016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2:56:07"/>
    <d v="2014-08-01T00:59:00"/>
    <x v="3"/>
    <n v="201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0:57:37"/>
    <d v="2015-02-11T23:59:00"/>
    <x v="0"/>
    <n v="201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2:51:43"/>
    <d v="2015-02-02T22:27:00"/>
    <x v="0"/>
    <n v="201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5:31:00"/>
    <d v="2016-05-20T05:31:00"/>
    <x v="2"/>
    <n v="2016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6:39:12"/>
    <d v="2014-08-15T06:39:12"/>
    <x v="3"/>
    <n v="2014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9:11:19"/>
    <d v="2016-10-28T21:00:00"/>
    <x v="2"/>
    <n v="2016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5:33:48"/>
    <d v="2015-07-10T12:00:00"/>
    <x v="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6:03:05"/>
    <d v="2016-10-10T21:59:00"/>
    <x v="2"/>
    <n v="201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1:07:17"/>
    <d v="2016-08-22T21:07:17"/>
    <x v="2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9:01:12"/>
    <d v="2015-08-09T10:00:00"/>
    <x v="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8:27:30"/>
    <d v="2016-04-19T17:27:30"/>
    <x v="2"/>
    <n v="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0:07:12"/>
    <d v="2015-03-20T09:07:12"/>
    <x v="0"/>
    <n v="201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2:22:09"/>
    <d v="2016-09-20T21:00:00"/>
    <x v="2"/>
    <n v="201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9:24:05"/>
    <d v="2016-04-28T09:24:05"/>
    <x v="2"/>
    <n v="2016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8:31:42"/>
    <d v="2016-07-15T15:38:00"/>
    <x v="2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3:41:30"/>
    <d v="2014-08-31T14:00:00"/>
    <x v="3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2:05:31"/>
    <d v="2014-11-05T23:59:00"/>
    <x v="3"/>
    <n v="2014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4:01:36"/>
    <d v="2015-03-20T14:27:00"/>
    <x v="0"/>
    <n v="2015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6:02:11"/>
    <d v="2016-07-20T06:02:11"/>
    <x v="2"/>
    <n v="20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5:08:24"/>
    <d v="2014-11-02T18:00:00"/>
    <x v="3"/>
    <n v="201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0:43:10"/>
    <d v="2014-10-26T21:00:00"/>
    <x v="3"/>
    <n v="201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1:40:43"/>
    <d v="2015-05-16T21:00:00"/>
    <x v="0"/>
    <n v="201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6:00:22"/>
    <d v="2015-03-16T15:00:00"/>
    <x v="0"/>
    <n v="2015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4:31:20"/>
    <d v="2014-06-21T14:31:20"/>
    <x v="3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1:37:07"/>
    <d v="2015-07-10T15:00:00"/>
    <x v="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3:56:28"/>
    <d v="2015-01-01T23:56:28"/>
    <x v="3"/>
    <n v="2015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2:31:06"/>
    <d v="2014-07-06T12:31:06"/>
    <x v="3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0:03:01"/>
    <d v="2014-07-03T10:03:01"/>
    <x v="3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2:14:59"/>
    <d v="2016-06-15T12:14:59"/>
    <x v="2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0:38:00"/>
    <d v="2016-02-02T10:38:00"/>
    <x v="2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5:00:01"/>
    <d v="2015-06-03T00:59:00"/>
    <x v="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6:34:12"/>
    <d v="2015-06-24T16:34:12"/>
    <x v="0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2:26:00"/>
    <d v="2015-04-17T10:00:00"/>
    <x v="0"/>
    <n v="201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9:15:31"/>
    <d v="2014-05-24T15:00:00"/>
    <x v="3"/>
    <n v="201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3:15:24"/>
    <d v="2016-04-13T13:15:24"/>
    <x v="2"/>
    <n v="2016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3:59:44"/>
    <d v="2015-05-17T23:59:44"/>
    <x v="0"/>
    <n v="201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8:13:17"/>
    <d v="2015-10-25T18:13:17"/>
    <x v="0"/>
    <n v="201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4:47:16"/>
    <d v="2014-08-16T23:11:00"/>
    <x v="3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3:09:35"/>
    <d v="2016-11-26T00:00:00"/>
    <x v="2"/>
    <n v="2016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2:18:29"/>
    <d v="2014-11-01T11:18:00"/>
    <x v="3"/>
    <n v="201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4:19:26"/>
    <d v="2016-09-11T14:19:26"/>
    <x v="2"/>
    <n v="201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1:48:24"/>
    <d v="2016-06-02T16:00:00"/>
    <x v="2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1:48:24"/>
    <d v="2016-05-28T15:44:00"/>
    <x v="2"/>
    <n v="2016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8:52:05"/>
    <d v="2015-07-01T00:59:00"/>
    <x v="0"/>
    <n v="201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6:03:58"/>
    <d v="2016-03-06T22:59:00"/>
    <x v="2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2:19:55"/>
    <d v="2015-09-11T12:19:55"/>
    <x v="0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4:08:44"/>
    <d v="2016-03-15T21:59:00"/>
    <x v="2"/>
    <n v="2016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5:28:48"/>
    <d v="2016-07-24T05:28:48"/>
    <x v="2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1:58:11"/>
    <d v="2015-11-19T12:58:11"/>
    <x v="0"/>
    <n v="2015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6:27:25"/>
    <d v="2014-05-12T22:00:00"/>
    <x v="3"/>
    <n v="201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1:37:20"/>
    <d v="2014-08-23T11:37:20"/>
    <x v="3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6:08:57"/>
    <d v="2016-05-31T16:08:57"/>
    <x v="2"/>
    <n v="2016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1:30:53"/>
    <d v="2016-05-10T15:00:00"/>
    <x v="2"/>
    <n v="201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4:37:46"/>
    <d v="2014-11-20T22:55:00"/>
    <x v="3"/>
    <n v="201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8:54:06"/>
    <d v="2014-07-02T08:54:06"/>
    <x v="3"/>
    <n v="2014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4:58:15"/>
    <d v="2014-11-07T12:30:00"/>
    <x v="3"/>
    <n v="201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6:53:12"/>
    <d v="2015-04-23T05:53:12"/>
    <x v="0"/>
    <n v="201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0:18:32"/>
    <d v="2014-06-03T22:59:00"/>
    <x v="3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4:19:12"/>
    <d v="2015-02-01T22:59:00"/>
    <x v="0"/>
    <n v="201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2:32:51"/>
    <d v="2015-05-31T12:32:51"/>
    <x v="0"/>
    <n v="20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8:14:30"/>
    <d v="2014-09-07T21:00:00"/>
    <x v="3"/>
    <n v="201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3:37:14"/>
    <d v="2014-07-04T05:00:00"/>
    <x v="3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2:48:19"/>
    <d v="2014-10-02T08:21:00"/>
    <x v="3"/>
    <n v="2014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8:22:30"/>
    <d v="2015-03-04T08:22:30"/>
    <x v="0"/>
    <n v="2015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3:46:52"/>
    <d v="2015-09-06T07:47:00"/>
    <x v="0"/>
    <n v="201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2:40:20"/>
    <d v="2014-09-29T02:40:20"/>
    <x v="3"/>
    <n v="201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2:57:26"/>
    <d v="2015-09-15T04:06:00"/>
    <x v="0"/>
    <n v="2015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3:32:28"/>
    <d v="2016-09-25T17:00:00"/>
    <x v="2"/>
    <n v="2016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2:19:33"/>
    <d v="2014-09-12T22:00:00"/>
    <x v="3"/>
    <n v="201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0:41:46"/>
    <d v="2015-08-09T10:00:00"/>
    <x v="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2:02:51"/>
    <d v="2016-04-27T23:59:00"/>
    <x v="2"/>
    <n v="201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8:33:25"/>
    <d v="2015-07-10T21:59:00"/>
    <x v="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6:01:58"/>
    <d v="2017-01-18T06:01:58"/>
    <x v="2"/>
    <n v="2017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2:16:58"/>
    <d v="2015-07-12T19:00:00"/>
    <x v="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8:57:37"/>
    <d v="2016-04-10T14:00:00"/>
    <x v="2"/>
    <n v="2016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9:42:14"/>
    <d v="2016-06-30T09:42:14"/>
    <x v="2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8:23:47"/>
    <d v="2014-09-17T21:59:00"/>
    <x v="3"/>
    <n v="201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2:16:07"/>
    <d v="2015-11-11T13:16:07"/>
    <x v="0"/>
    <n v="2015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9:00:23"/>
    <d v="2015-10-01T09:00:23"/>
    <x v="0"/>
    <n v="2015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9:21:50"/>
    <d v="2015-10-02T12:00:00"/>
    <x v="0"/>
    <n v="201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1:27:05"/>
    <d v="2015-12-20T05:59:00"/>
    <x v="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2:30:16"/>
    <d v="2014-11-17T01:59:00"/>
    <x v="3"/>
    <n v="2014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4:05:40"/>
    <d v="2016-08-17T04:05:40"/>
    <x v="2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2:08:42"/>
    <d v="2016-09-08T12:08:42"/>
    <x v="2"/>
    <n v="2016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8:04:51"/>
    <d v="2016-06-25T18:04:51"/>
    <x v="2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1:31:15"/>
    <d v="2015-08-31T11:31:15"/>
    <x v="0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8:23:42"/>
    <d v="2014-09-07T08:23:42"/>
    <x v="3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2:07:39"/>
    <d v="2015-06-25T12:07:39"/>
    <x v="0"/>
    <n v="201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3:57:37"/>
    <d v="2015-03-07T13:57:37"/>
    <x v="0"/>
    <n v="201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3:22:39"/>
    <d v="2015-04-11T13:22:39"/>
    <x v="0"/>
    <n v="201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9:51:24"/>
    <d v="2015-03-31T21:59:00"/>
    <x v="0"/>
    <n v="201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9:53:21"/>
    <d v="2016-05-13T21:59:00"/>
    <x v="2"/>
    <n v="201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6:36:54"/>
    <d v="2016-03-04T19:00:00"/>
    <x v="2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3:27:53"/>
    <d v="2015-09-04T03:27:53"/>
    <x v="0"/>
    <n v="2015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5:26:38"/>
    <d v="2016-05-02T15:26:38"/>
    <x v="2"/>
    <n v="201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6:22:50"/>
    <d v="2014-05-22T16:07:00"/>
    <x v="3"/>
    <n v="201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8:05:24"/>
    <d v="2014-06-28T08:05:24"/>
    <x v="3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8:41:20"/>
    <d v="2015-08-11T18:00:00"/>
    <x v="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9:12:39"/>
    <d v="2015-02-11T11:00:00"/>
    <x v="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4:36:34"/>
    <d v="2016-11-17T05:36:34"/>
    <x v="2"/>
    <n v="2016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9:35:24"/>
    <d v="2014-08-17T09:35:24"/>
    <x v="3"/>
    <n v="201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0:38:31"/>
    <d v="2014-05-05T00:38:31"/>
    <x v="3"/>
    <n v="201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3:36:15"/>
    <d v="2015-06-26T15:00:00"/>
    <x v="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0:18:28"/>
    <d v="2015-07-31T02:58:00"/>
    <x v="0"/>
    <n v="2015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5:21:06"/>
    <d v="2015-05-26T20:45:00"/>
    <x v="0"/>
    <n v="201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0:19:38"/>
    <d v="2015-08-05T12:36:00"/>
    <x v="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2:17:07"/>
    <d v="2016-03-13T16:00:00"/>
    <x v="2"/>
    <n v="2016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0:07:36"/>
    <d v="2016-08-01T13:00:00"/>
    <x v="2"/>
    <n v="2016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8:57:29"/>
    <d v="2015-10-05T10:00:00"/>
    <x v="0"/>
    <n v="201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1:50:08"/>
    <d v="2014-12-31T11:50:08"/>
    <x v="3"/>
    <n v="2014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6:11:23"/>
    <d v="2015-01-23T06:11:23"/>
    <x v="3"/>
    <n v="2015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3:27:24"/>
    <d v="2015-06-10T13:27:24"/>
    <x v="0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1:46:34"/>
    <d v="2014-09-17T11:46:34"/>
    <x v="3"/>
    <n v="201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0:31:36"/>
    <d v="2015-01-08T10:31:36"/>
    <x v="3"/>
    <n v="2015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1:58:03"/>
    <d v="2014-12-31T01:00:00"/>
    <x v="3"/>
    <n v="201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4:36:53"/>
    <d v="2014-10-30T14:36:53"/>
    <x v="3"/>
    <n v="2014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7:41:22"/>
    <d v="2015-06-21T07:41:22"/>
    <x v="0"/>
    <n v="201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3:00:46"/>
    <d v="2014-11-08T04:00:46"/>
    <x v="3"/>
    <n v="201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6:37:28"/>
    <d v="2014-11-13T17:37:28"/>
    <x v="3"/>
    <n v="201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2:48:47"/>
    <d v="2016-08-10T21:59:00"/>
    <x v="2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7:10:54"/>
    <d v="2016-12-05T08:10:54"/>
    <x v="2"/>
    <n v="201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2:53:03"/>
    <d v="2015-04-26T00:28:00"/>
    <x v="0"/>
    <n v="2015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1:36:17"/>
    <d v="2016-04-30T11:36:17"/>
    <x v="2"/>
    <n v="2016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2:17:36"/>
    <d v="2016-03-31T11:17:36"/>
    <x v="2"/>
    <n v="201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2:13:42"/>
    <d v="2015-02-28T22:59:00"/>
    <x v="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5:18:30"/>
    <d v="2014-07-30T05:18:30"/>
    <x v="3"/>
    <n v="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0:18:02"/>
    <d v="2016-04-04T20:18:02"/>
    <x v="2"/>
    <n v="2016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4:13:25"/>
    <d v="2016-04-18T03:13:25"/>
    <x v="2"/>
    <n v="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1:35:44"/>
    <d v="2015-07-13T01:35:44"/>
    <x v="0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1:11:30"/>
    <d v="2014-12-21T11:11:30"/>
    <x v="3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0:44:30"/>
    <d v="2016-09-23T10:44:30"/>
    <x v="2"/>
    <n v="201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6:57:34"/>
    <d v="2016-06-27T13:00:00"/>
    <x v="2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3:53:30"/>
    <d v="2015-04-29T17:00:00"/>
    <x v="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9:32:27"/>
    <d v="2015-05-26T09:32:27"/>
    <x v="0"/>
    <n v="201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2:00:34"/>
    <d v="2014-10-20T02:00:34"/>
    <x v="3"/>
    <n v="201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6:45:44"/>
    <d v="2015-01-23T22:59:00"/>
    <x v="3"/>
    <n v="2015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3:55:07"/>
    <d v="2015-02-10T22:59:00"/>
    <x v="3"/>
    <n v="2015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5:33:59"/>
    <d v="2015-01-05T14:26:00"/>
    <x v="3"/>
    <n v="2015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9:36:22"/>
    <d v="2016-09-03T19:36:22"/>
    <x v="2"/>
    <n v="201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8:12:03"/>
    <d v="2015-03-13T00:59:00"/>
    <x v="0"/>
    <n v="201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1:09:42"/>
    <d v="2014-08-26T11:09:42"/>
    <x v="3"/>
    <n v="2014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8:03:10"/>
    <d v="2016-03-02T23:59:00"/>
    <x v="2"/>
    <n v="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3:10:22"/>
    <d v="2014-09-02T22:59:00"/>
    <x v="3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3:04:37"/>
    <d v="2015-08-29T18:00:00"/>
    <x v="0"/>
    <n v="2015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4:22:44"/>
    <d v="2016-10-13T14:22:44"/>
    <x v="2"/>
    <n v="2016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7:58:02"/>
    <d v="2015-01-16T17:58:02"/>
    <x v="3"/>
    <n v="2015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5:27:59"/>
    <d v="2016-05-17T15:27:59"/>
    <x v="2"/>
    <n v="201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4:44:40"/>
    <d v="2015-11-05T15:44:40"/>
    <x v="0"/>
    <n v="2015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8:22:36"/>
    <d v="2016-04-29T00:59:00"/>
    <x v="2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3:02:06"/>
    <d v="2016-02-13T13:02:06"/>
    <x v="2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8:30:57"/>
    <d v="2016-08-14T08:30:57"/>
    <x v="2"/>
    <n v="201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7:08:02"/>
    <d v="2015-12-14T18:00:00"/>
    <x v="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1:01:30"/>
    <d v="2016-06-17T08:00:00"/>
    <x v="2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7:48:05"/>
    <d v="2016-03-30T16:48:05"/>
    <x v="2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4:22:16"/>
    <d v="2015-08-17T04:22:16"/>
    <x v="0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2:53:21"/>
    <d v="2015-04-08T02:53:21"/>
    <x v="0"/>
    <n v="2015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1:26:51"/>
    <d v="2014-06-09T11:26:51"/>
    <x v="3"/>
    <n v="201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8:09:34"/>
    <d v="2014-06-28T08:09:34"/>
    <x v="3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9:00:16"/>
    <d v="2015-06-18T19:00:16"/>
    <x v="0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8:14:56"/>
    <d v="2015-12-10T08:14:56"/>
    <x v="0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6:47:44"/>
    <d v="2015-03-19T15:47:44"/>
    <x v="0"/>
    <n v="201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8:38:49"/>
    <d v="2017-02-27T18:00:00"/>
    <x v="1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9:04:10"/>
    <d v="2015-06-03T09:04:10"/>
    <x v="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1:10:26"/>
    <d v="2016-11-19T16:00:00"/>
    <x v="2"/>
    <n v="201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6:31:01"/>
    <d v="2015-03-04T22:00:00"/>
    <x v="0"/>
    <n v="2015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6:27:24"/>
    <d v="2016-09-30T15:00:00"/>
    <x v="2"/>
    <n v="2016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3:19:31"/>
    <d v="2014-09-27T21:23:00"/>
    <x v="3"/>
    <n v="2014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1:41:10"/>
    <d v="2014-07-26T01:00:00"/>
    <x v="3"/>
    <n v="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2:34:50"/>
    <d v="2016-08-23T12:34:50"/>
    <x v="2"/>
    <n v="201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9:39:37"/>
    <d v="2015-07-02T09:39:37"/>
    <x v="0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0:00:57"/>
    <d v="2014-08-16T10:00:57"/>
    <x v="3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1:48:07"/>
    <d v="2016-05-20T21:59:00"/>
    <x v="2"/>
    <n v="2016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3:59:56"/>
    <d v="2015-12-13T14:59:56"/>
    <x v="0"/>
    <n v="201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0:16:04"/>
    <d v="2016-05-05T11:00:00"/>
    <x v="2"/>
    <n v="2016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4:19:50"/>
    <d v="2014-11-29T15:19:50"/>
    <x v="3"/>
    <n v="2014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2:04:57"/>
    <d v="2014-09-22T21:59:00"/>
    <x v="3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6:29:09"/>
    <d v="2014-11-23T16:29:09"/>
    <x v="3"/>
    <n v="2014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8:57:47"/>
    <d v="2016-11-18T19:00:00"/>
    <x v="2"/>
    <n v="2016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1:59:34"/>
    <d v="2017-01-13T21:59:00"/>
    <x v="2"/>
    <n v="2017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5:11:16"/>
    <d v="2016-04-20T15:11:16"/>
    <x v="2"/>
    <n v="20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0:40:29"/>
    <d v="2015-09-14T10:40:29"/>
    <x v="0"/>
    <n v="2015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0:48:55"/>
    <d v="2015-01-01T10:48:55"/>
    <x v="3"/>
    <n v="2015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0:08:52"/>
    <d v="2015-04-19T09:08:52"/>
    <x v="0"/>
    <n v="2015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0:15:06"/>
    <d v="2016-10-07T09:11:00"/>
    <x v="2"/>
    <n v="201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2:45:30"/>
    <d v="2015-05-10T12:45:30"/>
    <x v="0"/>
    <n v="201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9:02:59"/>
    <d v="2014-10-04T23:00:00"/>
    <x v="3"/>
    <n v="2014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3:35:27"/>
    <d v="2015-11-30T11:00:00"/>
    <x v="0"/>
    <n v="2015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1:27:19"/>
    <d v="2015-11-16T22:27:19"/>
    <x v="0"/>
    <n v="2015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3:48:07"/>
    <d v="2016-03-07T22:59:00"/>
    <x v="2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7:17:18"/>
    <d v="2016-11-21T18:17:18"/>
    <x v="2"/>
    <n v="2016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4:06:42"/>
    <d v="2015-06-16T17:30:00"/>
    <x v="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1:58:47"/>
    <d v="2016-09-30T11:58:47"/>
    <x v="2"/>
    <n v="2016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1:00:45"/>
    <d v="2014-10-05T01:00:45"/>
    <x v="3"/>
    <n v="201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1:06:34"/>
    <d v="2014-06-16T11:06:34"/>
    <x v="3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5:29:44"/>
    <d v="2016-02-02T05:29:44"/>
    <x v="2"/>
    <n v="201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9:30:42"/>
    <d v="2014-08-10T09:59:00"/>
    <x v="3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9:28:22"/>
    <d v="2016-08-24T21:59:00"/>
    <x v="2"/>
    <n v="2016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2:43:27"/>
    <d v="2015-08-05T02:43:27"/>
    <x v="0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3:59:46"/>
    <d v="2016-04-03T11:00:00"/>
    <x v="2"/>
    <n v="2016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3:16:38"/>
    <d v="2015-07-18T00:59:00"/>
    <x v="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5:50:36"/>
    <d v="2017-02-01T16:59:00"/>
    <x v="1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9:06:59"/>
    <d v="2016-06-01T15:42:00"/>
    <x v="2"/>
    <n v="201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4:36:20"/>
    <d v="2014-07-01T21:59:00"/>
    <x v="3"/>
    <n v="20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0:39:10"/>
    <d v="2015-03-19T08:39:00"/>
    <x v="0"/>
    <n v="2015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5:08:45"/>
    <d v="2014-12-23T15:08:45"/>
    <x v="3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5:31:12"/>
    <d v="2016-04-09T22:00:00"/>
    <x v="2"/>
    <n v="2016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3:16:54"/>
    <d v="2015-03-30T22:16:54"/>
    <x v="0"/>
    <n v="201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4:50:30"/>
    <d v="2016-12-21T05:50:30"/>
    <x v="2"/>
    <n v="2016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3:58:09"/>
    <d v="2016-06-15T23:58:09"/>
    <x v="2"/>
    <n v="20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3:23:42"/>
    <d v="2015-10-28T13:54:00"/>
    <x v="0"/>
    <n v="201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5:43:02"/>
    <d v="2014-07-24T01:00:00"/>
    <x v="3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7:16:59"/>
    <d v="2015-07-18T17:16:59"/>
    <x v="0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7:20:52"/>
    <d v="2015-07-23T12:33:00"/>
    <x v="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0:12:17"/>
    <d v="2015-06-11T10:12:17"/>
    <x v="0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6:20:11"/>
    <d v="2015-05-31T17:00:00"/>
    <x v="0"/>
    <n v="201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9:04:27"/>
    <d v="2014-07-20T21:59:00"/>
    <x v="3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6:43:04"/>
    <d v="2014-09-26T16:43:04"/>
    <x v="3"/>
    <n v="201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1:04:57"/>
    <d v="2014-11-05T06:52:00"/>
    <x v="3"/>
    <n v="201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4:57:09"/>
    <d v="2016-09-03T14:57:09"/>
    <x v="2"/>
    <n v="2016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8:19:42"/>
    <d v="2016-05-15T17:00:00"/>
    <x v="2"/>
    <n v="2016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3:34:44"/>
    <d v="2014-09-12T13:34:44"/>
    <x v="3"/>
    <n v="201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7:46:58"/>
    <d v="2014-07-02T21:59:00"/>
    <x v="3"/>
    <n v="201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6:44:58"/>
    <d v="2015-05-31T06:44:58"/>
    <x v="0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2:16:21"/>
    <d v="2014-06-30T22:59:00"/>
    <x v="3"/>
    <n v="2014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4:53:54"/>
    <d v="2016-10-05T04:53:54"/>
    <x v="2"/>
    <n v="2016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9:38:10"/>
    <d v="2016-01-15T09:38:10"/>
    <x v="2"/>
    <n v="201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0:26:58"/>
    <d v="2014-06-16T00:59:00"/>
    <x v="3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0:48:16"/>
    <d v="2016-10-19T20:48:16"/>
    <x v="2"/>
    <n v="20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2:19:46"/>
    <d v="2015-09-01T22:19:46"/>
    <x v="0"/>
    <n v="20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8:14:19"/>
    <d v="2014-05-19T15:00:00"/>
    <x v="3"/>
    <n v="201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9:54:20"/>
    <d v="2015-08-28T21:59:00"/>
    <x v="0"/>
    <n v="201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3:14:15"/>
    <d v="2014-06-26T23:14:15"/>
    <x v="3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2:53:24"/>
    <d v="2014-08-08T12:53:24"/>
    <x v="3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3:50:39"/>
    <d v="2015-06-21T16:25:00"/>
    <x v="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8:21:23"/>
    <d v="2014-11-27T09:21:23"/>
    <x v="3"/>
    <n v="2014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0:48:49"/>
    <d v="2015-03-01T22:59:00"/>
    <x v="0"/>
    <n v="20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7:09:39"/>
    <d v="2014-09-18T18:00:00"/>
    <x v="3"/>
    <n v="201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2:35:29"/>
    <d v="2015-11-30T16:30:00"/>
    <x v="0"/>
    <n v="2015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1:12:47"/>
    <d v="2016-06-05T20:00:00"/>
    <x v="2"/>
    <n v="201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4:53:30"/>
    <d v="2015-01-11T14:53:30"/>
    <x v="3"/>
    <n v="201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8:48:36"/>
    <d v="2015-02-13T08:48:36"/>
    <x v="3"/>
    <n v="2015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5:10:48"/>
    <d v="2016-05-10T05:10:48"/>
    <x v="2"/>
    <n v="201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3:21:27"/>
    <d v="2016-03-02T13:21:27"/>
    <x v="2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8:26:56"/>
    <d v="2014-10-15T08:26:56"/>
    <x v="3"/>
    <n v="2014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8:03:20"/>
    <d v="2014-09-30T10:00:00"/>
    <x v="3"/>
    <n v="2014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6:59:53"/>
    <d v="2015-06-04T06:59:53"/>
    <x v="0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6:54:44"/>
    <d v="2016-07-10T16:59:00"/>
    <x v="2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6:06:28"/>
    <d v="2016-08-13T00:59:00"/>
    <x v="2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0:33:14"/>
    <d v="2016-05-31T10:33:14"/>
    <x v="2"/>
    <n v="201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7:01:54"/>
    <d v="2014-06-23T12:00:00"/>
    <x v="3"/>
    <n v="201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5:55:49"/>
    <d v="2014-09-12T15:55:49"/>
    <x v="3"/>
    <n v="2014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9:09:38"/>
    <d v="2016-07-21T23:26:00"/>
    <x v="2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1:24:46"/>
    <d v="2014-07-03T21:24:46"/>
    <x v="3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0:59:06"/>
    <d v="2014-06-25T10:59:06"/>
    <x v="3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7:49:48"/>
    <d v="2015-04-03T07:49:48"/>
    <x v="0"/>
    <n v="2015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1:22:53"/>
    <d v="2014-06-15T10:00:00"/>
    <x v="3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2:07:47"/>
    <d v="2015-05-31T00:59:00"/>
    <x v="0"/>
    <n v="201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1:42:46"/>
    <d v="2016-06-04T11:42:46"/>
    <x v="2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7:21:07"/>
    <d v="2015-05-25T21:59:00"/>
    <x v="0"/>
    <n v="2015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7:53:39"/>
    <d v="2015-03-31T06:52:00"/>
    <x v="0"/>
    <n v="20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5:18:29"/>
    <d v="2016-01-21T15:18:29"/>
    <x v="0"/>
    <n v="20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4:47:29"/>
    <d v="2015-05-09T14:47:29"/>
    <x v="0"/>
    <n v="201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1:11:15"/>
    <d v="2015-02-27T11:11:15"/>
    <x v="0"/>
    <n v="20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1:31:06"/>
    <d v="2015-06-22T11:31:06"/>
    <x v="0"/>
    <n v="201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7:50:06"/>
    <d v="2015-07-02T17:50:06"/>
    <x v="0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6:28:04"/>
    <d v="2014-11-05T17:28:04"/>
    <x v="3"/>
    <n v="201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0:07:27"/>
    <d v="2016-02-11T16:59:00"/>
    <x v="2"/>
    <n v="201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2:04:22"/>
    <d v="2014-11-30T13:04:22"/>
    <x v="3"/>
    <n v="201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5:47:40"/>
    <d v="2016-05-04T17:00:00"/>
    <x v="2"/>
    <n v="201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6:41:07"/>
    <d v="2016-02-18T15:30:00"/>
    <x v="2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1:22:51"/>
    <d v="2016-04-29T15:00:00"/>
    <x v="2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2:21:34"/>
    <d v="2016-10-19T22:55:00"/>
    <x v="2"/>
    <n v="2016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2:06:16"/>
    <d v="2015-08-18T22:06:16"/>
    <x v="0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2:55:12"/>
    <d v="2015-03-22T21:55:12"/>
    <x v="0"/>
    <n v="201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0:15:59"/>
    <d v="2015-08-17T10:15:59"/>
    <x v="0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2:04:06"/>
    <d v="2015-01-09T21:23:00"/>
    <x v="3"/>
    <n v="2015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0:15:33"/>
    <d v="2015-01-24T06:00:00"/>
    <x v="3"/>
    <n v="201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8:35:08"/>
    <d v="2015-04-18T16:30:00"/>
    <x v="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5:38:16"/>
    <d v="2015-05-25T15:38:16"/>
    <x v="0"/>
    <n v="2015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0:38:09"/>
    <d v="2015-05-28T10:38:09"/>
    <x v="0"/>
    <n v="201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1:04:53"/>
    <d v="2015-03-23T12:00:00"/>
    <x v="0"/>
    <n v="2015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0:35:03"/>
    <d v="2015-11-12T00:59:00"/>
    <x v="0"/>
    <n v="2015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6:31:45"/>
    <d v="2014-07-15T16:00:00"/>
    <x v="3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4:47:48"/>
    <d v="2016-07-17T04:47:48"/>
    <x v="2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0:09:15"/>
    <d v="2014-08-11T19:53:58"/>
    <x v="3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6:05:50"/>
    <d v="2015-12-17T16:05:50"/>
    <x v="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3:09:04"/>
    <d v="2014-09-05T23:09:04"/>
    <x v="3"/>
    <n v="201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1:02:44"/>
    <d v="2014-07-03T11:02:44"/>
    <x v="3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3:32:32"/>
    <d v="2014-07-04T21:59:00"/>
    <x v="3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0:45:02"/>
    <d v="2014-08-10T10:45:02"/>
    <x v="3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3:20:39"/>
    <d v="2016-10-08T03:20:39"/>
    <x v="2"/>
    <n v="201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1:11:36"/>
    <d v="2015-07-05T16:59:00"/>
    <x v="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0:57:16"/>
    <d v="2016-02-15T23:59:00"/>
    <x v="2"/>
    <n v="2016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1:03:08"/>
    <d v="2016-04-28T21:59:00"/>
    <x v="2"/>
    <n v="2016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7:33:28"/>
    <d v="2015-02-10T01:59:00"/>
    <x v="0"/>
    <n v="201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8:51:13"/>
    <d v="2016-04-02T17:51:13"/>
    <x v="2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3:15:35"/>
    <d v="2016-10-16T15:00:00"/>
    <x v="2"/>
    <n v="2016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3:46:40"/>
    <d v="2015-06-02T18:00:00"/>
    <x v="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5:08:57"/>
    <d v="2014-07-25T22:59:00"/>
    <x v="3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4:48:27"/>
    <d v="2016-04-15T14:48:27"/>
    <x v="2"/>
    <n v="2016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3:33:18"/>
    <d v="2014-06-11T13:33:18"/>
    <x v="3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4:25:15"/>
    <d v="2014-12-01T14:25:15"/>
    <x v="3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5:18:58"/>
    <d v="2014-05-18T23:00:00"/>
    <x v="3"/>
    <n v="201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0:35:53"/>
    <d v="2015-08-25T20:35:53"/>
    <x v="0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6:36:26"/>
    <d v="2014-05-05T06:36:26"/>
    <x v="3"/>
    <n v="201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5:12:17"/>
    <d v="2015-08-10T17:00:00"/>
    <x v="0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3:31:29"/>
    <d v="2015-08-02T13:31:29"/>
    <x v="0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2:00:26"/>
    <d v="2015-04-01T11:00:26"/>
    <x v="0"/>
    <n v="2015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4:13:52"/>
    <d v="2016-05-28T18:36:00"/>
    <x v="2"/>
    <n v="20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2:38:02"/>
    <d v="2014-07-30T12:38:02"/>
    <x v="3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2:00:45"/>
    <d v="2014-07-02T22:00:45"/>
    <x v="3"/>
    <n v="201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8:28:17"/>
    <d v="2015-02-28T22:59:00"/>
    <x v="0"/>
    <n v="2015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1:28:10"/>
    <d v="2014-06-12T11:28:10"/>
    <x v="3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8:21:19"/>
    <d v="2016-04-15T08:21:19"/>
    <x v="2"/>
    <n v="2016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6:20:10"/>
    <d v="2015-06-13T16:20:10"/>
    <x v="0"/>
    <n v="201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4:34:12"/>
    <d v="2016-05-17T18:00:00"/>
    <x v="2"/>
    <n v="2016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8:48:26"/>
    <d v="2016-11-29T00:00:00"/>
    <x v="2"/>
    <n v="201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8:07:27"/>
    <d v="2016-11-14T20:08:00"/>
    <x v="2"/>
    <n v="201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3:00:55"/>
    <d v="2015-04-09T13:00:55"/>
    <x v="0"/>
    <n v="201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6:37:23"/>
    <d v="2015-04-08T22:00:00"/>
    <x v="0"/>
    <n v="201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2:49:38"/>
    <d v="2014-07-31T19:00:00"/>
    <x v="3"/>
    <n v="201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0:40:21"/>
    <d v="2014-09-26T22:00:00"/>
    <x v="3"/>
    <n v="2014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3:39:40"/>
    <d v="2015-02-14T13:39:40"/>
    <x v="3"/>
    <n v="2015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1:39:00"/>
    <d v="2016-03-26T10:39:00"/>
    <x v="2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3:16:25"/>
    <d v="2015-07-13T14:06:00"/>
    <x v="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5:11:25"/>
    <d v="2014-09-08T15:11:25"/>
    <x v="3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4:41:37"/>
    <d v="2016-07-24T17:00:00"/>
    <x v="2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1:22:00"/>
    <d v="2016-03-15T10:00:00"/>
    <x v="2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7:32:12"/>
    <d v="2016-07-10T17:32:12"/>
    <x v="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9:19:29"/>
    <d v="2016-08-02T04:03:00"/>
    <x v="2"/>
    <n v="20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8:54:35"/>
    <d v="2016-05-26T18:54:35"/>
    <x v="2"/>
    <n v="201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6:50:06"/>
    <d v="2015-07-10T21:59:00"/>
    <x v="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0:41:59"/>
    <d v="2015-12-23T10:18:00"/>
    <x v="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3:10:18"/>
    <d v="2015-06-15T13:10:18"/>
    <x v="0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0:00:23"/>
    <d v="2016-11-22T11:00:23"/>
    <x v="2"/>
    <n v="2016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0:36:32"/>
    <d v="2014-07-06T10:36:32"/>
    <x v="3"/>
    <n v="201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4:43:42"/>
    <d v="2015-07-15T04:43:42"/>
    <x v="0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6:32:09"/>
    <d v="2014-12-16T16:32:09"/>
    <x v="3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7:55:54"/>
    <d v="2015-06-07T07:55:54"/>
    <x v="0"/>
    <n v="201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4:28:10"/>
    <d v="2015-08-28T16:30:00"/>
    <x v="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8:42:36"/>
    <d v="2017-01-13T18:42:36"/>
    <x v="2"/>
    <n v="2017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5:09:25"/>
    <d v="2015-04-20T15:09:25"/>
    <x v="0"/>
    <n v="201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1:20:48"/>
    <d v="2014-08-10T11:20:48"/>
    <x v="3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6:20:43"/>
    <d v="2016-03-11T16:20:43"/>
    <x v="2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1:41:23"/>
    <d v="2015-01-10T22:59:00"/>
    <x v="3"/>
    <n v="2015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0:13:36"/>
    <d v="2015-01-02T10:13:36"/>
    <x v="3"/>
    <n v="2015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1:01:46"/>
    <d v="2015-10-21T21:01:46"/>
    <x v="0"/>
    <n v="2015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7:19:28"/>
    <d v="2016-03-04T17:19:28"/>
    <x v="2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8:13:44"/>
    <d v="2016-07-31T01:00:00"/>
    <x v="2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5:17:20"/>
    <d v="2014-09-27T15:17:20"/>
    <x v="3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0:13:01"/>
    <d v="2014-06-29T00:13:01"/>
    <x v="3"/>
    <n v="201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5:48:59"/>
    <d v="2015-04-03T15:48:59"/>
    <x v="0"/>
    <n v="2015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4:53:39"/>
    <d v="2015-04-25T03:53:39"/>
    <x v="0"/>
    <n v="201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6:38:27"/>
    <d v="2014-07-30T17:00:00"/>
    <x v="3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4:22:38"/>
    <d v="2015-03-21T13:22:38"/>
    <x v="0"/>
    <n v="201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9:02:53"/>
    <d v="2016-05-31T05:00:00"/>
    <x v="2"/>
    <n v="201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2:01:48"/>
    <d v="2015-05-31T21:59:00"/>
    <x v="0"/>
    <n v="201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0:37:01"/>
    <d v="2016-06-14T15:43:00"/>
    <x v="2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5:41:52"/>
    <d v="2015-03-31T21:59:00"/>
    <x v="0"/>
    <n v="201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0:14:17"/>
    <d v="2015-08-20T17:00:00"/>
    <x v="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0:33:43"/>
    <d v="2014-07-17T10:33:43"/>
    <x v="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0:43:36"/>
    <d v="2015-10-23T21:59:00"/>
    <x v="0"/>
    <n v="201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4:13:02"/>
    <d v="2015-03-12T13:13:02"/>
    <x v="0"/>
    <n v="201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3:01:44"/>
    <d v="2015-07-17T15:02:00"/>
    <x v="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9:38:37"/>
    <d v="2015-07-05T09:38:37"/>
    <x v="0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2:20:07"/>
    <d v="2016-01-03T22:20:07"/>
    <x v="0"/>
    <n v="201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4:06:57"/>
    <d v="2016-01-19T16:59:00"/>
    <x v="0"/>
    <n v="2016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5:50:44"/>
    <d v="2015-07-19T21:59:00"/>
    <x v="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9:01:43"/>
    <d v="2016-08-01T07:41:00"/>
    <x v="2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9:40:14"/>
    <d v="2015-06-16T19:40:14"/>
    <x v="0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4:09:54"/>
    <d v="2015-05-07T04:09:54"/>
    <x v="0"/>
    <n v="201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6:16:41"/>
    <d v="2015-03-26T18:00:00"/>
    <x v="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6:39:47"/>
    <d v="2014-12-31T07:39:47"/>
    <x v="3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4:46:11"/>
    <d v="2016-08-31T14:46:11"/>
    <x v="2"/>
    <n v="2016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1:46:51"/>
    <d v="2016-05-27T11:46:51"/>
    <x v="2"/>
    <n v="2016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4:22:25"/>
    <d v="2014-11-05T15:22:25"/>
    <x v="3"/>
    <n v="201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0:45:35"/>
    <d v="2016-02-19T20:45:35"/>
    <x v="2"/>
    <n v="201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4:56:12"/>
    <d v="2014-12-01T13:09:00"/>
    <x v="3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4:41:07"/>
    <d v="2015-06-18T04:41:07"/>
    <x v="0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6:36:48"/>
    <d v="2016-04-21T16:36:48"/>
    <x v="2"/>
    <n v="2016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6:14:12"/>
    <d v="2016-08-02T22:09:00"/>
    <x v="2"/>
    <n v="201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2:22:38"/>
    <d v="2015-07-03T12:22:38"/>
    <x v="0"/>
    <n v="201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1:03:29"/>
    <d v="2015-05-22T11:03:29"/>
    <x v="0"/>
    <n v="2015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1:25:24"/>
    <d v="2015-07-29T21:25:24"/>
    <x v="0"/>
    <n v="201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0:50:29"/>
    <d v="2016-03-28T09:50:29"/>
    <x v="2"/>
    <n v="2016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2:51:27"/>
    <d v="2014-07-20T12:51:27"/>
    <x v="3"/>
    <n v="2014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5:50:52"/>
    <d v="2014-05-11T05:50:52"/>
    <x v="3"/>
    <n v="20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9:44:24"/>
    <d v="2014-05-31T19:44:24"/>
    <x v="3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8:48:54"/>
    <d v="2014-06-03T00:59:00"/>
    <x v="3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9:02:54"/>
    <d v="2015-10-01T09:02:54"/>
    <x v="0"/>
    <n v="201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3:19:02"/>
    <d v="2014-10-04T00:59:00"/>
    <x v="3"/>
    <n v="2014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3:23:11"/>
    <d v="2015-07-18T23:23:11"/>
    <x v="0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3:36:29"/>
    <d v="2015-10-18T13:36:29"/>
    <x v="0"/>
    <n v="2015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2:24:44"/>
    <d v="2015-06-11T12:24:44"/>
    <x v="0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0:59:03"/>
    <d v="2014-12-31T20:59:03"/>
    <x v="3"/>
    <n v="2014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4:32:59"/>
    <d v="2015-07-17T04:32:59"/>
    <x v="0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2:34:36"/>
    <d v="2015-03-26T21:34:36"/>
    <x v="0"/>
    <n v="2015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4:09:38"/>
    <d v="2014-09-01T14:09:38"/>
    <x v="3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5:14:18"/>
    <d v="2015-05-09T15:14:18"/>
    <x v="0"/>
    <n v="201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7:17:51"/>
    <d v="2015-03-26T16:17:51"/>
    <x v="0"/>
    <n v="201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1:50:03"/>
    <d v="2015-03-08T10:50:03"/>
    <x v="0"/>
    <n v="2015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1:41:30"/>
    <d v="2014-08-01T11:12:00"/>
    <x v="3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4:20:44"/>
    <d v="2015-05-22T15:00:00"/>
    <x v="0"/>
    <n v="201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5:26:47"/>
    <d v="2014-06-25T15:00:00"/>
    <x v="3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9:51:50"/>
    <d v="2014-08-12T09:51:50"/>
    <x v="3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8:09:37"/>
    <d v="2014-11-12T15:47:00"/>
    <x v="3"/>
    <n v="2014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0:15:56"/>
    <d v="2016-09-12T10:59:00"/>
    <x v="2"/>
    <n v="2016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9:11:45"/>
    <d v="2015-11-05T10:11:45"/>
    <x v="0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5:24:14"/>
    <d v="2015-11-17T16:24:14"/>
    <x v="0"/>
    <n v="201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9:38:18"/>
    <d v="2014-08-29T23:30:00"/>
    <x v="3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6:43:41"/>
    <d v="2016-03-22T21:29:00"/>
    <x v="2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3:32:19"/>
    <d v="2016-06-18T13:32:19"/>
    <x v="2"/>
    <n v="201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9:50:05"/>
    <d v="2014-09-08T09:50:05"/>
    <x v="3"/>
    <n v="2014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1:23:12"/>
    <d v="2015-03-13T21:11:00"/>
    <x v="0"/>
    <n v="20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2:07:58"/>
    <d v="2014-07-02T22:07:58"/>
    <x v="3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2:44:10"/>
    <d v="2017-03-29T11:44:10"/>
    <x v="1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1:29:56"/>
    <d v="2015-08-13T21:29:56"/>
    <x v="0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0:42:15"/>
    <d v="2015-10-08T10:42:15"/>
    <x v="0"/>
    <n v="20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8:23:42"/>
    <d v="2015-01-23T19:00:00"/>
    <x v="0"/>
    <n v="201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2:19:25"/>
    <d v="2016-09-03T04:00:00"/>
    <x v="2"/>
    <n v="201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8:58:48"/>
    <d v="2016-02-02T08:58:48"/>
    <x v="2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0:15:52"/>
    <d v="2016-12-08T10:15:52"/>
    <x v="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3:39:06"/>
    <d v="2015-06-29T21:59:00"/>
    <x v="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4:39:56"/>
    <d v="2015-01-25T14:39:56"/>
    <x v="3"/>
    <n v="2015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3:33:40"/>
    <d v="2014-07-30T17:00:00"/>
    <x v="3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8:26:39"/>
    <d v="2017-02-19T18:26:39"/>
    <x v="1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7:36:10"/>
    <d v="2016-01-31T17:03:00"/>
    <x v="2"/>
    <n v="201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8:27:49"/>
    <d v="2014-09-02T08:27:49"/>
    <x v="3"/>
    <n v="2014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2:59:52"/>
    <d v="2015-03-27T11:59:52"/>
    <x v="0"/>
    <n v="2015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6:49:51"/>
    <d v="2016-05-09T16:49:51"/>
    <x v="2"/>
    <n v="2016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3:28:22"/>
    <d v="2014-12-10T23:28:22"/>
    <x v="3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4:35:29"/>
    <d v="2015-05-01T16:00:00"/>
    <x v="0"/>
    <n v="2015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7:05:58"/>
    <d v="2017-02-26T07:05:58"/>
    <x v="1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8:07:10"/>
    <d v="2015-01-04T17:26:00"/>
    <x v="3"/>
    <n v="2015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2:12:24"/>
    <d v="2015-08-15T12:12:24"/>
    <x v="0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1:10:44"/>
    <d v="2015-03-22T22:59:00"/>
    <x v="0"/>
    <n v="201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9:39:17"/>
    <d v="2014-08-24T01:00:00"/>
    <x v="3"/>
    <n v="201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9:47:20"/>
    <d v="2014-07-01T00:00:00"/>
    <x v="3"/>
    <n v="2014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7:00:12"/>
    <d v="2016-12-05T22:59:00"/>
    <x v="2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0:00:18"/>
    <d v="2015-02-28T00:00:18"/>
    <x v="0"/>
    <n v="201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2:36:18"/>
    <d v="2014-06-16T22:36:18"/>
    <x v="3"/>
    <n v="20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4:58:03"/>
    <d v="2015-01-08T14:58:03"/>
    <x v="3"/>
    <n v="2015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5:34:30"/>
    <d v="2015-08-17T10:00:00"/>
    <x v="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2:36:01"/>
    <d v="2014-08-12T12:36:01"/>
    <x v="3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0:13:11"/>
    <d v="2015-06-10T20:13:11"/>
    <x v="0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3:49:59"/>
    <d v="2015-12-19T13:49:59"/>
    <x v="0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5:14:02"/>
    <d v="2016-11-14T06:14:02"/>
    <x v="2"/>
    <n v="201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8:16:05"/>
    <d v="2015-08-14T13:38:00"/>
    <x v="0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3:30:00"/>
    <d v="2015-04-14T23:04:00"/>
    <x v="0"/>
    <n v="2015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8:58:23"/>
    <d v="2015-06-11T17:00:00"/>
    <x v="0"/>
    <n v="201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6:01:33"/>
    <d v="2015-06-26T07:25:00"/>
    <x v="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3:40:06"/>
    <d v="2014-10-26T14:08:00"/>
    <x v="3"/>
    <n v="2014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1:14:56"/>
    <d v="2014-07-28T21:14:56"/>
    <x v="3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2:37:22"/>
    <d v="2014-09-11T02:37:22"/>
    <x v="3"/>
    <n v="2014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2:09:57"/>
    <d v="2015-09-07T12:09:57"/>
    <x v="0"/>
    <n v="2015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3:29:37"/>
    <d v="2014-11-26T14:29:37"/>
    <x v="3"/>
    <n v="2014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0:28:50"/>
    <d v="2015-04-24T22:35:00"/>
    <x v="0"/>
    <n v="201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3:04:09"/>
    <d v="2015-11-30T00:04:09"/>
    <x v="0"/>
    <n v="201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3:39:16"/>
    <d v="2015-05-10T16:59:00"/>
    <x v="0"/>
    <n v="2015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7:38:29"/>
    <d v="2016-06-01T17:38:29"/>
    <x v="2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5:19:12"/>
    <d v="2016-06-03T05:19:12"/>
    <x v="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6:39:21"/>
    <d v="2014-09-11T06:39:21"/>
    <x v="3"/>
    <n v="2014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9:57:03"/>
    <d v="2014-08-04T10:00:00"/>
    <x v="3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0:26:13"/>
    <d v="2016-01-17T18:00:00"/>
    <x v="0"/>
    <n v="201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3:17:40"/>
    <d v="2016-11-13T04:17:40"/>
    <x v="2"/>
    <n v="201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7:00:55"/>
    <d v="2014-10-26T12:00:00"/>
    <x v="3"/>
    <n v="201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2:26:50"/>
    <d v="2015-03-02T17:00:00"/>
    <x v="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7:31:11"/>
    <d v="2015-04-09T17:31:11"/>
    <x v="0"/>
    <n v="201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7:02:02"/>
    <d v="2014-06-26T17:02:02"/>
    <x v="3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4:53:59"/>
    <d v="2014-07-30T14:53:59"/>
    <x v="3"/>
    <n v="201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0:02:28"/>
    <d v="2014-12-26T20:02:28"/>
    <x v="3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0:25:04"/>
    <d v="2014-08-09T00:25:04"/>
    <x v="3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0:23:47"/>
    <d v="2015-10-15T22:59:00"/>
    <x v="0"/>
    <n v="2015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3:51:05"/>
    <d v="2016-09-18T13:51:05"/>
    <x v="2"/>
    <n v="2016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2:07:48"/>
    <d v="2016-04-01T00:00:00"/>
    <x v="2"/>
    <n v="2016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1:38:27"/>
    <d v="2015-09-05T21:38:27"/>
    <x v="0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2:02:44"/>
    <d v="2016-03-15T21:02:44"/>
    <x v="2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7:14:22"/>
    <d v="2016-07-16T18:43:00"/>
    <x v="2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0:07:19"/>
    <d v="2015-10-01T07:00:00"/>
    <x v="0"/>
    <n v="2015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9:45:46"/>
    <d v="2015-10-04T09:45:46"/>
    <x v="0"/>
    <n v="20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0:18:40"/>
    <d v="2016-12-01T01:18:40"/>
    <x v="2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9:09:20"/>
    <d v="2016-07-11T09:09:20"/>
    <x v="2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5:44:14"/>
    <d v="2015-06-27T15:44:14"/>
    <x v="0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3:36:19"/>
    <d v="2014-10-06T22:30:00"/>
    <x v="3"/>
    <n v="2014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5:49:11"/>
    <d v="2015-01-02T05:49:11"/>
    <x v="3"/>
    <n v="201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8:05:37"/>
    <d v="2014-11-24T19:00:00"/>
    <x v="3"/>
    <n v="2014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5:41:54"/>
    <d v="2015-06-16T15:41:54"/>
    <x v="0"/>
    <n v="2015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2:41:08"/>
    <d v="2015-11-02T10:50:00"/>
    <x v="0"/>
    <n v="2015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9:54:35"/>
    <d v="2015-08-27T09:54:35"/>
    <x v="0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3:14:28"/>
    <d v="2015-05-15T13:14:28"/>
    <x v="0"/>
    <n v="201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4:00:22"/>
    <d v="2015-02-28T02:00:00"/>
    <x v="0"/>
    <n v="201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1:25:44"/>
    <d v="2016-10-01T21:25:44"/>
    <x v="2"/>
    <n v="2016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1:48:43"/>
    <d v="2014-09-07T01:48:43"/>
    <x v="3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0:53:41"/>
    <d v="2015-02-10T20:53:41"/>
    <x v="0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0:51:20"/>
    <d v="2016-04-08T12:35:00"/>
    <x v="2"/>
    <n v="2016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3:49:02"/>
    <d v="2016-05-03T12:49:02"/>
    <x v="2"/>
    <n v="2016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2:58:10"/>
    <d v="2015-10-26T12:58:10"/>
    <x v="0"/>
    <n v="2015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9:09:46"/>
    <d v="2016-07-29T17:29:00"/>
    <x v="2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9:37:44"/>
    <d v="2014-07-14T09:37:44"/>
    <x v="3"/>
    <n v="201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4:22:21"/>
    <d v="2015-11-28T15:22:21"/>
    <x v="0"/>
    <n v="20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6:22:07"/>
    <d v="2016-04-24T18:20:00"/>
    <x v="2"/>
    <n v="201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7:25:54"/>
    <d v="2016-07-08T17:25:54"/>
    <x v="2"/>
    <n v="201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6:48:32"/>
    <d v="2014-08-02T08:00:00"/>
    <x v="3"/>
    <n v="201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2:55:56"/>
    <d v="2014-09-28T12:55:56"/>
    <x v="3"/>
    <n v="2014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4:17:36"/>
    <d v="2016-01-03T14:17:36"/>
    <x v="0"/>
    <n v="201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5:23:30"/>
    <d v="2014-05-08T15:23:30"/>
    <x v="3"/>
    <n v="201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8:54:54"/>
    <d v="2015-11-28T08:54:54"/>
    <x v="0"/>
    <n v="2015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1:41:57"/>
    <d v="2015-11-17T22:41:57"/>
    <x v="0"/>
    <n v="2015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1:19:46"/>
    <d v="2015-04-19T10:19:46"/>
    <x v="0"/>
    <n v="201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3:39:40"/>
    <d v="2016-04-13T22:39:40"/>
    <x v="2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1:04:38"/>
    <d v="2014-07-23T20:59:00"/>
    <x v="3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0:58:27"/>
    <d v="2017-03-06T00:58:27"/>
    <x v="1"/>
    <n v="201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3:34:33"/>
    <d v="2016-05-22T13:34:33"/>
    <x v="2"/>
    <n v="2016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4:30:46"/>
    <d v="2016-08-28T21:55:00"/>
    <x v="2"/>
    <n v="2016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4:43:31"/>
    <d v="2016-04-17T14:43:31"/>
    <x v="2"/>
    <n v="2016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6:52:06"/>
    <d v="2014-07-21T06:52:06"/>
    <x v="3"/>
    <n v="201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9:37:14"/>
    <d v="2015-02-05T19:37:14"/>
    <x v="3"/>
    <n v="2015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0:25:10"/>
    <d v="2016-05-08T22:00:00"/>
    <x v="2"/>
    <n v="201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7:07:28"/>
    <d v="2016-06-02T07:07:28"/>
    <x v="2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4:48:18"/>
    <d v="2016-07-13T14:48:18"/>
    <x v="2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4:36:01"/>
    <d v="2014-08-01T01:00:00"/>
    <x v="3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2:55:32"/>
    <d v="2016-07-22T12:55:32"/>
    <x v="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9:25:53"/>
    <d v="2015-01-31T09:25:53"/>
    <x v="3"/>
    <n v="2015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5:40:57"/>
    <d v="2015-03-29T14:00:00"/>
    <x v="0"/>
    <n v="2015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8:22:27"/>
    <d v="2014-07-05T08:22:27"/>
    <x v="3"/>
    <n v="201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2:19:09"/>
    <d v="2016-07-16T22:19:09"/>
    <x v="2"/>
    <n v="2016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3:26:20"/>
    <d v="2015-07-07T13:26:20"/>
    <x v="0"/>
    <n v="201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4:52:36"/>
    <d v="2014-05-20T00:59:00"/>
    <x v="3"/>
    <n v="201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7:07:24"/>
    <d v="2014-11-07T18:00:00"/>
    <x v="3"/>
    <n v="201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0:58:40"/>
    <d v="2016-02-20T15:05:00"/>
    <x v="2"/>
    <n v="201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7:09:54"/>
    <d v="2016-05-06T07:04:00"/>
    <x v="2"/>
    <n v="201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6:11:30"/>
    <d v="2014-05-16T16:11:30"/>
    <x v="3"/>
    <n v="2014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9:56:53"/>
    <d v="2015-08-28T19:56:53"/>
    <x v="0"/>
    <n v="201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1:59:41"/>
    <d v="2015-11-08T12:59:41"/>
    <x v="0"/>
    <n v="201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0:08:13"/>
    <d v="2016-03-02T10:08:13"/>
    <x v="2"/>
    <n v="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9:28:02"/>
    <d v="2015-05-31T09:28:02"/>
    <x v="0"/>
    <n v="201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6:34:19"/>
    <d v="2015-12-11T17:34:19"/>
    <x v="0"/>
    <n v="2015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4:45:12"/>
    <d v="2015-05-13T14:45:12"/>
    <x v="0"/>
    <n v="2015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3:21:30"/>
    <d v="2014-07-19T03:21:30"/>
    <x v="3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0:24:37"/>
    <d v="2015-02-14T05:27:00"/>
    <x v="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0:24:24"/>
    <d v="2014-11-20T10:04:00"/>
    <x v="3"/>
    <n v="201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3:23:41"/>
    <d v="2015-04-05T02:23:41"/>
    <x v="0"/>
    <n v="2015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7:07:06"/>
    <d v="2015-03-28T16:07:06"/>
    <x v="0"/>
    <n v="201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3:53:18"/>
    <d v="2014-08-31T13:51:49"/>
    <x v="3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9:29:18"/>
    <d v="2016-05-07T08:29:18"/>
    <x v="2"/>
    <n v="2016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7:08:28"/>
    <d v="2017-03-01T13:00:00"/>
    <x v="1"/>
    <n v="2017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9:02:41"/>
    <d v="2014-09-26T19:02:41"/>
    <x v="3"/>
    <n v="201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8:05:47"/>
    <d v="2015-02-15T08:05:47"/>
    <x v="0"/>
    <n v="201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1:54:17"/>
    <d v="2014-10-07T21:54:17"/>
    <x v="3"/>
    <n v="201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3:23:05"/>
    <d v="2014-10-20T13:23:05"/>
    <x v="3"/>
    <n v="201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2:33:07"/>
    <d v="2016-02-16T12:33:07"/>
    <x v="2"/>
    <n v="201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2:33:01"/>
    <d v="2014-08-26T10:28:00"/>
    <x v="3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7:08:27"/>
    <d v="2015-07-22T17:08:27"/>
    <x v="0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0:49:20"/>
    <d v="2014-09-09T10:49:20"/>
    <x v="3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2:29:26"/>
    <d v="2014-10-26T12:29:26"/>
    <x v="3"/>
    <n v="201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7:04:38"/>
    <d v="2015-01-28T07:04:38"/>
    <x v="3"/>
    <n v="2015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7:04:09"/>
    <d v="2015-05-02T07:04:09"/>
    <x v="0"/>
    <n v="2015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1:13:43"/>
    <d v="2015-02-16T01:13:43"/>
    <x v="0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3:54:29"/>
    <d v="2016-03-04T23:54:29"/>
    <x v="2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2:44:23"/>
    <d v="2015-07-19T12:44:23"/>
    <x v="0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4:56:40"/>
    <d v="2014-09-17T14:56:40"/>
    <x v="3"/>
    <n v="2014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0:07:54"/>
    <d v="2014-09-04T10:07:54"/>
    <x v="3"/>
    <n v="201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5:51:48"/>
    <d v="2016-10-07T15:51:48"/>
    <x v="2"/>
    <n v="2016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0:13:16"/>
    <d v="2016-04-15T10:28:00"/>
    <x v="2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2:34:59"/>
    <d v="2015-03-23T21:34:59"/>
    <x v="0"/>
    <n v="2015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5:52:38"/>
    <d v="2014-10-26T15:52:38"/>
    <x v="3"/>
    <n v="2014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8:01:07"/>
    <d v="2015-01-31T20:54:00"/>
    <x v="3"/>
    <n v="2015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7:59:23"/>
    <d v="2016-03-24T16:59:23"/>
    <x v="2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0:04:57"/>
    <d v="2015-08-31T10:04:57"/>
    <x v="0"/>
    <n v="201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3:42:16"/>
    <d v="2015-07-25T23:42:16"/>
    <x v="0"/>
    <n v="201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9:43:59"/>
    <d v="2015-12-04T10:43:59"/>
    <x v="0"/>
    <n v="201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7:18:01"/>
    <d v="2017-02-22T19:00:00"/>
    <x v="1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6:31:40"/>
    <d v="2014-06-05T16:31:40"/>
    <x v="3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8:36:10"/>
    <d v="2015-12-13T18:36:10"/>
    <x v="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9:43:19"/>
    <d v="2016-02-03T12:49:00"/>
    <x v="2"/>
    <n v="20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8:02:44"/>
    <d v="2014-12-18T09:02:44"/>
    <x v="3"/>
    <n v="201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3:25:16"/>
    <d v="2015-12-15T14:25:16"/>
    <x v="0"/>
    <n v="201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0:27:04"/>
    <d v="2016-10-02T03:00:00"/>
    <x v="2"/>
    <n v="201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6:44:10"/>
    <d v="2015-04-03T15:44:10"/>
    <x v="0"/>
    <n v="2015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5:11:27"/>
    <d v="2014-10-21T15:11:27"/>
    <x v="3"/>
    <n v="2014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6:29:24"/>
    <d v="2014-07-01T16:30:00"/>
    <x v="3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9:41:55"/>
    <d v="2016-05-24T08:25:00"/>
    <x v="2"/>
    <n v="2016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3:10:10"/>
    <d v="2014-10-17T13:10:10"/>
    <x v="3"/>
    <n v="2014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0:06:07"/>
    <d v="2015-11-30T23:59:00"/>
    <x v="0"/>
    <n v="201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3:33:24"/>
    <d v="2015-07-17T21:00:00"/>
    <x v="0"/>
    <n v="201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5:22:34"/>
    <d v="2016-09-06T05:22:34"/>
    <x v="2"/>
    <n v="2016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0:01:04"/>
    <d v="2015-01-20T13:16:00"/>
    <x v="3"/>
    <n v="2015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6:58:45"/>
    <d v="2014-11-20T16:58:45"/>
    <x v="3"/>
    <n v="201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3:16:22"/>
    <d v="2015-04-09T23:00:00"/>
    <x v="0"/>
    <n v="2015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2:49:49"/>
    <d v="2014-08-20T22:49:49"/>
    <x v="3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9:36:50"/>
    <d v="2014-10-22T09:36:50"/>
    <x v="3"/>
    <n v="201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8:32:23"/>
    <d v="2015-01-10T19:00:00"/>
    <x v="3"/>
    <n v="2015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6:13:07"/>
    <d v="2016-04-11T05:13:07"/>
    <x v="2"/>
    <n v="2016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7:00:15"/>
    <d v="2015-07-14T17:00:15"/>
    <x v="0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9:16:31"/>
    <d v="2014-10-23T09:16:31"/>
    <x v="3"/>
    <n v="2014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3:26:37"/>
    <d v="2014-05-09T00:53:00"/>
    <x v="3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5:05:16"/>
    <d v="2014-10-13T15:05:16"/>
    <x v="3"/>
    <n v="201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0:33:48"/>
    <d v="2014-11-15T14:00:00"/>
    <x v="3"/>
    <n v="2014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4:11:25"/>
    <d v="2016-09-30T22:00:00"/>
    <x v="2"/>
    <n v="2016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9:33:51"/>
    <d v="2014-06-19T09:33:51"/>
    <x v="3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6:23:59"/>
    <d v="2016-07-03T13:59:00"/>
    <x v="2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7:14:40"/>
    <d v="2015-11-25T17:00:00"/>
    <x v="0"/>
    <n v="201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9:27:24"/>
    <d v="2016-03-31T21:59:00"/>
    <x v="2"/>
    <n v="2016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9:22:32"/>
    <d v="2014-09-15T21:00:00"/>
    <x v="3"/>
    <n v="2014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0:40:56"/>
    <d v="2014-06-23T10:00:00"/>
    <x v="3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1:23:43"/>
    <d v="2016-04-20T20:23:43"/>
    <x v="2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1:44:28"/>
    <d v="2016-07-02T11:44:28"/>
    <x v="2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0:21:24"/>
    <d v="2014-06-27T10:21:24"/>
    <x v="3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8:07:06"/>
    <d v="2015-04-29T08:07:06"/>
    <x v="0"/>
    <n v="2015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6:50:11"/>
    <d v="2014-08-12T16:50:11"/>
    <x v="3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8:56:28"/>
    <d v="2016-05-18T18:56:28"/>
    <x v="2"/>
    <n v="201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0:49:10"/>
    <d v="2015-09-27T20:49:10"/>
    <x v="0"/>
    <n v="201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7:07:35"/>
    <d v="2017-01-13T17:05:00"/>
    <x v="2"/>
    <n v="2017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9:52:36"/>
    <d v="2015-02-28T06:00:00"/>
    <x v="0"/>
    <n v="2015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0:00:20"/>
    <d v="2015-02-28T21:00:00"/>
    <x v="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3:18:51"/>
    <d v="2016-12-26T13:18:51"/>
    <x v="2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2:35:11"/>
    <d v="2014-08-21T12:35:11"/>
    <x v="3"/>
    <n v="201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2:17:06"/>
    <d v="2015-05-08T22:00:00"/>
    <x v="0"/>
    <n v="201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7:16:15"/>
    <d v="2015-11-05T08:16:15"/>
    <x v="0"/>
    <n v="20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9:06:09"/>
    <d v="2014-06-30T11:28:00"/>
    <x v="3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3:05:49"/>
    <d v="2014-10-21T13:51:00"/>
    <x v="3"/>
    <n v="2014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1:03:14"/>
    <d v="2016-12-21T11:03:14"/>
    <x v="2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2:54:02"/>
    <d v="2017-01-27T12:54:02"/>
    <x v="2"/>
    <n v="2017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6:32:01"/>
    <d v="2016-06-19T16:32:01"/>
    <x v="2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0:45:16"/>
    <d v="2016-06-14T12:54:00"/>
    <x v="2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7:57:05"/>
    <d v="2015-03-08T06:57:05"/>
    <x v="0"/>
    <n v="201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2:32:33"/>
    <d v="2015-11-14T17:00:00"/>
    <x v="0"/>
    <n v="201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2:16:56"/>
    <d v="2016-01-14T12:16:56"/>
    <x v="0"/>
    <n v="201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4:28:26"/>
    <d v="2016-10-09T04:28:26"/>
    <x v="2"/>
    <n v="201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8:29:35"/>
    <d v="2015-03-23T21:59:00"/>
    <x v="0"/>
    <n v="201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6:34:59"/>
    <d v="2015-11-20T22:00:00"/>
    <x v="0"/>
    <n v="2015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1:49:46"/>
    <d v="2016-07-17T11:49:46"/>
    <x v="2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8:42:04"/>
    <d v="2015-01-16T04:26:00"/>
    <x v="3"/>
    <n v="2015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1:34:48"/>
    <d v="2015-05-31T11:35:00"/>
    <x v="0"/>
    <n v="2015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0:08:57"/>
    <d v="2015-08-07T09:00:00"/>
    <x v="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6:09:11"/>
    <d v="2015-01-16T06:09:11"/>
    <x v="3"/>
    <n v="2015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2:40:47"/>
    <d v="2015-04-04T21:40:47"/>
    <x v="0"/>
    <n v="2015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3:34:53"/>
    <d v="2015-08-22T13:34:53"/>
    <x v="0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0:05:00"/>
    <d v="2014-10-21T22:59:00"/>
    <x v="3"/>
    <n v="201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8:45:50"/>
    <d v="2016-12-18T18:45:50"/>
    <x v="2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6:43:39"/>
    <d v="2017-02-28T02:51:00"/>
    <x v="1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3:47:17"/>
    <d v="2016-01-31T17:55:00"/>
    <x v="0"/>
    <n v="2016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1:19:57"/>
    <d v="2016-06-04T11:19:57"/>
    <x v="2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4:24:33"/>
    <d v="2016-09-02T14:24:33"/>
    <x v="2"/>
    <n v="2016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0:59:50"/>
    <d v="2014-10-24T20:59:50"/>
    <x v="3"/>
    <n v="2014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5:41:22"/>
    <d v="2017-01-25T15:41:22"/>
    <x v="2"/>
    <n v="2017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4:21:13"/>
    <d v="2016-05-15T14:21:13"/>
    <x v="2"/>
    <n v="2016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3:59:26"/>
    <d v="2015-08-26T12:32:00"/>
    <x v="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0:40:34"/>
    <d v="2016-10-27T00:40:34"/>
    <x v="2"/>
    <n v="201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8:15:09"/>
    <d v="2016-12-25T18:15:09"/>
    <x v="2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9:11:06"/>
    <d v="2015-04-01T19:00:00"/>
    <x v="0"/>
    <n v="2015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6:00:01"/>
    <d v="2014-09-24T16:00:01"/>
    <x v="3"/>
    <n v="2014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8:45:37"/>
    <d v="2017-03-02T23:00:00"/>
    <x v="1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6:56:44"/>
    <d v="2015-11-29T07:56:44"/>
    <x v="0"/>
    <n v="2015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9:02:31"/>
    <d v="2016-07-21T09:02:31"/>
    <x v="2"/>
    <n v="2016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1:15:40"/>
    <d v="2015-02-23T21:15:40"/>
    <x v="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6:43:06"/>
    <d v="2016-02-27T18:00:00"/>
    <x v="2"/>
    <n v="201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7:45:23"/>
    <d v="2016-01-08T00:34:00"/>
    <x v="0"/>
    <n v="201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8:10:11"/>
    <d v="2015-07-22T21:00:00"/>
    <n v="2015"/>
    <n v="2015"/>
    <s v="Jun"/>
    <s v="10000 to 14999"/>
    <n v="11633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8:24:43"/>
    <d v="2017-03-02T08:24:43"/>
    <n v="2017"/>
    <n v="2017"/>
    <s v="Jan"/>
    <s v="10000 to 14999"/>
    <n v="14653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0:51:23"/>
    <d v="2016-02-15T10:51:23"/>
    <n v="2016"/>
    <n v="2016"/>
    <s v="Feb"/>
    <s v="&lt;1000"/>
    <n v="687.75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6:21:47"/>
    <d v="2014-08-07T06:21:47"/>
    <n v="2014"/>
    <n v="2014"/>
    <s v="Jul"/>
    <s v="10000 to 14999"/>
    <n v="10390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4:01:19"/>
    <d v="2015-12-19T14:01:19"/>
    <n v="2015"/>
    <n v="2015"/>
    <s v="Nov"/>
    <s v="&gt;50000"/>
    <n v="54116.28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6:23:27"/>
    <d v="2016-07-28T23:35:00"/>
    <n v="2016"/>
    <n v="2016"/>
    <s v="Jul"/>
    <s v="1000 to 4999"/>
    <n v="4390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19:44:10"/>
    <d v="2014-06-13T19:44:10"/>
    <n v="2014"/>
    <n v="2014"/>
    <s v="Jun"/>
    <s v="5000 to 9999"/>
    <n v="8519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19:07:47"/>
    <d v="2016-07-04T19:07:47"/>
    <n v="2016"/>
    <n v="2016"/>
    <s v="May"/>
    <s v="5000 to 9999"/>
    <n v="9110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6:40:12"/>
    <d v="2016-04-15T15:00:00"/>
    <n v="2016"/>
    <n v="2016"/>
    <s v="Apr"/>
    <s v="1000 to 4999"/>
    <n v="3501.52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0:29:04"/>
    <d v="2016-04-16T20:29:04"/>
    <n v="2016"/>
    <n v="2016"/>
    <s v="Mar"/>
    <s v="&lt;1000"/>
    <n v="629.9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19:37:59"/>
    <d v="2014-06-24T19:37:59"/>
    <n v="2014"/>
    <n v="2014"/>
    <s v="May"/>
    <s v="1000 to 4999"/>
    <n v="3015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2:41:02"/>
    <d v="2016-08-21T21:00:00"/>
    <n v="2016"/>
    <n v="2016"/>
    <s v="Jul"/>
    <s v="5000 to 9999"/>
    <n v="6025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1:07:05"/>
    <d v="2014-07-15T21:00:00"/>
    <n v="2014"/>
    <n v="2014"/>
    <s v="Jun"/>
    <s v="45000 to 49999"/>
    <n v="49588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0:15:09"/>
    <d v="2016-06-23T14:27:00"/>
    <n v="2016"/>
    <n v="2016"/>
    <s v="May"/>
    <s v="5000 to 9999"/>
    <n v="5599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8:38:08"/>
    <d v="2014-07-13T07:59:00"/>
    <n v="2014"/>
    <n v="2014"/>
    <s v="Jun"/>
    <s v="5000 to 9999"/>
    <n v="4299.76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3:24:18"/>
    <d v="2015-09-27T14:14:00"/>
    <n v="2015"/>
    <n v="2015"/>
    <s v="Sep"/>
    <s v="1000 to 4999"/>
    <n v="2430.48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3:06:51"/>
    <d v="2014-06-15T23:30:00"/>
    <n v="2014"/>
    <n v="2014"/>
    <s v="May"/>
    <s v="10000 to 14999"/>
    <n v="12029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1:33:42"/>
    <d v="2014-11-04T12:33:42"/>
    <n v="2014"/>
    <n v="2014"/>
    <s v="Oct"/>
    <s v="1000 to 4999"/>
    <n v="1978.1000000000001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7:00:56"/>
    <d v="2014-09-17T07:00:56"/>
    <n v="2014"/>
    <n v="2014"/>
    <s v="Aug"/>
    <s v="30000 to 34999"/>
    <n v="31896.33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3:35:34"/>
    <d v="2015-07-20T13:35:34"/>
    <n v="2015"/>
    <n v="2015"/>
    <s v="Jun"/>
    <s v="1000 to 4999"/>
    <n v="1235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2:11:52"/>
    <d v="2015-09-13T12:11:52"/>
    <n v="2015"/>
    <n v="2015"/>
    <s v="Jul"/>
    <s v="1000 to 4999"/>
    <n v="2004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09:03:09"/>
    <d v="2014-09-26T09:03:09"/>
    <n v="2014"/>
    <n v="2014"/>
    <s v="Aug"/>
    <s v="20000 to 24999"/>
    <n v="20190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5:52:20"/>
    <d v="2015-01-01T01:59:00"/>
    <n v="2014"/>
    <n v="2015"/>
    <s v="Dec"/>
    <s v="&lt;1000"/>
    <n v="410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2:41:41"/>
    <d v="2015-04-30T09:20:00"/>
    <n v="2015"/>
    <n v="2015"/>
    <s v="Apr"/>
    <s v="1000 to 4999"/>
    <n v="2370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3:41:03"/>
    <d v="2015-09-15T13:39:00"/>
    <n v="2015"/>
    <n v="2015"/>
    <s v="Aug"/>
    <s v="35000 to 39999"/>
    <n v="38082.69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8:36:01"/>
    <d v="2016-01-08T18:36:01"/>
    <n v="2015"/>
    <n v="2016"/>
    <s v="Nov"/>
    <s v="&lt;1000"/>
    <n v="800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6:22:24"/>
    <d v="2014-08-17T06:22:24"/>
    <n v="2014"/>
    <n v="2014"/>
    <s v="Jul"/>
    <s v="1000 to 4999"/>
    <n v="1940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1:57:13"/>
    <d v="2014-11-15T22:57:13"/>
    <n v="2014"/>
    <n v="2014"/>
    <s v="Oct"/>
    <s v="20000 to 24999"/>
    <n v="15194.6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7:08:04"/>
    <d v="2015-12-16T17:08:04"/>
    <n v="2015"/>
    <n v="2015"/>
    <s v="Nov"/>
    <s v="10000 to 14999"/>
    <n v="12042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0:09:28"/>
    <d v="2014-07-22T10:09:28"/>
    <n v="2014"/>
    <n v="2014"/>
    <s v="Jun"/>
    <s v="1000 to 4999"/>
    <n v="4847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1:01:55"/>
    <d v="2014-08-21T01:01:55"/>
    <n v="2014"/>
    <n v="2014"/>
    <s v="Jul"/>
    <s v="1000 to 4999"/>
    <n v="4051.99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3:00:34"/>
    <d v="2016-01-25T13:00:34"/>
    <n v="2016"/>
    <n v="2016"/>
    <s v="Jan"/>
    <s v="&lt;1000"/>
    <n v="13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09:03:37"/>
    <d v="2016-05-12T21:59:00"/>
    <n v="2016"/>
    <n v="2016"/>
    <s v="Apr"/>
    <s v="25000 to 29999"/>
    <n v="28520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09:51:41"/>
    <d v="2015-11-08T10:51:41"/>
    <n v="2015"/>
    <n v="2015"/>
    <s v="Oct"/>
    <s v="5000 to 9999"/>
    <n v="5360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1:43:21"/>
    <d v="2014-08-05T01:43:21"/>
    <n v="2014"/>
    <n v="2014"/>
    <s v="Jul"/>
    <s v="1000 to 4999"/>
    <n v="3392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1:00:14"/>
    <d v="2015-04-27T18:00:00"/>
    <n v="2015"/>
    <n v="2015"/>
    <s v="Apr"/>
    <s v="1000 to 4999"/>
    <n v="1665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1:22:05"/>
    <d v="2015-04-04T00:22:05"/>
    <n v="2015"/>
    <n v="2015"/>
    <s v="Mar"/>
    <s v="5000 to 9999"/>
    <n v="8529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0:37:59"/>
    <d v="2015-02-27T10:37:59"/>
    <n v="2015"/>
    <n v="2015"/>
    <s v="Jan"/>
    <s v="40000 to 44999"/>
    <n v="40357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19:22:24"/>
    <d v="2013-05-10T19:22:24"/>
    <n v="2013"/>
    <n v="2013"/>
    <s v="Apr"/>
    <s v="1000 to 4999"/>
    <n v="2751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19:07:48"/>
    <d v="2014-05-25T16:59:00"/>
    <n v="2014"/>
    <n v="2014"/>
    <s v="Apr"/>
    <s v="30000 to 34999"/>
    <n v="42895.950000000004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29T23:08:08"/>
    <d v="2014-06-18T22:00:00"/>
    <n v="2014"/>
    <n v="2014"/>
    <s v="May"/>
    <s v="1000 to 4999"/>
    <n v="2027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7:39:14"/>
    <d v="2014-10-05T07:39:14"/>
    <n v="2014"/>
    <n v="2014"/>
    <s v="Sep"/>
    <s v="1000 to 4999"/>
    <n v="2000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09:20:26"/>
    <d v="2014-12-28T09:20:26"/>
    <n v="2014"/>
    <n v="2014"/>
    <s v="Nov"/>
    <s v="15000 to 19999"/>
    <n v="19860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2:58:06"/>
    <d v="2014-07-12T18:00:00"/>
    <n v="2014"/>
    <n v="2014"/>
    <s v="Jun"/>
    <s v="30000 to 34999"/>
    <n v="30866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0:22:17"/>
    <d v="2014-10-06T20:22:17"/>
    <n v="2014"/>
    <n v="2014"/>
    <s v="Aug"/>
    <s v="1000 to 4999"/>
    <n v="2000"/>
    <x v="41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8:58:27"/>
    <d v="2016-04-27T08:58:27"/>
    <n v="2016"/>
    <n v="2016"/>
    <s v="Mar"/>
    <s v="5000 to 9999"/>
    <n v="6000"/>
    <x v="44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7:09:34"/>
    <d v="2015-12-15T17:09:34"/>
    <n v="2015"/>
    <n v="2015"/>
    <s v="Nov"/>
    <s v="5000 to 9999"/>
    <n v="6212.5"/>
    <x v="45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3:40:07"/>
    <d v="2014-12-19T14:40:07"/>
    <n v="2014"/>
    <n v="2014"/>
    <s v="Oct"/>
    <s v="5000 to 9999"/>
    <n v="5380.55"/>
    <x v="46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6:24:20"/>
    <d v="2015-03-01T06:00:00"/>
    <n v="2015"/>
    <n v="2015"/>
    <s v="Jan"/>
    <s v="1000 to 4999"/>
    <n v="2828.29"/>
    <x v="47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2:14:05"/>
    <d v="2015-10-23T22:14:05"/>
    <n v="2015"/>
    <n v="2015"/>
    <s v="Sep"/>
    <s v="10000 to 14999"/>
    <n v="12000"/>
    <x v="48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2:04:18"/>
    <d v="2015-01-30T11:00:00"/>
    <n v="2014"/>
    <n v="2015"/>
    <s v="Dec"/>
    <s v="&lt;1000"/>
    <n v="786"/>
    <x v="49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6:17:17"/>
    <d v="2015-08-10T16:17:17"/>
    <n v="2015"/>
    <n v="2015"/>
    <s v="Jul"/>
    <s v="10000 to 14999"/>
    <n v="14082"/>
    <x v="5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0:50:46"/>
    <d v="2014-07-17T10:50:46"/>
    <n v="2014"/>
    <n v="2014"/>
    <s v="Jun"/>
    <s v="10000 to 14999"/>
    <n v="11621"/>
    <x v="51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7:10:45"/>
    <d v="2014-04-04T16:00:00"/>
    <n v="2014"/>
    <n v="2014"/>
    <s v="Mar"/>
    <s v="1000 to 4999"/>
    <n v="3289"/>
    <x v="52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1:07:01"/>
    <d v="2015-12-25T11:07:01"/>
    <n v="2015"/>
    <n v="2015"/>
    <s v="Nov"/>
    <s v="10000 to 14999"/>
    <n v="10100"/>
    <x v="53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7:15:16"/>
    <d v="2016-05-27T17:15:16"/>
    <n v="2016"/>
    <n v="2016"/>
    <s v="May"/>
    <s v="10000 to 14999"/>
    <n v="11090"/>
    <x v="54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7:10:24"/>
    <d v="2015-06-08T10:00:00"/>
    <n v="2015"/>
    <n v="2015"/>
    <s v="May"/>
    <s v="5000 to 9999"/>
    <n v="11241.11"/>
    <x v="55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3:59:22"/>
    <d v="2015-04-25T13:59:22"/>
    <n v="2015"/>
    <n v="2015"/>
    <s v="Mar"/>
    <s v="15000 to 19999"/>
    <n v="15285"/>
    <x v="56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1:52:52"/>
    <d v="2014-11-19T12:52:52"/>
    <n v="2014"/>
    <n v="2014"/>
    <s v="Oct"/>
    <s v="10000 to 14999"/>
    <n v="10291"/>
    <x v="57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3T23:39:36"/>
    <d v="2015-09-14T15:00:00"/>
    <n v="2015"/>
    <n v="2015"/>
    <s v="Aug"/>
    <s v="20000 to 24999"/>
    <n v="20025.14"/>
    <x v="58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5:38:37"/>
    <d v="2014-03-22T18:00:00"/>
    <n v="2014"/>
    <n v="2014"/>
    <s v="Mar"/>
    <s v="1000 to 4999"/>
    <n v="6089.3123000000005"/>
    <x v="59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3:32:37"/>
    <d v="2013-06-06T13:32:37"/>
    <n v="2013"/>
    <n v="2013"/>
    <s v="May"/>
    <s v="5000 to 9999"/>
    <n v="7415"/>
    <x v="6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3:11:18"/>
    <d v="2013-03-03T13:11:18"/>
    <n v="2013"/>
    <n v="2013"/>
    <s v="Feb"/>
    <s v="1000 to 4999"/>
    <n v="4642"/>
    <x v="6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5:53:33"/>
    <d v="2013-12-27T22:59:00"/>
    <n v="2013"/>
    <n v="2013"/>
    <s v="Dec"/>
    <s v="1000 to 4999"/>
    <n v="2270.37"/>
    <x v="62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8:26:21"/>
    <d v="2013-07-07T18:26:21"/>
    <n v="2013"/>
    <n v="2013"/>
    <s v="Jun"/>
    <s v="1000 to 4999"/>
    <n v="2080"/>
    <x v="63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3:42:34"/>
    <d v="2014-08-10T23:59:00"/>
    <n v="2014"/>
    <n v="2014"/>
    <s v="Jul"/>
    <s v="5000 to 9999"/>
    <n v="5645.25"/>
    <x v="64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4:23:40"/>
    <d v="2016-07-18T14:23:40"/>
    <n v="2016"/>
    <n v="2016"/>
    <s v="Jun"/>
    <s v="1000 to 4999"/>
    <n v="2372"/>
    <x v="65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8:00:04"/>
    <d v="2012-07-15T08:00:04"/>
    <n v="2012"/>
    <n v="2012"/>
    <s v="Jun"/>
    <s v="1000 to 4999"/>
    <n v="2325"/>
    <x v="66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7:39:51"/>
    <d v="2014-02-23T07:39:51"/>
    <n v="2014"/>
    <n v="2014"/>
    <s v="Jan"/>
    <s v="&lt;1000"/>
    <n v="999.53000000000009"/>
    <x v="67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2:30:25"/>
    <d v="2011-10-02T00:59:00"/>
    <n v="2011"/>
    <n v="2011"/>
    <s v="Aug"/>
    <s v="10000 to 14999"/>
    <n v="11094.23"/>
    <x v="68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5:30:45"/>
    <d v="2011-09-04T15:30:45"/>
    <n v="2011"/>
    <n v="2011"/>
    <s v="Jul"/>
    <s v="&lt;1000"/>
    <n v="636"/>
    <x v="69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0:30:57"/>
    <d v="2012-05-28T00:30:57"/>
    <n v="2012"/>
    <n v="2012"/>
    <s v="Mar"/>
    <s v="1000 to 4999"/>
    <n v="2231"/>
    <x v="70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8:14:41"/>
    <d v="2012-11-14T18:00:00"/>
    <n v="2012"/>
    <n v="2012"/>
    <s v="Oct"/>
    <s v="1000 to 4999"/>
    <n v="2385"/>
    <x v="7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2:09:44"/>
    <d v="2011-05-02T21:59:00"/>
    <n v="2011"/>
    <n v="2011"/>
    <s v="Feb"/>
    <s v="&lt;1000"/>
    <n v="900"/>
    <x v="72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5:41:35"/>
    <d v="2016-01-21T05:41:35"/>
    <n v="2015"/>
    <n v="2016"/>
    <s v="Dec"/>
    <s v="&lt;1000"/>
    <n v="643.71239999999989"/>
    <x v="73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3T23:01:12"/>
    <d v="2013-04-22T23:01:12"/>
    <n v="2013"/>
    <n v="2013"/>
    <s v="Mar"/>
    <s v="1000 to 4999"/>
    <n v="4040"/>
    <x v="74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0:35:58"/>
    <d v="2011-12-27T11:35:58"/>
    <n v="2011"/>
    <n v="2011"/>
    <s v="Oct"/>
    <s v="&lt;1000"/>
    <n v="460"/>
    <x v="75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1:28:37"/>
    <d v="2012-05-20T20:59:00"/>
    <n v="2012"/>
    <n v="2012"/>
    <s v="Mar"/>
    <s v="1000 to 4999"/>
    <n v="1570"/>
    <x v="76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1:32:01"/>
    <d v="2016-09-01T11:32:01"/>
    <n v="2016"/>
    <n v="2016"/>
    <s v="Aug"/>
    <s v="1000 to 4999"/>
    <n v="1540.1399999999999"/>
    <x v="77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2:38:13"/>
    <d v="2014-04-25T12:38:13"/>
    <n v="2014"/>
    <n v="2014"/>
    <s v="Mar"/>
    <s v="1000 to 4999"/>
    <n v="2162.81"/>
    <x v="78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0:00:56"/>
    <d v="2013-12-09T20:00:56"/>
    <n v="2013"/>
    <n v="2013"/>
    <s v="Nov"/>
    <s v="10000 to 14999"/>
    <n v="12870"/>
    <x v="79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1:48:47"/>
    <d v="2012-07-13T21:02:00"/>
    <n v="2012"/>
    <n v="2012"/>
    <s v="Jul"/>
    <s v="1000 to 4999"/>
    <n v="1485"/>
    <x v="8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3:41:01"/>
    <d v="2011-10-09T13:41:01"/>
    <n v="2011"/>
    <n v="2011"/>
    <s v="Sep"/>
    <s v="1000 to 4999"/>
    <n v="4000.5"/>
    <x v="8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8:46:29"/>
    <d v="2015-02-22T05:30:00"/>
    <n v="2015"/>
    <n v="2015"/>
    <s v="Feb"/>
    <s v="&lt;1000"/>
    <n v="268.55"/>
    <x v="82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2:11:26"/>
    <d v="2011-05-15T12:11:26"/>
    <n v="2011"/>
    <n v="2011"/>
    <s v="Apr"/>
    <s v="&lt;1000"/>
    <n v="500"/>
    <x v="83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1:00:37"/>
    <d v="2011-09-22T21:00:37"/>
    <n v="2011"/>
    <n v="2011"/>
    <s v="Aug"/>
    <s v="1000 to 4999"/>
    <n v="1506"/>
    <x v="84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7:20:45"/>
    <d v="2015-12-27T08:20:45"/>
    <n v="2015"/>
    <n v="2015"/>
    <s v="Oct"/>
    <s v="5000 to 9999"/>
    <n v="7282.32"/>
    <x v="8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6:56:43"/>
    <d v="2010-06-02T19:41:00"/>
    <n v="2010"/>
    <n v="2010"/>
    <s v="May"/>
    <s v="1000 to 4999"/>
    <n v="2615"/>
    <x v="86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09:48:51"/>
    <d v="2014-06-22T09:48:51"/>
    <n v="2014"/>
    <n v="2014"/>
    <s v="May"/>
    <s v="1000 to 4999"/>
    <n v="3600"/>
    <x v="87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2:03:12"/>
    <d v="2013-06-02T12:03:12"/>
    <n v="2013"/>
    <n v="2013"/>
    <s v="May"/>
    <s v="5000 to 9999"/>
    <n v="6904"/>
    <x v="88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1:08:19"/>
    <d v="2011-07-12T01:08:19"/>
    <n v="2011"/>
    <n v="2011"/>
    <s v="Jun"/>
    <s v="&lt;1000"/>
    <n v="502"/>
    <x v="8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3:39:24"/>
    <d v="2011-05-17T03:39:24"/>
    <n v="2011"/>
    <n v="2011"/>
    <s v="Mar"/>
    <s v="1000 to 4999"/>
    <n v="3600"/>
    <x v="87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2:46:23"/>
    <d v="2017-02-01T02:00:00"/>
    <n v="2016"/>
    <n v="2017"/>
    <s v="Dec"/>
    <s v="5000 to 9999"/>
    <n v="3945"/>
    <x v="9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4:35:37"/>
    <d v="2012-07-03T15:00:00"/>
    <n v="2012"/>
    <n v="2012"/>
    <s v="Jun"/>
    <s v="1000 to 4999"/>
    <n v="1106"/>
    <x v="9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1:13:42"/>
    <d v="2014-04-07T11:13:42"/>
    <n v="2014"/>
    <n v="2014"/>
    <s v="Mar"/>
    <s v="&lt;1000"/>
    <n v="340.6"/>
    <x v="9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8:07:21"/>
    <d v="2012-02-25T18:07:21"/>
    <n v="2012"/>
    <n v="2012"/>
    <s v="Jan"/>
    <s v="&lt;1000"/>
    <n v="460"/>
    <x v="7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09:54:01"/>
    <d v="2010-07-31T21:00:00"/>
    <n v="2010"/>
    <n v="2010"/>
    <s v="May"/>
    <s v="1000 to 4999"/>
    <n v="1720"/>
    <x v="93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1:14:42"/>
    <d v="2011-07-11T21:14:42"/>
    <n v="2011"/>
    <n v="2011"/>
    <s v="Jun"/>
    <s v="&lt;1000"/>
    <n v="425"/>
    <x v="94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3:04:34"/>
    <d v="2012-12-07T17:30:00"/>
    <n v="2012"/>
    <n v="2012"/>
    <s v="Nov"/>
    <s v="1000 to 4999"/>
    <n v="3400"/>
    <x v="95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5:39:59"/>
    <d v="2014-01-22T15:39:59"/>
    <n v="2013"/>
    <n v="2014"/>
    <s v="Dec"/>
    <s v="1000 to 4999"/>
    <n v="1590.29"/>
    <x v="96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2:04:46"/>
    <d v="2012-11-04T13:04:46"/>
    <n v="2012"/>
    <n v="2012"/>
    <s v="Oct"/>
    <s v="5000 to 9999"/>
    <n v="5000"/>
    <x v="97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2:38:30"/>
    <d v="2013-01-24T12:38:30"/>
    <n v="2012"/>
    <n v="2013"/>
    <s v="Dec"/>
    <s v="1000 to 4999"/>
    <n v="3500"/>
    <x v="98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1:08:53"/>
    <d v="2010-12-22T21:08:53"/>
    <n v="2010"/>
    <n v="2010"/>
    <s v="Nov"/>
    <s v="5000 to 9999"/>
    <n v="7665"/>
    <x v="99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3:20:30"/>
    <d v="2014-03-07T13:20:30"/>
    <n v="2014"/>
    <n v="2014"/>
    <s v="Feb"/>
    <s v="1000 to 4999"/>
    <n v="1790.77"/>
    <x v="10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0:41:06"/>
    <d v="2011-04-02T19:00:00"/>
    <n v="2011"/>
    <n v="2011"/>
    <s v="Mar"/>
    <s v="&lt;1000"/>
    <n v="600"/>
    <x v="10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1:23:40"/>
    <d v="2016-05-13T18:00:00"/>
    <n v="2016"/>
    <n v="2016"/>
    <s v="Apr"/>
    <s v="1000 to 4999"/>
    <n v="2363"/>
    <x v="102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2:38:21"/>
    <d v="2012-04-02T12:38:21"/>
    <n v="2012"/>
    <n v="2012"/>
    <s v="Mar"/>
    <s v="5000 to 9999"/>
    <n v="5025"/>
    <x v="103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7:34:47"/>
    <d v="2011-04-24T17:34:47"/>
    <n v="2011"/>
    <n v="2011"/>
    <s v="Apr"/>
    <s v="5000 to 9999"/>
    <n v="7685"/>
    <x v="104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8:42:50"/>
    <d v="2013-05-31T08:42:50"/>
    <n v="2013"/>
    <n v="2013"/>
    <s v="Apr"/>
    <s v="1000 to 4999"/>
    <n v="3700"/>
    <x v="105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8:37:10"/>
    <d v="2011-02-25T18:37:10"/>
    <n v="2011"/>
    <n v="2011"/>
    <s v="Jan"/>
    <s v="1000 to 4999"/>
    <n v="2195"/>
    <x v="106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6:47:33"/>
    <d v="2013-11-13T23:59:00"/>
    <n v="2013"/>
    <n v="2013"/>
    <s v="Oct"/>
    <s v="1000 to 4999"/>
    <n v="1700"/>
    <x v="107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1:59:47"/>
    <d v="2015-05-31T01:59:47"/>
    <n v="2015"/>
    <n v="2015"/>
    <s v="May"/>
    <s v="5000 to 9999"/>
    <n v="3841.1"/>
    <x v="108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19:01:58"/>
    <d v="2014-04-12T20:00:00"/>
    <n v="2014"/>
    <n v="2014"/>
    <s v="Mar"/>
    <s v="5000 to 9999"/>
    <n v="5200"/>
    <x v="109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2:12:08"/>
    <d v="2011-08-06T09:00:00"/>
    <n v="2011"/>
    <n v="2011"/>
    <s v="Jul"/>
    <s v="5000 to 9999"/>
    <n v="7050"/>
    <x v="11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0:34:48"/>
    <d v="2012-01-13T00:34:48"/>
    <n v="2011"/>
    <n v="2012"/>
    <s v="Nov"/>
    <s v="1000 to 4999"/>
    <n v="3100"/>
    <x v="11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1:44:04"/>
    <d v="2012-02-04T11:44:04"/>
    <n v="2012"/>
    <n v="2012"/>
    <s v="Jan"/>
    <s v="&lt;1000"/>
    <n v="632"/>
    <x v="112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5:55:55"/>
    <d v="2011-04-08T04:55:55"/>
    <n v="2011"/>
    <n v="2011"/>
    <s v="Feb"/>
    <s v="1000 to 4999"/>
    <n v="3978"/>
    <x v="113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4:02:24"/>
    <d v="2010-06-09T13:00:00"/>
    <n v="2010"/>
    <n v="2010"/>
    <s v="Mar"/>
    <s v="1000 to 4999"/>
    <n v="4522.22"/>
    <x v="114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19:17:16"/>
    <d v="2011-07-28T19:17:16"/>
    <n v="2011"/>
    <n v="2011"/>
    <s v="Jun"/>
    <s v="5000 to 9999"/>
    <n v="5651.58"/>
    <x v="115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19:39:46"/>
    <d v="2011-08-13T17:00:00"/>
    <n v="2011"/>
    <n v="2011"/>
    <s v="Jul"/>
    <s v="1000 to 4999"/>
    <n v="3398.1"/>
    <x v="11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19:11:47"/>
    <d v="2016-10-02T19:11:47"/>
    <n v="2016"/>
    <n v="2016"/>
    <s v="Sep"/>
    <s v="&lt;1000"/>
    <n v="1.3"/>
    <x v="11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0:55:10"/>
    <d v="2015-04-18T04:16:00"/>
    <n v="2015"/>
    <n v="2015"/>
    <s v="Apr"/>
    <s v="&lt;1000"/>
    <n v="1"/>
    <x v="118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04:21:47"/>
    <d v="2016-10-10T04:21:47"/>
    <n v="2016"/>
    <n v="2016"/>
    <s v="Aug"/>
    <s v="No funding"/>
    <n v="0"/>
    <x v="119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2:46:04"/>
    <d v="2014-10-28T16:00:00"/>
    <n v="2014"/>
    <n v="2014"/>
    <s v="Sep"/>
    <s v="&lt;1000"/>
    <n v="151"/>
    <x v="12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16:17:22"/>
    <d v="2015-05-15T16:17:22"/>
    <n v="2015"/>
    <n v="2015"/>
    <s v="Apr"/>
    <s v="No funding"/>
    <n v="0"/>
    <x v="119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7:51:20"/>
    <d v="2017-02-03T17:51:20"/>
    <n v="2016"/>
    <n v="2017"/>
    <s v="Dec"/>
    <s v="&lt;1000"/>
    <n v="52.5"/>
    <x v="121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8:08:57"/>
    <d v="2015-06-10T20:00:00"/>
    <n v="2015"/>
    <n v="2015"/>
    <s v="May"/>
    <s v="1000 to 4999"/>
    <n v="1387"/>
    <x v="12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8:59:01"/>
    <d v="2015-04-03T07:59:01"/>
    <n v="2015"/>
    <n v="2015"/>
    <s v="Mar"/>
    <s v="&lt;1000"/>
    <n v="190"/>
    <x v="123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4T23:28:13"/>
    <d v="2016-10-19T23:28:13"/>
    <n v="2016"/>
    <n v="2016"/>
    <s v="Sep"/>
    <s v="1000 to 4999"/>
    <n v="1867"/>
    <x v="124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16:29:43"/>
    <d v="2014-10-30T16:29:43"/>
    <n v="2014"/>
    <n v="2014"/>
    <s v="Aug"/>
    <s v="No funding"/>
    <n v="0"/>
    <x v="11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15:58:12"/>
    <d v="2014-06-16T14:16:00"/>
    <n v="2014"/>
    <n v="2014"/>
    <s v="May"/>
    <s v="No funding"/>
    <n v="0"/>
    <x v="119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14:06:01"/>
    <d v="2016-07-05T18:00:00"/>
    <n v="2016"/>
    <n v="2016"/>
    <s v="Jun"/>
    <s v="No funding"/>
    <n v="0"/>
    <x v="119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3:30:07"/>
    <d v="2014-11-07T14:30:07"/>
    <n v="2014"/>
    <n v="2014"/>
    <s v="Sep"/>
    <s v="5000 to 9999"/>
    <n v="7655"/>
    <x v="125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3:23:04"/>
    <d v="2016-05-31T11:31:00"/>
    <n v="2016"/>
    <n v="2016"/>
    <s v="May"/>
    <s v="No funding"/>
    <n v="0"/>
    <x v="119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15:50:18"/>
    <d v="2015-09-04T11:00:00"/>
    <n v="2015"/>
    <n v="2015"/>
    <s v="Aug"/>
    <s v="No funding"/>
    <n v="0"/>
    <x v="119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3:09:57"/>
    <d v="2014-07-01T13:00:00"/>
    <n v="2014"/>
    <n v="2014"/>
    <s v="May"/>
    <s v="&lt;1000"/>
    <n v="403"/>
    <x v="126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3:50:34"/>
    <d v="2015-05-16T04:16:00"/>
    <n v="2015"/>
    <n v="2015"/>
    <s v="Apr"/>
    <s v="No funding"/>
    <n v="0"/>
    <x v="119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07:46:33"/>
    <d v="2015-10-12T07:46:33"/>
    <n v="2015"/>
    <n v="2015"/>
    <s v="Aug"/>
    <s v="No funding"/>
    <n v="0"/>
    <x v="119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0:10:41"/>
    <d v="2015-07-31T22:59:00"/>
    <n v="2015"/>
    <n v="2015"/>
    <s v="Jul"/>
    <s v="1000 to 4999"/>
    <n v="4712"/>
    <x v="127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6:06:12"/>
    <d v="2015-07-12T16:06:12"/>
    <n v="2015"/>
    <n v="2015"/>
    <s v="Jul"/>
    <s v="&lt;1000"/>
    <n v="500"/>
    <x v="83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7T22:45:32"/>
    <d v="2015-03-19T21:45:32"/>
    <n v="2015"/>
    <n v="2015"/>
    <s v="Feb"/>
    <s v="No funding"/>
    <n v="0"/>
    <x v="119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1:40:23"/>
    <d v="2015-05-30T21:40:23"/>
    <n v="2015"/>
    <n v="2015"/>
    <s v="Apr"/>
    <s v="1000 to 4999"/>
    <n v="1293"/>
    <x v="128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5:26:18"/>
    <d v="2014-11-16T16:26:18"/>
    <n v="2014"/>
    <n v="2014"/>
    <s v="Oct"/>
    <s v="&lt;1000"/>
    <n v="10"/>
    <x v="129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7T19:32:22"/>
    <d v="2016-09-02T23:55:00"/>
    <n v="2016"/>
    <n v="2016"/>
    <s v="Jul"/>
    <s v="No funding"/>
    <n v="0"/>
    <x v="119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2:17:52"/>
    <d v="2015-04-13T11:17:52"/>
    <n v="2015"/>
    <n v="2015"/>
    <s v="Feb"/>
    <s v="1000 to 4999"/>
    <n v="1552.5"/>
    <x v="13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7:00:52"/>
    <d v="2015-08-11T07:00:52"/>
    <n v="2015"/>
    <n v="2015"/>
    <s v="Jul"/>
    <s v="&lt;1000"/>
    <n v="338"/>
    <x v="131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8:23:18"/>
    <d v="2017-01-17T18:23:18"/>
    <n v="2016"/>
    <n v="2017"/>
    <s v="Nov"/>
    <s v="&lt;1000"/>
    <n v="115"/>
    <x v="13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2:25:40"/>
    <d v="2015-01-08T12:18:00"/>
    <n v="2014"/>
    <n v="2015"/>
    <s v="Nov"/>
    <s v="No funding"/>
    <n v="0"/>
    <x v="119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0:45:36"/>
    <d v="2016-02-27T00:45:36"/>
    <n v="2016"/>
    <n v="2016"/>
    <s v="Jan"/>
    <s v="&lt;1000"/>
    <n v="40"/>
    <x v="133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2:07:50"/>
    <d v="2014-12-25T02:00:00"/>
    <n v="2014"/>
    <n v="2014"/>
    <s v="Nov"/>
    <s v="&lt;1000"/>
    <n v="92"/>
    <x v="134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1:53:02"/>
    <d v="2015-05-25T21:53:02"/>
    <n v="2015"/>
    <n v="2015"/>
    <s v="Mar"/>
    <s v="30000 to 34999"/>
    <n v="30112"/>
    <x v="135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7:13:11"/>
    <d v="2015-06-18T07:13:11"/>
    <n v="2015"/>
    <n v="2015"/>
    <s v="Apr"/>
    <s v="&lt;1000"/>
    <n v="99.399999999999991"/>
    <x v="136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19:51:40"/>
    <d v="2014-09-22T19:51:40"/>
    <n v="2014"/>
    <n v="2014"/>
    <s v="Aug"/>
    <s v="&lt;1000"/>
    <n v="30"/>
    <x v="137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8:04:04"/>
    <d v="2014-12-02T09:04:04"/>
    <n v="2014"/>
    <n v="2014"/>
    <s v="Oct"/>
    <s v="&lt;1000"/>
    <n v="359"/>
    <x v="138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7:08:15"/>
    <d v="2015-06-03T07:08:15"/>
    <n v="2015"/>
    <n v="2015"/>
    <s v="Apr"/>
    <s v="&lt;1000"/>
    <n v="40"/>
    <x v="133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7:25:35"/>
    <d v="2015-07-23T07:25:35"/>
    <n v="2015"/>
    <n v="2015"/>
    <s v="Jun"/>
    <s v="&lt;1000"/>
    <n v="81"/>
    <x v="139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0:59:56"/>
    <d v="2014-08-02T20:59:56"/>
    <n v="2014"/>
    <n v="2014"/>
    <s v="Jun"/>
    <s v="1000 to 4999"/>
    <n v="1338.75"/>
    <x v="140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5:52:52"/>
    <d v="2016-02-26T15:52:52"/>
    <n v="2016"/>
    <n v="2016"/>
    <s v="Jan"/>
    <s v="&lt;1000"/>
    <n v="8"/>
    <x v="141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1T19:50:28"/>
    <d v="2014-10-21T19:50:28"/>
    <n v="2014"/>
    <n v="2014"/>
    <s v="Sep"/>
    <s v="No funding"/>
    <n v="0"/>
    <x v="119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4:25:45"/>
    <d v="2016-07-03T04:25:45"/>
    <n v="2016"/>
    <n v="2016"/>
    <s v="May"/>
    <s v="&lt;1000"/>
    <n v="10"/>
    <x v="12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15:54:51"/>
    <d v="2015-08-15T15:54:51"/>
    <n v="2015"/>
    <n v="2015"/>
    <s v="Jun"/>
    <s v="No funding"/>
    <n v="0"/>
    <x v="119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0:29:55"/>
    <d v="2014-07-02T10:29:55"/>
    <n v="2014"/>
    <n v="2014"/>
    <s v="Jun"/>
    <s v="&lt;1000"/>
    <n v="5"/>
    <x v="142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1:02:36"/>
    <d v="2014-08-16T17:42:00"/>
    <n v="2014"/>
    <n v="2014"/>
    <s v="Jul"/>
    <s v="&lt;1000"/>
    <n v="435"/>
    <x v="14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17:04:14"/>
    <d v="2015-09-30T18:00:00"/>
    <n v="2015"/>
    <n v="2015"/>
    <s v="Aug"/>
    <s v="No funding"/>
    <n v="0"/>
    <x v="119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2:18:21"/>
    <d v="2014-09-19T12:18:21"/>
    <n v="2014"/>
    <n v="2014"/>
    <s v="Jul"/>
    <s v="&lt;1000"/>
    <n v="640"/>
    <x v="14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09:48:44"/>
    <d v="2016-01-12T09:48:44"/>
    <n v="2015"/>
    <n v="2016"/>
    <s v="Dec"/>
    <s v="No funding"/>
    <n v="0"/>
    <x v="119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19:49:22"/>
    <d v="2017-01-15T19:49:22"/>
    <n v="2016"/>
    <n v="2017"/>
    <s v="Dec"/>
    <s v="1000 to 4999"/>
    <n v="3000"/>
    <x v="145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6:15:35"/>
    <d v="2015-08-04T16:15:35"/>
    <n v="2015"/>
    <n v="2015"/>
    <s v="Jun"/>
    <s v="&lt;1000"/>
    <n v="11"/>
    <x v="146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4:02:50"/>
    <d v="2015-03-19T13:02:50"/>
    <n v="2015"/>
    <n v="2015"/>
    <s v="Feb"/>
    <s v="&lt;1000"/>
    <n v="325"/>
    <x v="147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6:07:39"/>
    <d v="2014-10-18T06:07:39"/>
    <n v="2014"/>
    <n v="2014"/>
    <s v="Sep"/>
    <s v="&lt;1000"/>
    <n v="733.6"/>
    <x v="148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7:28:03"/>
    <d v="2015-08-29T23:28:00"/>
    <n v="2015"/>
    <n v="2015"/>
    <s v="Jul"/>
    <s v="&lt;1000"/>
    <n v="325"/>
    <x v="147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2:20:14"/>
    <d v="2016-08-11T22:20:14"/>
    <n v="2016"/>
    <n v="2016"/>
    <s v="Jun"/>
    <s v="&lt;1000"/>
    <n v="1"/>
    <x v="118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3:28:43"/>
    <d v="2015-03-19T02:28:43"/>
    <n v="2015"/>
    <n v="2015"/>
    <s v="Feb"/>
    <s v="No funding"/>
    <n v="0"/>
    <x v="119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07:45:08"/>
    <d v="2015-02-28T07:45:08"/>
    <n v="2015"/>
    <n v="2015"/>
    <s v="Jan"/>
    <s v="No funding"/>
    <n v="0"/>
    <x v="119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2:12:56"/>
    <d v="2015-05-08T12:12:56"/>
    <n v="2015"/>
    <n v="2015"/>
    <s v="Mar"/>
    <s v="No funding"/>
    <n v="0"/>
    <x v="119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2:40:11"/>
    <d v="2014-08-29T12:40:11"/>
    <n v="2014"/>
    <n v="2014"/>
    <s v="Aug"/>
    <s v="1000 to 4999"/>
    <n v="1699.0700000000002"/>
    <x v="149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3:46:39"/>
    <d v="2015-08-05T13:46:39"/>
    <n v="2015"/>
    <n v="2015"/>
    <s v="Jul"/>
    <s v="No funding"/>
    <n v="0"/>
    <x v="11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19:08:46"/>
    <d v="2015-03-23T18:08:46"/>
    <n v="2015"/>
    <n v="2015"/>
    <s v="Mar"/>
    <s v="&lt;1000"/>
    <n v="180"/>
    <x v="150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16:55:45"/>
    <d v="2015-11-26T17:55:45"/>
    <n v="2015"/>
    <n v="2015"/>
    <s v="Oct"/>
    <s v="No funding"/>
    <n v="0"/>
    <x v="119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19:55:55"/>
    <d v="2016-03-03T19:55:55"/>
    <n v="2016"/>
    <n v="2016"/>
    <s v="Feb"/>
    <s v="&lt;1000"/>
    <n v="200"/>
    <x v="151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7:47:23"/>
    <d v="2015-04-13T13:00:00"/>
    <n v="2015"/>
    <n v="2015"/>
    <s v="Mar"/>
    <s v="&lt;1000"/>
    <n v="525.31000000000006"/>
    <x v="152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1:48:15"/>
    <d v="2015-06-22T11:48:15"/>
    <n v="2015"/>
    <n v="2015"/>
    <s v="May"/>
    <s v="&lt;1000"/>
    <n v="945.82"/>
    <x v="15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7T18:17:12"/>
    <d v="2017-01-06T18:17:12"/>
    <n v="2016"/>
    <n v="2017"/>
    <s v="Dec"/>
    <s v="No funding"/>
    <n v="0"/>
    <x v="119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3:26:50"/>
    <d v="2014-11-26T14:26:50"/>
    <n v="2014"/>
    <n v="2014"/>
    <s v="Oct"/>
    <s v="1000 to 4999"/>
    <n v="5871.42"/>
    <x v="154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2:59:22"/>
    <d v="2014-08-31T21:59:00"/>
    <n v="2014"/>
    <n v="2014"/>
    <s v="Jul"/>
    <s v="&lt;1000"/>
    <n v="38.25"/>
    <x v="155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5:52:19"/>
    <d v="2016-08-18T15:52:19"/>
    <n v="2016"/>
    <n v="2016"/>
    <s v="Jul"/>
    <s v="1000 to 4999"/>
    <n v="264"/>
    <x v="156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3:30:34"/>
    <d v="2017-03-03T14:00:00"/>
    <n v="2017"/>
    <n v="2017"/>
    <s v="Feb"/>
    <s v="No funding"/>
    <n v="0"/>
    <x v="119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6T23:37:37"/>
    <d v="2015-07-21T00:59:00"/>
    <n v="2015"/>
    <n v="2015"/>
    <s v="Jun"/>
    <s v="&lt;1000"/>
    <n v="800"/>
    <x v="25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5T22:23:35"/>
    <d v="2014-09-04T22:23:35"/>
    <n v="2014"/>
    <n v="2014"/>
    <s v="Aug"/>
    <s v="No funding"/>
    <n v="0"/>
    <x v="119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0:34:37"/>
    <d v="2016-09-03T10:34:37"/>
    <n v="2016"/>
    <n v="2016"/>
    <s v="Jul"/>
    <s v="&lt;1000"/>
    <n v="345"/>
    <x v="15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09:37:26"/>
    <d v="2016-06-16T09:37:26"/>
    <n v="2016"/>
    <n v="2016"/>
    <s v="Jun"/>
    <s v="&lt;1000"/>
    <n v="50"/>
    <x v="158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4:35:38"/>
    <d v="2015-10-02T04:35:38"/>
    <n v="2015"/>
    <n v="2015"/>
    <s v="Aug"/>
    <s v="&lt;1000"/>
    <n v="177.5"/>
    <x v="159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3:00:32"/>
    <d v="2014-10-17T13:00:32"/>
    <n v="2014"/>
    <n v="2014"/>
    <s v="Sep"/>
    <s v="&lt;1000"/>
    <n v="17"/>
    <x v="16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16:26:06"/>
    <d v="2014-11-28T17:26:06"/>
    <n v="2014"/>
    <n v="2014"/>
    <s v="Sep"/>
    <s v="No funding"/>
    <n v="0"/>
    <x v="119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7:55:31"/>
    <d v="2016-03-06T17:55:31"/>
    <n v="2016"/>
    <n v="2016"/>
    <s v="Jan"/>
    <s v="&lt;1000"/>
    <n v="3.93"/>
    <x v="16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0:05:32"/>
    <d v="2015-07-10T10:05:32"/>
    <n v="2015"/>
    <n v="2015"/>
    <s v="May"/>
    <s v="No funding"/>
    <n v="0"/>
    <x v="119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7:01:38"/>
    <d v="2015-10-10T15:00:00"/>
    <n v="2015"/>
    <n v="2015"/>
    <s v="Sep"/>
    <s v="1000 to 4999"/>
    <n v="1919.15"/>
    <x v="162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4:21:40"/>
    <d v="2017-02-17T15:00:00"/>
    <n v="2017"/>
    <n v="2017"/>
    <s v="Jan"/>
    <s v="&lt;1000"/>
    <n v="343.22"/>
    <x v="16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3:12:02"/>
    <d v="2014-10-05T03:12:02"/>
    <n v="2014"/>
    <n v="2014"/>
    <s v="Sep"/>
    <s v="&lt;1000"/>
    <n v="279"/>
    <x v="164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1T20:58:22"/>
    <d v="2016-08-31T20:58:22"/>
    <n v="2016"/>
    <n v="2016"/>
    <s v="Aug"/>
    <s v="No funding"/>
    <n v="0"/>
    <x v="11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0:00:03"/>
    <d v="2014-09-14T20:00:03"/>
    <n v="2014"/>
    <n v="2014"/>
    <s v="Aug"/>
    <s v="1000 to 4999"/>
    <n v="1571.55"/>
    <x v="165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3:38:49"/>
    <d v="2015-02-08T13:38:49"/>
    <n v="2015"/>
    <n v="2015"/>
    <s v="Jan"/>
    <s v="&lt;1000"/>
    <n v="380"/>
    <x v="166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16:16:04"/>
    <d v="2015-10-08T14:59:00"/>
    <n v="2015"/>
    <n v="2015"/>
    <s v="Sep"/>
    <s v="No funding"/>
    <n v="0"/>
    <x v="119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4:21:04"/>
    <d v="2015-01-29T14:21:04"/>
    <n v="2014"/>
    <n v="2015"/>
    <s v="Nov"/>
    <s v="&lt;1000"/>
    <n v="977.26"/>
    <x v="167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8:00:03"/>
    <d v="2016-08-04T08:00:03"/>
    <n v="2016"/>
    <n v="2016"/>
    <s v="Jul"/>
    <s v="&gt;50000"/>
    <n v="108037.15"/>
    <x v="168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09:10:22"/>
    <d v="2015-10-06T09:10:22"/>
    <n v="2015"/>
    <n v="2015"/>
    <s v="Sep"/>
    <s v="1000 to 4999"/>
    <n v="1300"/>
    <x v="169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5T18:06:23"/>
    <d v="2016-08-05T18:06:23"/>
    <n v="2016"/>
    <n v="2016"/>
    <s v="Jul"/>
    <s v="No funding"/>
    <n v="0"/>
    <x v="119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2:43:58"/>
    <d v="2015-01-03T22:43:58"/>
    <n v="2014"/>
    <n v="2015"/>
    <s v="Dec"/>
    <s v="1000 to 4999"/>
    <n v="1597.5"/>
    <x v="170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2:52:47"/>
    <d v="2014-12-16T02:52:47"/>
    <n v="2014"/>
    <n v="2014"/>
    <s v="Nov"/>
    <s v="No funding"/>
    <n v="0"/>
    <x v="119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16:08:55"/>
    <d v="2015-07-10T16:08:55"/>
    <n v="2015"/>
    <n v="2015"/>
    <s v="Jun"/>
    <s v="No funding"/>
    <n v="0"/>
    <x v="11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19:33:12"/>
    <d v="2015-09-30T23:00:00"/>
    <n v="2015"/>
    <n v="2015"/>
    <s v="Sep"/>
    <s v="1000 to 4999"/>
    <n v="3030"/>
    <x v="171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1:50:17"/>
    <d v="2015-09-18T21:50:17"/>
    <n v="2015"/>
    <n v="2015"/>
    <s v="Aug"/>
    <s v="1000 to 4999"/>
    <n v="2230"/>
    <x v="172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5:08:40"/>
    <d v="2016-04-16T14:08:40"/>
    <n v="2016"/>
    <n v="2016"/>
    <s v="Feb"/>
    <s v="&lt;1000"/>
    <n v="1"/>
    <x v="118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8:15:47"/>
    <d v="2015-08-16T08:06:41"/>
    <n v="2015"/>
    <n v="2015"/>
    <s v="Jul"/>
    <s v="&lt;1000"/>
    <n v="20"/>
    <x v="17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09:22:29"/>
    <d v="2015-03-06T09:22:29"/>
    <n v="2015"/>
    <n v="2015"/>
    <s v="Jan"/>
    <s v="&lt;1000"/>
    <n v="1"/>
    <x v="118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5T23:31:22"/>
    <d v="2016-02-17T17:59:00"/>
    <n v="2016"/>
    <n v="2016"/>
    <s v="Jan"/>
    <s v="&lt;1000"/>
    <n v="13.100000000000001"/>
    <x v="174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7:00:37"/>
    <d v="2015-04-22T16:00:37"/>
    <n v="2015"/>
    <n v="2015"/>
    <s v="Mar"/>
    <s v="25000 to 29999"/>
    <n v="27849.22"/>
    <x v="175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09:22:29"/>
    <d v="2014-12-28T09:22:29"/>
    <n v="2014"/>
    <n v="2014"/>
    <s v="Nov"/>
    <s v="10000 to 14999"/>
    <n v="1313.73"/>
    <x v="176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09:04:49"/>
    <d v="2015-05-15T09:04:49"/>
    <n v="2015"/>
    <n v="2015"/>
    <s v="Mar"/>
    <s v="&lt;1000"/>
    <n v="100"/>
    <x v="177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1:50:25"/>
    <d v="2016-04-01T00:59:00"/>
    <n v="2016"/>
    <n v="2016"/>
    <s v="Feb"/>
    <s v="5000 to 9999"/>
    <n v="8815"/>
    <x v="178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09:27:10"/>
    <d v="2015-08-20T14:06:00"/>
    <n v="2015"/>
    <n v="2015"/>
    <s v="Jul"/>
    <s v="&lt;1000"/>
    <n v="360"/>
    <x v="179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14:06:04"/>
    <d v="2015-03-28T13:06:04"/>
    <n v="2015"/>
    <n v="2015"/>
    <s v="Jan"/>
    <s v="No funding"/>
    <n v="0"/>
    <x v="119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2:28:38"/>
    <d v="2015-03-26T20:39:00"/>
    <n v="2015"/>
    <n v="2015"/>
    <s v="Jan"/>
    <s v="&lt;1000"/>
    <n v="130"/>
    <x v="18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1T19:09:10"/>
    <d v="2016-05-21T19:05:00"/>
    <n v="2016"/>
    <n v="2016"/>
    <s v="Apr"/>
    <s v="No funding"/>
    <n v="0"/>
    <x v="119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0T23:38:46"/>
    <d v="2015-07-09T23:38:46"/>
    <n v="2015"/>
    <n v="2015"/>
    <s v="May"/>
    <s v="No funding"/>
    <n v="0"/>
    <x v="119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17:04:14"/>
    <d v="2016-04-08T16:04:14"/>
    <n v="2016"/>
    <n v="2016"/>
    <s v="Mar"/>
    <s v="No funding"/>
    <n v="0"/>
    <x v="119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09:59:04"/>
    <d v="2015-05-31T03:29:00"/>
    <n v="2015"/>
    <n v="2015"/>
    <s v="Apr"/>
    <s v="&lt;1000"/>
    <n v="327.5"/>
    <x v="181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15:27:21"/>
    <d v="2015-07-09T15:27:21"/>
    <n v="2015"/>
    <n v="2015"/>
    <s v="Jun"/>
    <s v="No funding"/>
    <n v="0"/>
    <x v="119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0:28:25"/>
    <d v="2015-06-01T10:28:25"/>
    <n v="2015"/>
    <n v="2015"/>
    <s v="Apr"/>
    <s v="No funding"/>
    <n v="0"/>
    <x v="119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16:24:57"/>
    <d v="2016-02-13T16:24:57"/>
    <n v="2016"/>
    <n v="2016"/>
    <s v="Jan"/>
    <s v="No funding"/>
    <n v="0"/>
    <x v="11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2:39:11"/>
    <d v="2015-06-04T12:39:11"/>
    <n v="2015"/>
    <n v="2015"/>
    <s v="May"/>
    <s v="&lt;1000"/>
    <n v="60"/>
    <x v="182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17:00:51"/>
    <d v="2016-01-02T17:00:51"/>
    <n v="2015"/>
    <n v="2016"/>
    <s v="Dec"/>
    <s v="No funding"/>
    <n v="0"/>
    <x v="119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3:49:06"/>
    <d v="2015-02-27T13:49:06"/>
    <n v="2015"/>
    <n v="2015"/>
    <s v="Jan"/>
    <s v="&lt;1000"/>
    <n v="144.1"/>
    <x v="18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15:52:52"/>
    <d v="2016-09-29T15:52:52"/>
    <n v="2016"/>
    <n v="2016"/>
    <s v="Aug"/>
    <s v="No funding"/>
    <n v="0"/>
    <x v="119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8:50:59"/>
    <d v="2015-06-20T18:50:59"/>
    <n v="2015"/>
    <n v="2015"/>
    <s v="May"/>
    <s v="&lt;1000"/>
    <n v="401"/>
    <x v="18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15:48:17"/>
    <d v="2015-07-09T15:48:17"/>
    <n v="2015"/>
    <n v="2015"/>
    <s v="Jun"/>
    <s v="No funding"/>
    <n v="0"/>
    <x v="119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2T20:01:39"/>
    <d v="2016-01-04T18:00:00"/>
    <n v="2015"/>
    <n v="2016"/>
    <s v="Nov"/>
    <s v="No funding"/>
    <n v="0"/>
    <x v="119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7:51:09"/>
    <d v="2016-03-08T07:51:09"/>
    <n v="2016"/>
    <n v="2016"/>
    <s v="Jan"/>
    <s v="&lt;1000"/>
    <n v="50"/>
    <x v="158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17:06:00"/>
    <d v="2016-12-30T03:00:00"/>
    <n v="2016"/>
    <n v="2016"/>
    <s v="Dec"/>
    <s v="No funding"/>
    <n v="0"/>
    <x v="119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0:38:50"/>
    <d v="2015-11-08T06:00:00"/>
    <n v="2015"/>
    <n v="2015"/>
    <s v="Oct"/>
    <s v="&lt;1000"/>
    <n v="177.5"/>
    <x v="15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1:00:11"/>
    <d v="2013-05-05T11:00:11"/>
    <n v="2013"/>
    <n v="2013"/>
    <s v="Mar"/>
    <s v="15000 to 19999"/>
    <n v="16145.12"/>
    <x v="185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0:45:04"/>
    <d v="2014-12-21T10:45:04"/>
    <n v="2014"/>
    <n v="2014"/>
    <s v="Nov"/>
    <s v="40000 to 44999"/>
    <n v="41000"/>
    <x v="186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5:49:50"/>
    <d v="2011-12-20T05:49:50"/>
    <n v="2011"/>
    <n v="2011"/>
    <s v="Nov"/>
    <s v="10000 to 14999"/>
    <n v="14750"/>
    <x v="187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19:08:24"/>
    <d v="2014-02-21T19:08:24"/>
    <n v="2014"/>
    <n v="2014"/>
    <s v="Jan"/>
    <s v="25000 to 29999"/>
    <n v="25648"/>
    <x v="188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1:45:59"/>
    <d v="2010-03-16T01:06:00"/>
    <n v="2010"/>
    <n v="2010"/>
    <s v="Feb"/>
    <s v="1000 to 4999"/>
    <n v="3981.5"/>
    <x v="189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19:16:25"/>
    <d v="2012-08-15T19:16:25"/>
    <n v="2012"/>
    <n v="2012"/>
    <s v="Jul"/>
    <s v="5000 to 9999"/>
    <n v="5186"/>
    <x v="190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2:43:25"/>
    <d v="2010-12-18T03:43:25"/>
    <n v="2010"/>
    <n v="2010"/>
    <s v="Oct"/>
    <s v="15000 to 19999"/>
    <n v="15273"/>
    <x v="191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8:30:14"/>
    <d v="2010-10-15T21:39:00"/>
    <n v="2010"/>
    <n v="2010"/>
    <s v="Sep"/>
    <s v="5000 to 9999"/>
    <n v="6705"/>
    <x v="192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2:35:09"/>
    <d v="2012-01-07T12:35:09"/>
    <n v="2011"/>
    <n v="2012"/>
    <s v="Nov"/>
    <s v="&gt;50000"/>
    <n v="86133"/>
    <x v="193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6:10:20"/>
    <d v="2010-08-22T11:40:00"/>
    <n v="2010"/>
    <n v="2010"/>
    <s v="Jun"/>
    <s v="10000 to 14999"/>
    <n v="11292"/>
    <x v="19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7:34:51"/>
    <d v="2013-06-06T07:34:51"/>
    <n v="2013"/>
    <n v="2013"/>
    <s v="May"/>
    <s v="30000 to 34999"/>
    <n v="31675"/>
    <x v="195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2:54:06"/>
    <d v="2012-05-16T13:00:00"/>
    <n v="2012"/>
    <n v="2012"/>
    <s v="Apr"/>
    <s v="1000 to 4999"/>
    <n v="4395"/>
    <x v="196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09:54:18"/>
    <d v="2010-05-31T21:59:00"/>
    <n v="2010"/>
    <n v="2010"/>
    <s v="Mar"/>
    <s v="5000 to 9999"/>
    <n v="9228"/>
    <x v="19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09:37:15"/>
    <d v="2012-02-15T09:37:15"/>
    <n v="2012"/>
    <n v="2012"/>
    <s v="Jan"/>
    <s v="1000 to 4999"/>
    <n v="1511"/>
    <x v="198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6:51:50"/>
    <d v="2015-10-16T20:00:00"/>
    <n v="2015"/>
    <n v="2015"/>
    <s v="Sep"/>
    <s v="25000 to 29999"/>
    <n v="28067.34"/>
    <x v="199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6:38:02"/>
    <d v="2011-03-16T05:38:02"/>
    <n v="2011"/>
    <n v="2011"/>
    <s v="Feb"/>
    <s v="5000 to 9999"/>
    <n v="8538.66"/>
    <x v="20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2:27:47"/>
    <d v="2013-03-16T12:27:47"/>
    <n v="2013"/>
    <n v="2013"/>
    <s v="Feb"/>
    <s v="15000 to 19999"/>
    <n v="18083"/>
    <x v="201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09:02:42"/>
    <d v="2016-05-19T09:02:42"/>
    <n v="2016"/>
    <n v="2016"/>
    <s v="Apr"/>
    <s v="35000 to 39999"/>
    <n v="37354.269999999997"/>
    <x v="20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19:14:26"/>
    <d v="2011-06-17T19:14:26"/>
    <n v="2011"/>
    <n v="2011"/>
    <s v="May"/>
    <s v="&gt;50000"/>
    <n v="57342"/>
    <x v="203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1:42:49"/>
    <d v="2015-04-08T11:42:49"/>
    <n v="2015"/>
    <n v="2015"/>
    <s v="Mar"/>
    <s v="&gt;50000"/>
    <n v="98953.42"/>
    <x v="20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2:07:59"/>
    <d v="2010-07-17T03:59:00"/>
    <n v="2010"/>
    <n v="2010"/>
    <s v="Jun"/>
    <s v="10000 to 14999"/>
    <n v="10640"/>
    <x v="205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5:15:04"/>
    <d v="2012-06-07T08:55:00"/>
    <n v="2012"/>
    <n v="2012"/>
    <s v="Apr"/>
    <s v="20000 to 24999"/>
    <n v="21480"/>
    <x v="206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1T23:57:08"/>
    <d v="2011-02-25T23:57:08"/>
    <n v="2011"/>
    <n v="2011"/>
    <s v="Jan"/>
    <s v="5000 to 9999"/>
    <n v="6000"/>
    <x v="4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6:54:54"/>
    <d v="2012-09-27T16:54:54"/>
    <n v="2012"/>
    <n v="2012"/>
    <s v="Aug"/>
    <s v="25000 to 29999"/>
    <n v="29520.27"/>
    <x v="207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8:53:15"/>
    <d v="2012-05-11T08:53:15"/>
    <n v="2012"/>
    <n v="2012"/>
    <s v="Apr"/>
    <s v="5000 to 9999"/>
    <n v="5910"/>
    <x v="208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29T23:53:50"/>
    <d v="2010-05-10T14:16:00"/>
    <n v="2010"/>
    <n v="2010"/>
    <s v="Mar"/>
    <s v="5000 to 9999"/>
    <n v="5555"/>
    <x v="209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2:11:47"/>
    <d v="2010-04-22T21:51:00"/>
    <n v="2010"/>
    <n v="2010"/>
    <s v="Jan"/>
    <s v="1000 to 4999"/>
    <n v="1455"/>
    <x v="21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4:51:39"/>
    <d v="2014-06-25T04:51:39"/>
    <n v="2014"/>
    <n v="2014"/>
    <s v="May"/>
    <s v="10000 to 14999"/>
    <n v="16984.7264"/>
    <x v="211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1:39:38"/>
    <d v="2011-11-06T22:39:38"/>
    <n v="2011"/>
    <n v="2011"/>
    <s v="Sep"/>
    <s v="5000 to 9999"/>
    <n v="5570"/>
    <x v="212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2:43:42"/>
    <d v="2017-02-21T22:43:42"/>
    <n v="2017"/>
    <n v="2017"/>
    <s v="Jan"/>
    <s v="&gt;50000"/>
    <n v="104535.97669999998"/>
    <x v="213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4:47:50"/>
    <d v="2011-05-24T22:00:00"/>
    <n v="2011"/>
    <n v="2011"/>
    <s v="Apr"/>
    <s v="1000 to 4999"/>
    <n v="3510"/>
    <x v="21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0:24:21"/>
    <d v="2014-01-02T02:00:00"/>
    <n v="2013"/>
    <n v="2014"/>
    <s v="Dec"/>
    <s v="30000 to 34999"/>
    <n v="31404"/>
    <x v="215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5:36:31"/>
    <d v="2010-04-28T12:49:00"/>
    <n v="2010"/>
    <n v="2010"/>
    <s v="Feb"/>
    <s v="5000 to 9999"/>
    <n v="5323.01"/>
    <x v="216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5:57:46"/>
    <d v="2011-07-03T05:57:46"/>
    <n v="2011"/>
    <n v="2011"/>
    <s v="Jun"/>
    <s v="5000 to 9999"/>
    <n v="5388.79"/>
    <x v="217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5:53:49"/>
    <d v="2012-04-05T00:59:00"/>
    <n v="2012"/>
    <n v="2012"/>
    <s v="Mar"/>
    <s v="5000 to 9999"/>
    <n v="6240"/>
    <x v="218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8:46:06"/>
    <d v="2012-11-09T19:46:06"/>
    <n v="2012"/>
    <n v="2012"/>
    <s v="Oct"/>
    <s v="20000 to 24999"/>
    <n v="21679"/>
    <x v="219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19:57:54"/>
    <d v="2012-04-27T18:57:54"/>
    <n v="2012"/>
    <n v="2012"/>
    <s v="Feb"/>
    <s v="5000 to 9999"/>
    <n v="5904"/>
    <x v="22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5:23:39"/>
    <d v="2015-05-23T15:23:39"/>
    <n v="2015"/>
    <n v="2015"/>
    <s v="Apr"/>
    <s v="&gt;50000"/>
    <n v="71748"/>
    <x v="221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8:58:59"/>
    <d v="2012-10-11T18:58:59"/>
    <n v="2012"/>
    <n v="2012"/>
    <s v="Sep"/>
    <s v="40000 to 44999"/>
    <n v="40594"/>
    <x v="222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3T23:51:36"/>
    <d v="2017-02-26T20:01:00"/>
    <n v="2017"/>
    <n v="2017"/>
    <s v="Jan"/>
    <s v="25000 to 29999"/>
    <n v="26744.11"/>
    <x v="223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8:10:35"/>
    <d v="2014-05-30T08:10:35"/>
    <n v="2014"/>
    <n v="2014"/>
    <s v="Apr"/>
    <s v="&gt;50000"/>
    <n v="117108"/>
    <x v="22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1:55:13"/>
    <d v="2009-08-10T13:26:00"/>
    <n v="2009"/>
    <n v="2009"/>
    <s v="May"/>
    <s v="5000 to 9999"/>
    <n v="6632.32"/>
    <x v="225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6:04:52"/>
    <d v="2010-02-22T16:00:00"/>
    <n v="2010"/>
    <n v="2010"/>
    <s v="Jan"/>
    <s v="45000 to 49999"/>
    <n v="45535"/>
    <x v="226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1:02:24"/>
    <d v="2011-05-31T22:59:00"/>
    <n v="2011"/>
    <n v="2011"/>
    <s v="May"/>
    <s v="20000 to 24999"/>
    <n v="20569.05"/>
    <x v="227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1:43:00"/>
    <d v="2012-01-21T11:43:00"/>
    <n v="2011"/>
    <n v="2012"/>
    <s v="Dec"/>
    <s v="40000 to 44999"/>
    <n v="41850.46"/>
    <x v="228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2:08:48"/>
    <d v="2013-09-19T12:08:48"/>
    <n v="2013"/>
    <n v="2013"/>
    <s v="Aug"/>
    <s v="30000 to 34999"/>
    <n v="32035.51"/>
    <x v="229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3:35:24"/>
    <d v="2013-03-25T12:35:24"/>
    <n v="2013"/>
    <n v="2013"/>
    <s v="Feb"/>
    <s v="15000 to 19999"/>
    <n v="16373"/>
    <x v="230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0:40:18"/>
    <d v="2012-11-01T22:00:00"/>
    <n v="2012"/>
    <n v="2012"/>
    <s v="Oct"/>
    <s v="25000 to 29999"/>
    <n v="26445"/>
    <x v="231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2:03:13"/>
    <d v="2012-06-25T22:03:13"/>
    <n v="2012"/>
    <n v="2012"/>
    <s v="May"/>
    <s v="&gt;50000"/>
    <n v="51605.31"/>
    <x v="232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4:57:14"/>
    <d v="2013-11-02T04:57:14"/>
    <n v="2013"/>
    <n v="2013"/>
    <s v="Oct"/>
    <s v="15000 to 19999"/>
    <n v="20597.13"/>
    <x v="233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2:51:37"/>
    <d v="2011-02-02T01:59:00"/>
    <n v="2010"/>
    <n v="2011"/>
    <s v="Dec"/>
    <s v="1000 to 4999"/>
    <n v="4800.8"/>
    <x v="23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2:27:26"/>
    <d v="2013-04-30T18:01:00"/>
    <n v="2013"/>
    <n v="2013"/>
    <s v="Apr"/>
    <s v="5000 to 9999"/>
    <n v="6001"/>
    <x v="235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3:16:39"/>
    <d v="2011-10-28T21:59:00"/>
    <n v="2011"/>
    <n v="2011"/>
    <s v="Sep"/>
    <s v="&gt;50000"/>
    <n v="76130.2"/>
    <x v="23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0:01:54"/>
    <d v="2014-04-20T10:01:54"/>
    <n v="2014"/>
    <n v="2014"/>
    <s v="Mar"/>
    <s v="25000 to 29999"/>
    <n v="26360"/>
    <x v="237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0:01:34"/>
    <d v="2010-07-19T10:00:00"/>
    <n v="2010"/>
    <n v="2010"/>
    <s v="Jun"/>
    <s v="5000 to 9999"/>
    <n v="5000"/>
    <x v="9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8:06:49"/>
    <d v="2013-10-31T18:00:00"/>
    <n v="2013"/>
    <n v="2013"/>
    <s v="Sep"/>
    <s v="&gt;50000"/>
    <n v="66554.559999999998"/>
    <x v="238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5:24:43"/>
    <d v="2012-09-07T05:24:43"/>
    <n v="2012"/>
    <n v="2012"/>
    <s v="Aug"/>
    <s v="25000 to 29999"/>
    <n v="29681.55"/>
    <x v="239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1:28:21"/>
    <d v="2015-04-30T21:59:00"/>
    <n v="2015"/>
    <n v="2015"/>
    <s v="Mar"/>
    <s v="20000 to 24999"/>
    <n v="20128"/>
    <x v="24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5:07:28"/>
    <d v="2014-05-09T15:00:00"/>
    <n v="2014"/>
    <n v="2014"/>
    <s v="Mar"/>
    <s v="&gt;50000"/>
    <n v="137254.84"/>
    <x v="241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7T23:24:20"/>
    <d v="2010-11-17T00:24:20"/>
    <n v="2010"/>
    <n v="2010"/>
    <s v="Oct"/>
    <s v="15000 to 19999"/>
    <n v="17895.25"/>
    <x v="242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7:02:18"/>
    <d v="2011-04-24T17:02:18"/>
    <n v="2011"/>
    <n v="2011"/>
    <s v="Mar"/>
    <s v="25000 to 29999"/>
    <n v="25430.66"/>
    <x v="243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1:42:15"/>
    <d v="2013-03-19T10:42:15"/>
    <n v="2013"/>
    <n v="2013"/>
    <s v="Feb"/>
    <s v="15000 to 19999"/>
    <n v="15435.55"/>
    <x v="24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4:33:58"/>
    <d v="2012-02-24T14:33:58"/>
    <n v="2012"/>
    <n v="2012"/>
    <s v="Jan"/>
    <s v="10000 to 14999"/>
    <n v="10046"/>
    <x v="245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19:42:26"/>
    <d v="2012-06-01T19:42:26"/>
    <n v="2012"/>
    <n v="2012"/>
    <s v="May"/>
    <s v="1000 to 4999"/>
    <n v="4124"/>
    <x v="24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0:16:37"/>
    <d v="2012-08-31T20:00:00"/>
    <n v="2012"/>
    <n v="2012"/>
    <s v="Jul"/>
    <s v="5000 to 9999"/>
    <n v="7876"/>
    <x v="247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09:07:29"/>
    <d v="2012-03-10T09:07:29"/>
    <n v="2012"/>
    <n v="2012"/>
    <s v="Feb"/>
    <s v="5000 to 9999"/>
    <n v="9775"/>
    <x v="248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4:05:33"/>
    <d v="2013-03-20T13:05:33"/>
    <n v="2013"/>
    <n v="2013"/>
    <s v="Feb"/>
    <s v="1000 to 4999"/>
    <n v="2929"/>
    <x v="249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6:40:01"/>
    <d v="2013-02-07T16:40:01"/>
    <n v="2013"/>
    <n v="2013"/>
    <s v="Jan"/>
    <s v="20000 to 24999"/>
    <n v="24490"/>
    <x v="25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0:40:10"/>
    <d v="2011-03-10T10:40:10"/>
    <n v="2011"/>
    <n v="2011"/>
    <s v="Jan"/>
    <s v="10000 to 14999"/>
    <n v="12668"/>
    <x v="251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2:02:14"/>
    <d v="2012-09-03T12:02:14"/>
    <n v="2012"/>
    <n v="2012"/>
    <s v="Aug"/>
    <s v="20000 to 24999"/>
    <n v="21410"/>
    <x v="252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2:23:43"/>
    <d v="2011-10-19T20:00:00"/>
    <n v="2011"/>
    <n v="2011"/>
    <s v="Oct"/>
    <s v="1000 to 4999"/>
    <n v="1041.29"/>
    <x v="253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0T23:16:32"/>
    <d v="2012-01-01T01:59:00"/>
    <n v="2011"/>
    <n v="2012"/>
    <s v="Nov"/>
    <s v="20000 to 24999"/>
    <n v="20820.330000000002"/>
    <x v="25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5:03:52"/>
    <d v="2013-04-14T15:03:52"/>
    <n v="2013"/>
    <n v="2013"/>
    <s v="Mar"/>
    <s v="5000 to 9999"/>
    <n v="8950"/>
    <x v="255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7T23:28:14"/>
    <d v="2010-08-11T09:59:00"/>
    <n v="2010"/>
    <n v="2010"/>
    <s v="Jun"/>
    <s v="15000 to 19999"/>
    <n v="17805"/>
    <x v="256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3:59:48"/>
    <d v="2013-03-01T13:59:48"/>
    <n v="2013"/>
    <n v="2013"/>
    <s v="Jan"/>
    <s v="1000 to 4999"/>
    <n v="3851.5"/>
    <x v="257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2:32:14"/>
    <d v="2012-08-22T12:32:14"/>
    <n v="2012"/>
    <n v="2012"/>
    <s v="Jul"/>
    <s v="25000 to 29999"/>
    <n v="25312"/>
    <x v="258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6:09:57"/>
    <d v="2014-12-10T22:59:00"/>
    <n v="2014"/>
    <n v="2014"/>
    <s v="Nov"/>
    <s v="15000 to 19999"/>
    <n v="12799.5"/>
    <x v="259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0:14:43"/>
    <d v="2013-12-11T10:14:43"/>
    <n v="2013"/>
    <n v="2013"/>
    <s v="Nov"/>
    <s v="30000 to 34999"/>
    <n v="30241"/>
    <x v="26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8:55:51"/>
    <d v="2013-03-26T17:55:51"/>
    <n v="2013"/>
    <n v="2013"/>
    <s v="Feb"/>
    <s v="10000 to 14999"/>
    <n v="14166"/>
    <x v="26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4:07:09"/>
    <d v="2010-02-02T01:59:00"/>
    <n v="2009"/>
    <n v="2010"/>
    <s v="Nov"/>
    <s v="5000 to 9999"/>
    <n v="5634"/>
    <x v="262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7:13:53"/>
    <d v="2015-12-22T17:00:00"/>
    <n v="2015"/>
    <n v="2015"/>
    <s v="Nov"/>
    <s v="20000 to 24999"/>
    <n v="27923.960000000003"/>
    <x v="263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4:43:06"/>
    <d v="2016-11-08T05:43:06"/>
    <n v="2016"/>
    <n v="2016"/>
    <s v="Oct"/>
    <s v="35000 to 39999"/>
    <n v="40962.479999999996"/>
    <x v="26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7:40:48"/>
    <d v="2016-05-13T07:40:48"/>
    <n v="2016"/>
    <n v="2016"/>
    <s v="Apr"/>
    <s v="25000 to 29999"/>
    <n v="26978"/>
    <x v="265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1:42:46"/>
    <d v="2016-12-21T01:59:00"/>
    <n v="2016"/>
    <n v="2016"/>
    <s v="Nov"/>
    <s v="5000 to 9999"/>
    <n v="6646"/>
    <x v="266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09:01:48"/>
    <d v="2015-08-01T09:01:48"/>
    <n v="2015"/>
    <n v="2015"/>
    <s v="Jun"/>
    <s v="5000 to 9999"/>
    <n v="8636"/>
    <x v="267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2:30:33"/>
    <d v="2016-12-19T22:30:33"/>
    <n v="2016"/>
    <n v="2016"/>
    <s v="Nov"/>
    <s v="&gt;50000"/>
    <n v="52198"/>
    <x v="268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1:33:26"/>
    <d v="2017-03-14T16:57:00"/>
    <n v="2017"/>
    <n v="2017"/>
    <s v="Feb"/>
    <s v="&gt;50000"/>
    <n v="169394.6"/>
    <x v="269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2T23:38:49"/>
    <d v="2015-03-22T02:00:00"/>
    <n v="2015"/>
    <n v="2015"/>
    <s v="Feb"/>
    <s v="5000 to 9999"/>
    <n v="5456"/>
    <x v="27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6:43:08"/>
    <d v="2015-10-31T22:00:00"/>
    <n v="2015"/>
    <n v="2015"/>
    <s v="Oct"/>
    <s v="&gt;50000"/>
    <n v="77710.8"/>
    <x v="271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5:12:07"/>
    <d v="2015-11-06T22:00:00"/>
    <n v="2015"/>
    <n v="2015"/>
    <s v="Oct"/>
    <s v="10000 to 14999"/>
    <n v="10550"/>
    <x v="272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6:22:43"/>
    <d v="2013-05-16T21:59:00"/>
    <n v="2013"/>
    <n v="2013"/>
    <s v="Apr"/>
    <s v="35000 to 39999"/>
    <n v="35640"/>
    <x v="273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7:57:14"/>
    <d v="2016-06-17T07:57:14"/>
    <n v="2016"/>
    <n v="2016"/>
    <s v="May"/>
    <s v="40000 to 44999"/>
    <n v="42642"/>
    <x v="27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0:19:37"/>
    <d v="2015-10-28T02:00:00"/>
    <n v="2015"/>
    <n v="2015"/>
    <s v="Sep"/>
    <s v="&gt;50000"/>
    <n v="113015"/>
    <x v="275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09:16:31"/>
    <d v="2016-04-07T08:16:31"/>
    <n v="2016"/>
    <n v="2016"/>
    <s v="Mar"/>
    <s v="&gt;50000"/>
    <n v="50091"/>
    <x v="276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0:22:37"/>
    <d v="2015-05-15T13:00:00"/>
    <n v="2015"/>
    <n v="2015"/>
    <s v="Apr"/>
    <s v="10000 to 14999"/>
    <n v="10119"/>
    <x v="277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1:41:55"/>
    <d v="2015-05-08T16:00:00"/>
    <n v="2015"/>
    <n v="2015"/>
    <s v="Apr"/>
    <s v="5000 to 9999"/>
    <n v="8735"/>
    <x v="278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8:18:38"/>
    <d v="2015-11-13T09:18:38"/>
    <n v="2015"/>
    <n v="2015"/>
    <s v="Oct"/>
    <s v="25000 to 29999"/>
    <n v="29209.78"/>
    <x v="279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1:05:08"/>
    <d v="2015-03-13T20:05:08"/>
    <n v="2015"/>
    <n v="2015"/>
    <s v="Feb"/>
    <s v="1000 to 4999"/>
    <n v="3035.05"/>
    <x v="280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2:08:10"/>
    <d v="2016-09-02T19:00:00"/>
    <n v="2016"/>
    <n v="2016"/>
    <s v="Jul"/>
    <s v="15000 to 19999"/>
    <n v="16520.04"/>
    <x v="281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2:14:28"/>
    <d v="2015-04-29T12:14:28"/>
    <n v="2015"/>
    <n v="2015"/>
    <s v="Mar"/>
    <s v="5000 to 9999"/>
    <n v="6485"/>
    <x v="282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0:03:27"/>
    <d v="2017-03-08T15:00:00"/>
    <n v="2017"/>
    <n v="2017"/>
    <s v="Feb"/>
    <s v="40000 to 44999"/>
    <n v="43758"/>
    <x v="283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5:06:38"/>
    <d v="2014-09-30T21:59:00"/>
    <n v="2014"/>
    <n v="2014"/>
    <s v="Sep"/>
    <s v="1000 to 4999"/>
    <n v="3735"/>
    <x v="28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2:44:25"/>
    <d v="2016-04-29T12:44:25"/>
    <n v="2016"/>
    <n v="2016"/>
    <s v="Mar"/>
    <s v="&gt;50000"/>
    <n v="55201.52"/>
    <x v="28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1:42:25"/>
    <d v="2014-11-13T21:00:00"/>
    <n v="2014"/>
    <n v="2014"/>
    <s v="Oct"/>
    <s v="30000 to 34999"/>
    <n v="30608.59"/>
    <x v="286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7:18:14"/>
    <d v="2015-05-31T20:20:00"/>
    <n v="2015"/>
    <n v="2015"/>
    <s v="Apr"/>
    <s v="30000 to 34999"/>
    <n v="34198"/>
    <x v="287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6:39:50"/>
    <d v="2015-05-20T16:39:50"/>
    <n v="2015"/>
    <n v="2015"/>
    <s v="Apr"/>
    <s v="15000 to 19999"/>
    <n v="17875"/>
    <x v="288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6:00:21"/>
    <d v="2015-10-14T06:00:21"/>
    <n v="2015"/>
    <n v="2015"/>
    <s v="Sep"/>
    <s v="15000 to 19999"/>
    <n v="17028.88"/>
    <x v="289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5:53:29"/>
    <d v="2015-11-14T06:53:29"/>
    <n v="2015"/>
    <n v="2015"/>
    <s v="Oct"/>
    <s v="40000 to 44999"/>
    <n v="44636.2"/>
    <x v="29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8:05:16"/>
    <d v="2015-08-21T08:05:16"/>
    <n v="2015"/>
    <n v="2015"/>
    <s v="Jul"/>
    <s v="10000 to 14999"/>
    <n v="10300"/>
    <x v="291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5:58:28"/>
    <d v="2017-02-24T05:58:28"/>
    <n v="2017"/>
    <n v="2017"/>
    <s v="Jan"/>
    <s v="10000 to 14999"/>
    <n v="12007.18"/>
    <x v="292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19:35:09"/>
    <d v="2016-09-10T21:59:00"/>
    <n v="2016"/>
    <n v="2016"/>
    <s v="Aug"/>
    <s v="25000 to 29999"/>
    <n v="28690"/>
    <x v="293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7:09:14"/>
    <d v="2016-04-07T16:09:14"/>
    <n v="2016"/>
    <n v="2016"/>
    <s v="Feb"/>
    <s v="40000 to 44999"/>
    <n v="49357.439999999995"/>
    <x v="29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2:01:08"/>
    <d v="2014-10-07T22:01:08"/>
    <n v="2014"/>
    <n v="2014"/>
    <s v="Sep"/>
    <s v="10000 to 14999"/>
    <n v="11656"/>
    <x v="295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3:00:19"/>
    <d v="2015-11-19T14:00:19"/>
    <n v="2015"/>
    <n v="2015"/>
    <s v="Oct"/>
    <s v="&gt;50000"/>
    <n v="63460.18"/>
    <x v="296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3:52:01"/>
    <d v="2016-04-08T12:52:01"/>
    <n v="2016"/>
    <n v="2016"/>
    <s v="Mar"/>
    <s v="1000 to 4999"/>
    <n v="3638"/>
    <x v="297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1:03:14"/>
    <d v="2014-12-01T02:03:14"/>
    <n v="2014"/>
    <n v="2014"/>
    <s v="Oct"/>
    <s v="40000 to 44999"/>
    <n v="40690"/>
    <x v="298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3:16:33"/>
    <d v="2016-03-16T12:16:33"/>
    <n v="2016"/>
    <n v="2016"/>
    <s v="Feb"/>
    <s v="5000 to 9999"/>
    <n v="7701.93"/>
    <x v="299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4T23:19:57"/>
    <d v="2015-04-23T23:19:57"/>
    <n v="2015"/>
    <n v="2015"/>
    <s v="Mar"/>
    <s v="25000 to 29999"/>
    <n v="26100"/>
    <x v="30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4:38:41"/>
    <d v="2016-06-15T09:00:00"/>
    <n v="2016"/>
    <n v="2016"/>
    <s v="May"/>
    <s v="&gt;50000"/>
    <n v="51544"/>
    <x v="301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19:41:30"/>
    <d v="2014-11-13T23:12:00"/>
    <n v="2014"/>
    <n v="2014"/>
    <s v="Oct"/>
    <s v="25000 to 29999"/>
    <n v="25375"/>
    <x v="302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5:33:00"/>
    <d v="2015-07-22T21:11:00"/>
    <n v="2015"/>
    <n v="2015"/>
    <s v="Jun"/>
    <s v="10000 to 14999"/>
    <n v="12165"/>
    <x v="303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8:01:46"/>
    <d v="2014-11-22T19:01:46"/>
    <n v="2014"/>
    <n v="2014"/>
    <s v="Oct"/>
    <s v="35000 to 39999"/>
    <n v="38876.949999999997"/>
    <x v="30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6T23:03:11"/>
    <d v="2014-08-07T18:00:00"/>
    <n v="2014"/>
    <n v="2014"/>
    <s v="Jul"/>
    <s v="10000 to 14999"/>
    <n v="12000"/>
    <x v="48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1:52:16"/>
    <d v="2010-05-02T13:22:00"/>
    <n v="2010"/>
    <n v="2010"/>
    <s v="Mar"/>
    <s v="5000 to 9999"/>
    <n v="9044"/>
    <x v="305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4:37:52"/>
    <d v="2014-06-20T21:59:00"/>
    <n v="2014"/>
    <n v="2014"/>
    <s v="May"/>
    <s v="5000 to 9999"/>
    <n v="7711.3"/>
    <x v="306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8:33:19"/>
    <d v="2014-02-28T08:33:19"/>
    <n v="2014"/>
    <n v="2014"/>
    <s v="Jan"/>
    <s v="15000 to 19999"/>
    <n v="20430.760000000002"/>
    <x v="307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3:01:58"/>
    <d v="2012-05-20T13:01:58"/>
    <n v="2012"/>
    <n v="2012"/>
    <s v="Apr"/>
    <s v="35000 to 39999"/>
    <n v="38500"/>
    <x v="30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7:51:18"/>
    <d v="2013-04-30T22:59:00"/>
    <n v="2013"/>
    <n v="2013"/>
    <s v="Mar"/>
    <s v="10000 to 14999"/>
    <n v="10335.01"/>
    <x v="309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8:32:02"/>
    <d v="2015-03-15T07:32:02"/>
    <n v="2015"/>
    <n v="2015"/>
    <s v="Feb"/>
    <s v="10000 to 14999"/>
    <n v="13014"/>
    <x v="310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7:14:29"/>
    <d v="2012-01-15T07:14:29"/>
    <n v="2011"/>
    <n v="2012"/>
    <s v="Dec"/>
    <s v="5000 to 9999"/>
    <n v="7160.12"/>
    <x v="311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3:05:00"/>
    <d v="2017-01-06T13:05:00"/>
    <n v="2016"/>
    <n v="2017"/>
    <s v="Dec"/>
    <s v="30000 to 34999"/>
    <n v="30505"/>
    <x v="312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2:25:39"/>
    <d v="2013-02-01T12:25:39"/>
    <n v="2012"/>
    <n v="2013"/>
    <s v="Dec"/>
    <s v="&gt;50000"/>
    <n v="171253"/>
    <x v="313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7:50:44"/>
    <d v="2016-04-05T10:00:00"/>
    <n v="2016"/>
    <n v="2016"/>
    <s v="Feb"/>
    <s v="&lt;1000"/>
    <n v="492.56"/>
    <x v="31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5:53:18"/>
    <d v="2012-07-18T15:53:18"/>
    <n v="2012"/>
    <n v="2012"/>
    <s v="Jun"/>
    <s v="5000 to 9999"/>
    <n v="8000"/>
    <x v="31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5:20:31"/>
    <d v="2011-09-16T15:20:31"/>
    <n v="2011"/>
    <n v="2011"/>
    <s v="Aug"/>
    <s v="5000 to 9999"/>
    <n v="7839"/>
    <x v="31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7:38:31"/>
    <d v="2014-03-01T11:18:00"/>
    <n v="2014"/>
    <n v="2014"/>
    <s v="Jan"/>
    <s v="&lt;1000"/>
    <n v="600"/>
    <x v="101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4:51:56"/>
    <d v="2016-08-25T04:51:56"/>
    <n v="2016"/>
    <n v="2016"/>
    <s v="Jul"/>
    <s v="1000 to 4999"/>
    <n v="3400.76"/>
    <x v="317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0:01:08"/>
    <d v="2015-11-14T01:01:00"/>
    <n v="2015"/>
    <n v="2015"/>
    <s v="Oct"/>
    <s v="10000 to 14999"/>
    <n v="13728"/>
    <x v="318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7:43:28"/>
    <d v="2016-01-25T17:52:00"/>
    <n v="2016"/>
    <n v="2016"/>
    <s v="Jan"/>
    <s v="1000 to 4999"/>
    <n v="2514.75"/>
    <x v="319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0:31:12"/>
    <d v="2012-05-03T10:31:12"/>
    <n v="2012"/>
    <n v="2012"/>
    <s v="Mar"/>
    <s v="15000 to 19999"/>
    <n v="17412"/>
    <x v="32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1:16:32"/>
    <d v="2016-01-23T11:16:32"/>
    <n v="2015"/>
    <n v="2016"/>
    <s v="Dec"/>
    <s v="5000 to 9999"/>
    <n v="5660"/>
    <x v="321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0:45:17"/>
    <d v="2012-07-29T23:00:00"/>
    <n v="2012"/>
    <n v="2012"/>
    <s v="Jun"/>
    <s v="25000 to 29999"/>
    <n v="26182.5"/>
    <x v="322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1:01:40"/>
    <d v="2012-09-06T11:01:40"/>
    <n v="2012"/>
    <n v="2012"/>
    <s v="Aug"/>
    <s v="1000 to 4999"/>
    <n v="1535"/>
    <x v="323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0:49:19"/>
    <d v="2014-05-18T20:49:19"/>
    <n v="2014"/>
    <n v="2014"/>
    <s v="Apr"/>
    <s v="1000 to 4999"/>
    <n v="2065"/>
    <x v="32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2:45:47"/>
    <d v="2015-01-06T12:45:47"/>
    <n v="2014"/>
    <n v="2015"/>
    <s v="Dec"/>
    <s v="20000 to 24999"/>
    <n v="22421"/>
    <x v="325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8:01:41"/>
    <d v="2014-11-21T09:01:41"/>
    <n v="2014"/>
    <n v="2014"/>
    <s v="Oct"/>
    <s v="25000 to 29999"/>
    <n v="26495.5"/>
    <x v="326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6:49:51"/>
    <d v="2015-08-10T16:49:51"/>
    <n v="2015"/>
    <n v="2015"/>
    <s v="Jul"/>
    <s v="&lt;1000"/>
    <n v="601"/>
    <x v="327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0:14:18"/>
    <d v="2015-08-15T00:00:00"/>
    <n v="2015"/>
    <n v="2015"/>
    <s v="Jul"/>
    <s v="&gt;50000"/>
    <n v="81316"/>
    <x v="328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19:49:40"/>
    <d v="2016-07-27T19:49:40"/>
    <n v="2016"/>
    <n v="2016"/>
    <s v="Jun"/>
    <s v="5000 to 9999"/>
    <n v="6308"/>
    <x v="329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19:30:50"/>
    <d v="2014-03-07T16:59:00"/>
    <n v="2014"/>
    <n v="2014"/>
    <s v="Feb"/>
    <s v="&gt;50000"/>
    <n v="123444.12"/>
    <x v="33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8:52:52"/>
    <d v="2015-05-07T18:52:52"/>
    <n v="2015"/>
    <n v="2015"/>
    <s v="Apr"/>
    <s v="1000 to 4999"/>
    <n v="1000"/>
    <x v="331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19:00:51"/>
    <d v="2011-12-17T18:59:00"/>
    <n v="2011"/>
    <n v="2011"/>
    <s v="Nov"/>
    <s v="20000 to 24999"/>
    <n v="20122"/>
    <x v="332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1:12:51"/>
    <d v="2011-09-07T21:00:00"/>
    <n v="2011"/>
    <n v="2011"/>
    <s v="Aug"/>
    <s v="15000 to 19999"/>
    <n v="18667"/>
    <x v="333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1:00:52"/>
    <d v="2013-10-10T11:00:52"/>
    <n v="2013"/>
    <n v="2013"/>
    <s v="Sep"/>
    <s v="&gt;50000"/>
    <n v="55223"/>
    <x v="33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3:38:02"/>
    <d v="2016-04-17T12:38:02"/>
    <n v="2016"/>
    <n v="2016"/>
    <s v="Feb"/>
    <s v="5000 to 9999"/>
    <n v="5995.2599999999993"/>
    <x v="335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5:49:20"/>
    <d v="2012-04-27T15:32:00"/>
    <n v="2012"/>
    <n v="2012"/>
    <s v="Mar"/>
    <s v="10000 to 14999"/>
    <n v="10804.45"/>
    <x v="336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7:33:26"/>
    <d v="2012-07-07T07:33:26"/>
    <n v="2012"/>
    <n v="2012"/>
    <s v="Jun"/>
    <s v="15000 to 19999"/>
    <n v="16000"/>
    <x v="337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2:38:04"/>
    <d v="2010-08-31T21:44:00"/>
    <n v="2010"/>
    <n v="2010"/>
    <s v="Jul"/>
    <s v="10000 to 14999"/>
    <n v="12929.35"/>
    <x v="338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3:02:06"/>
    <d v="2015-04-29T13:02:06"/>
    <n v="2015"/>
    <n v="2015"/>
    <s v="Mar"/>
    <s v="5000 to 9999"/>
    <n v="9387"/>
    <x v="339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5:01:07"/>
    <d v="2016-12-14T06:00:00"/>
    <n v="2016"/>
    <n v="2016"/>
    <s v="Nov"/>
    <s v="20000 to 24999"/>
    <n v="27982.91"/>
    <x v="34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09:15:47"/>
    <d v="2014-05-16T21:30:00"/>
    <n v="2014"/>
    <n v="2014"/>
    <s v="Apr"/>
    <s v="10000 to 14999"/>
    <n v="11230.25"/>
    <x v="341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4:12:50"/>
    <d v="2011-08-07T14:12:50"/>
    <n v="2011"/>
    <n v="2011"/>
    <s v="Jul"/>
    <s v="&gt;50000"/>
    <n v="51906"/>
    <x v="342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6:56:57"/>
    <d v="2015-11-05T07:56:57"/>
    <n v="2015"/>
    <n v="2015"/>
    <s v="Oct"/>
    <s v="1000 to 4999"/>
    <n v="2833"/>
    <x v="343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1:27:21"/>
    <d v="2011-08-10T01:08:00"/>
    <n v="2011"/>
    <n v="2011"/>
    <s v="Jun"/>
    <s v="5000 to 9999"/>
    <n v="5263"/>
    <x v="34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09:04:22"/>
    <d v="2014-02-05T17:04:00"/>
    <n v="2014"/>
    <n v="2014"/>
    <s v="Jan"/>
    <s v="35000 to 39999"/>
    <n v="36082"/>
    <x v="345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0:02:19"/>
    <d v="2014-03-05T20:02:19"/>
    <n v="2014"/>
    <n v="2014"/>
    <s v="Feb"/>
    <s v="1000 to 4999"/>
    <n v="3036"/>
    <x v="346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1:53:57"/>
    <d v="2011-05-08T23:59:00"/>
    <n v="2011"/>
    <n v="2011"/>
    <s v="Apr"/>
    <s v="1000 to 4999"/>
    <n v="3015.73"/>
    <x v="347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4:54:10"/>
    <d v="2011-11-19T15:54:10"/>
    <n v="2011"/>
    <n v="2011"/>
    <s v="Sep"/>
    <s v="1000 to 4999"/>
    <n v="2031"/>
    <x v="348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1:39:50"/>
    <d v="2013-11-05T12:39:50"/>
    <n v="2013"/>
    <n v="2013"/>
    <s v="Sep"/>
    <s v="5000 to 9999"/>
    <n v="6086.26"/>
    <x v="349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4:42:24"/>
    <d v="2016-07-22T14:42:24"/>
    <n v="2016"/>
    <n v="2016"/>
    <s v="Jun"/>
    <s v="&lt;1000"/>
    <n v="896.04000000000008"/>
    <x v="35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7:33:17"/>
    <d v="2015-06-18T17:33:17"/>
    <n v="2015"/>
    <n v="2015"/>
    <s v="Apr"/>
    <s v="1000 to 4999"/>
    <n v="962.25"/>
    <x v="351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2:13:24"/>
    <d v="2013-12-21T23:00:00"/>
    <n v="2013"/>
    <n v="2013"/>
    <s v="Nov"/>
    <s v="30000 to 34999"/>
    <n v="30315"/>
    <x v="352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1:49:38"/>
    <d v="2012-07-25T11:49:38"/>
    <n v="2012"/>
    <n v="2012"/>
    <s v="Jul"/>
    <s v="1000 to 4999"/>
    <n v="3171"/>
    <x v="353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5:03:31"/>
    <d v="2012-07-19T15:03:31"/>
    <n v="2012"/>
    <n v="2012"/>
    <s v="Jun"/>
    <s v="10000 to 14999"/>
    <n v="13451"/>
    <x v="35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19:31:05"/>
    <d v="2013-10-11T19:31:05"/>
    <n v="2013"/>
    <n v="2013"/>
    <s v="Sep"/>
    <s v="15000 to 19999"/>
    <n v="19028"/>
    <x v="35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4:26:42"/>
    <d v="2014-10-17T06:00:00"/>
    <n v="2014"/>
    <n v="2014"/>
    <s v="Sep"/>
    <s v="1000 to 4999"/>
    <n v="1072.5450000000001"/>
    <x v="356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3:30:31"/>
    <d v="2014-02-08T03:30:31"/>
    <n v="2014"/>
    <n v="2014"/>
    <s v="Jan"/>
    <s v="1000 to 4999"/>
    <n v="1202.17"/>
    <x v="357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7:17:40"/>
    <d v="2013-04-07T22:33:00"/>
    <n v="2013"/>
    <n v="2013"/>
    <s v="Mar"/>
    <s v="10000 to 14999"/>
    <n v="10526"/>
    <x v="358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0:46:37"/>
    <d v="2015-07-23T00:46:37"/>
    <n v="2015"/>
    <n v="2015"/>
    <s v="Jun"/>
    <s v="20000 to 24999"/>
    <n v="22542"/>
    <x v="359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4:13:07"/>
    <d v="2013-06-29T14:13:07"/>
    <n v="2013"/>
    <n v="2013"/>
    <s v="Apr"/>
    <s v="5000 to 9999"/>
    <n v="8035"/>
    <x v="36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1T23:40:31"/>
    <d v="2014-03-13T22:40:31"/>
    <n v="2014"/>
    <n v="2014"/>
    <s v="Feb"/>
    <s v="&lt;1000"/>
    <n v="14.5"/>
    <x v="36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5:47:36"/>
    <d v="2015-08-21T05:47:36"/>
    <n v="2015"/>
    <n v="2015"/>
    <s v="Jun"/>
    <s v="&lt;1000"/>
    <n v="301"/>
    <x v="362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0:14:57"/>
    <d v="2014-09-11T00:14:57"/>
    <n v="2014"/>
    <n v="2014"/>
    <s v="Aug"/>
    <s v="&lt;1000"/>
    <n v="430"/>
    <x v="36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6:13:50"/>
    <d v="2013-06-05T16:13:50"/>
    <n v="2013"/>
    <n v="2013"/>
    <s v="May"/>
    <s v="&lt;1000"/>
    <n v="153"/>
    <x v="364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3:01:39"/>
    <d v="2012-03-26T02:01:39"/>
    <n v="2012"/>
    <n v="2012"/>
    <s v="Jan"/>
    <s v="&lt;1000"/>
    <n v="203.9"/>
    <x v="36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4:40:04"/>
    <d v="2015-11-27T15:40:04"/>
    <n v="2015"/>
    <n v="2015"/>
    <s v="Sep"/>
    <s v="&lt;1000"/>
    <n v="6"/>
    <x v="366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1:05:14"/>
    <d v="2016-03-01T11:05:14"/>
    <n v="2016"/>
    <n v="2016"/>
    <s v="Jan"/>
    <s v="&lt;1000"/>
    <n v="133"/>
    <x v="367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15:49:00"/>
    <d v="2015-10-22T12:59:00"/>
    <n v="2015"/>
    <n v="2015"/>
    <s v="Oct"/>
    <s v="No funding"/>
    <n v="0"/>
    <x v="119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2:24:05"/>
    <d v="2014-06-16T16:00:00"/>
    <n v="2014"/>
    <n v="2014"/>
    <s v="May"/>
    <s v="&lt;1000"/>
    <n v="676"/>
    <x v="36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15:38:02"/>
    <d v="2009-11-26T22:59:00"/>
    <n v="2009"/>
    <n v="2009"/>
    <s v="Sep"/>
    <s v="No funding"/>
    <n v="0"/>
    <x v="11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0:34:27"/>
    <d v="2013-09-10T20:34:27"/>
    <n v="2013"/>
    <n v="2013"/>
    <s v="Aug"/>
    <s v="&lt;1000"/>
    <n v="24"/>
    <x v="369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4:54:43"/>
    <d v="2016-07-05T14:54:43"/>
    <n v="2016"/>
    <n v="2016"/>
    <s v="Jun"/>
    <s v="&lt;1000"/>
    <n v="543.65"/>
    <x v="37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1:26:21"/>
    <d v="2015-10-21T11:26:21"/>
    <n v="2015"/>
    <n v="2015"/>
    <s v="Aug"/>
    <s v="&lt;1000"/>
    <n v="570"/>
    <x v="37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09:07:02"/>
    <d v="2015-10-11T09:07:02"/>
    <n v="2015"/>
    <n v="2015"/>
    <s v="Aug"/>
    <s v="No funding"/>
    <n v="0"/>
    <x v="119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4:01:42"/>
    <d v="2013-12-01T15:01:42"/>
    <n v="2013"/>
    <n v="2013"/>
    <s v="Oct"/>
    <s v="&lt;1000"/>
    <n v="125"/>
    <x v="37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1:56:20"/>
    <d v="2013-09-13T11:56:20"/>
    <n v="2013"/>
    <n v="2013"/>
    <s v="Aug"/>
    <s v="&lt;1000"/>
    <n v="3"/>
    <x v="373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2:41:53"/>
    <d v="2013-07-31T02:41:53"/>
    <n v="2013"/>
    <n v="2013"/>
    <s v="Jul"/>
    <s v="No funding"/>
    <n v="0"/>
    <x v="119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1:38:46"/>
    <d v="2016-10-08T01:38:46"/>
    <n v="2016"/>
    <n v="2016"/>
    <s v="Aug"/>
    <s v="No funding"/>
    <n v="0"/>
    <x v="119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0:15:58"/>
    <d v="2015-11-18T01:15:58"/>
    <n v="2015"/>
    <n v="2015"/>
    <s v="Oct"/>
    <s v="1000 to 4999"/>
    <n v="1876"/>
    <x v="374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2:16:58"/>
    <d v="2014-10-17T12:16:58"/>
    <n v="2014"/>
    <n v="2014"/>
    <s v="Oct"/>
    <s v="No funding"/>
    <n v="0"/>
    <x v="11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7:39:13"/>
    <d v="2016-03-24T16:39:13"/>
    <n v="2016"/>
    <n v="2016"/>
    <s v="Feb"/>
    <s v="&lt;1000"/>
    <n v="5"/>
    <x v="142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3:03:16"/>
    <d v="2013-11-02T13:03:16"/>
    <n v="2013"/>
    <n v="2013"/>
    <s v="Oct"/>
    <s v="No funding"/>
    <n v="0"/>
    <x v="119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5:19:43"/>
    <d v="2015-02-19T15:19:43"/>
    <n v="2015"/>
    <n v="2015"/>
    <s v="Jan"/>
    <s v="5000 to 9999"/>
    <n v="6691"/>
    <x v="37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8:21:41"/>
    <d v="2014-02-09T18:21:41"/>
    <n v="2014"/>
    <n v="2014"/>
    <s v="Jan"/>
    <s v="&lt;1000"/>
    <n v="7.5"/>
    <x v="376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5:46:01"/>
    <d v="2012-02-15T15:46:01"/>
    <n v="2011"/>
    <n v="2012"/>
    <s v="Dec"/>
    <s v="&lt;1000"/>
    <n v="50"/>
    <x v="158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2:02:55"/>
    <d v="2015-05-21T02:02:55"/>
    <n v="2015"/>
    <n v="2015"/>
    <s v="May"/>
    <s v="&lt;1000"/>
    <n v="2"/>
    <x v="377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0:00:20"/>
    <d v="2015-03-03T20:00:20"/>
    <n v="2015"/>
    <n v="2015"/>
    <s v="Feb"/>
    <s v="&lt;1000"/>
    <n v="766"/>
    <x v="378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7:19:23"/>
    <d v="2013-03-23T06:19:23"/>
    <n v="2013"/>
    <n v="2013"/>
    <s v="Feb"/>
    <s v="&lt;1000"/>
    <n v="6.5500000000000007"/>
    <x v="379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2:11:35"/>
    <d v="2014-05-14T12:11:35"/>
    <n v="2014"/>
    <n v="2014"/>
    <s v="Apr"/>
    <s v="&lt;1000"/>
    <n v="82.01"/>
    <x v="38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7:38:05"/>
    <d v="2013-10-17T07:38:05"/>
    <n v="2013"/>
    <n v="2013"/>
    <s v="Sep"/>
    <s v="&lt;1000"/>
    <n v="58.95"/>
    <x v="381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6:43:20"/>
    <d v="2014-02-14T16:43:20"/>
    <n v="2014"/>
    <n v="2014"/>
    <s v="Jan"/>
    <s v="&lt;1000"/>
    <n v="396"/>
    <x v="382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1:09:51"/>
    <d v="2014-01-25T11:09:51"/>
    <n v="2013"/>
    <n v="2014"/>
    <s v="Dec"/>
    <s v="No funding"/>
    <n v="0"/>
    <x v="119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0:53:35"/>
    <d v="2015-05-13T10:53:35"/>
    <n v="2015"/>
    <n v="2015"/>
    <s v="Apr"/>
    <s v="&lt;1000"/>
    <n v="480"/>
    <x v="383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3:47:59"/>
    <d v="2015-02-19T13:47:59"/>
    <n v="2015"/>
    <n v="2015"/>
    <s v="Feb"/>
    <s v="&lt;1000"/>
    <n v="26"/>
    <x v="384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1:12:51"/>
    <d v="2014-11-26T07:14:00"/>
    <n v="2014"/>
    <n v="2014"/>
    <s v="Oct"/>
    <s v="&lt;1000"/>
    <n v="82"/>
    <x v="38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8:03:42"/>
    <d v="2012-04-16T18:31:00"/>
    <n v="2012"/>
    <n v="2012"/>
    <s v="Mar"/>
    <s v="&lt;1000"/>
    <n v="45"/>
    <x v="386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0:40:01"/>
    <d v="2013-10-21T21:59:00"/>
    <n v="2013"/>
    <n v="2013"/>
    <s v="Sep"/>
    <s v="&lt;1000"/>
    <n v="61"/>
    <x v="387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2:25:12"/>
    <d v="2014-08-16T12:25:12"/>
    <n v="2014"/>
    <n v="2014"/>
    <s v="Jul"/>
    <s v="No funding"/>
    <n v="0"/>
    <x v="119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0:47:40"/>
    <d v="2013-05-14T10:47:40"/>
    <n v="2013"/>
    <n v="2013"/>
    <s v="Apr"/>
    <s v="&lt;1000"/>
    <n v="1075.51"/>
    <x v="38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09:22:07"/>
    <d v="2011-11-13T10:22:07"/>
    <n v="2011"/>
    <n v="2011"/>
    <s v="Sep"/>
    <s v="&lt;1000"/>
    <n v="25"/>
    <x v="38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7:01:15"/>
    <d v="2014-05-31T22:00:00"/>
    <n v="2014"/>
    <n v="2014"/>
    <s v="Apr"/>
    <s v="&lt;1000"/>
    <n v="25"/>
    <x v="389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14:19:27"/>
    <d v="2013-06-02T14:19:27"/>
    <n v="2013"/>
    <n v="2013"/>
    <s v="May"/>
    <s v="No funding"/>
    <n v="0"/>
    <x v="119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0T21:02:21"/>
    <d v="2011-08-09T21:02:21"/>
    <n v="2011"/>
    <n v="2011"/>
    <s v="Jun"/>
    <s v="No funding"/>
    <n v="0"/>
    <x v="119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1:02:33"/>
    <d v="2011-09-24T11:02:33"/>
    <n v="2011"/>
    <n v="2011"/>
    <s v="Jul"/>
    <s v="1000 to 4999"/>
    <n v="1250"/>
    <x v="390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4:22:15"/>
    <d v="2016-05-18T14:22:15"/>
    <n v="2016"/>
    <n v="2016"/>
    <s v="Apr"/>
    <s v="&lt;1000"/>
    <n v="1.1399999999999999"/>
    <x v="391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0:52:54"/>
    <d v="2014-06-26T20:52:54"/>
    <n v="2014"/>
    <n v="2014"/>
    <s v="Jun"/>
    <s v="&lt;1000"/>
    <n v="138"/>
    <x v="392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6:37:44"/>
    <d v="2012-09-07T16:37:44"/>
    <n v="2012"/>
    <n v="2012"/>
    <s v="Aug"/>
    <s v="&lt;1000"/>
    <n v="76"/>
    <x v="393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0:18:54"/>
    <d v="2012-09-28T10:18:54"/>
    <n v="2012"/>
    <n v="2012"/>
    <s v="Aug"/>
    <s v="1000 to 4999"/>
    <n v="4315"/>
    <x v="39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1T22:01:23"/>
    <d v="2012-07-10T21:51:05"/>
    <n v="2012"/>
    <n v="2012"/>
    <s v="May"/>
    <s v="No funding"/>
    <n v="0"/>
    <x v="119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17:45:24"/>
    <d v="2014-09-05T17:45:24"/>
    <n v="2014"/>
    <n v="2014"/>
    <s v="Jul"/>
    <s v="No funding"/>
    <n v="0"/>
    <x v="11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2:01:29"/>
    <d v="2014-01-15T22:00:00"/>
    <n v="2013"/>
    <n v="2014"/>
    <s v="Nov"/>
    <s v="&lt;1000"/>
    <n v="51"/>
    <x v="39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1:19:39"/>
    <d v="2014-04-19T10:19:39"/>
    <n v="2014"/>
    <n v="2014"/>
    <s v="Mar"/>
    <s v="5000 to 9999"/>
    <n v="6541"/>
    <x v="396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6:08:38"/>
    <d v="2014-08-23T16:08:38"/>
    <n v="2014"/>
    <n v="2014"/>
    <s v="Jul"/>
    <s v="&lt;1000"/>
    <n v="141"/>
    <x v="397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0:45:19"/>
    <d v="2014-09-17T10:45:19"/>
    <n v="2014"/>
    <n v="2014"/>
    <s v="Aug"/>
    <s v="&lt;1000"/>
    <n v="861"/>
    <x v="398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1:53:49"/>
    <d v="2017-02-17T01:53:49"/>
    <n v="2017"/>
    <n v="2017"/>
    <s v="Jan"/>
    <s v="&lt;1000"/>
    <n v="1"/>
    <x v="118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5T20:04:03"/>
    <d v="2015-05-05T20:04:03"/>
    <n v="2015"/>
    <n v="2015"/>
    <s v="Apr"/>
    <s v="No funding"/>
    <n v="0"/>
    <x v="119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7:24:01"/>
    <d v="2014-06-02T21:59:00"/>
    <n v="2014"/>
    <n v="2014"/>
    <s v="Apr"/>
    <s v="1000 to 4999"/>
    <n v="4906.59"/>
    <x v="399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14:02:14"/>
    <d v="2012-05-18T14:02:14"/>
    <n v="2012"/>
    <n v="2012"/>
    <s v="Mar"/>
    <s v="No funding"/>
    <n v="0"/>
    <x v="119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15:51:49"/>
    <d v="2015-04-01T14:51:49"/>
    <n v="2015"/>
    <n v="2015"/>
    <s v="Mar"/>
    <s v="No funding"/>
    <n v="0"/>
    <x v="11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3:47:15"/>
    <d v="2014-11-21T04:47:15"/>
    <n v="2014"/>
    <n v="2014"/>
    <s v="Sep"/>
    <s v="1000 to 4999"/>
    <n v="4884"/>
    <x v="400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6:00:15"/>
    <d v="2013-08-09T06:00:15"/>
    <n v="2013"/>
    <n v="2013"/>
    <s v="Jul"/>
    <s v="5000 to 9999"/>
    <n v="7764"/>
    <x v="401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0:08:09"/>
    <d v="2012-10-10T10:08:09"/>
    <n v="2012"/>
    <n v="2012"/>
    <s v="Sep"/>
    <s v="1000 to 4999"/>
    <n v="1830"/>
    <x v="402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5:31:30"/>
    <d v="2016-04-14T08:34:00"/>
    <n v="2016"/>
    <n v="2016"/>
    <s v="Mar"/>
    <s v="&lt;1000"/>
    <n v="10"/>
    <x v="129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2:44:32"/>
    <d v="2013-01-28T22:44:32"/>
    <n v="2012"/>
    <n v="2013"/>
    <s v="Nov"/>
    <s v="5000 to 9999"/>
    <n v="9864.3000000000011"/>
    <x v="40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6:32:52"/>
    <d v="2015-11-05T17:32:52"/>
    <n v="2015"/>
    <n v="2015"/>
    <s v="Sep"/>
    <s v="&lt;1000"/>
    <n v="195.19"/>
    <x v="40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6:08:19"/>
    <d v="2013-05-17T06:08:19"/>
    <n v="2013"/>
    <n v="2013"/>
    <s v="Apr"/>
    <s v="5000 to 9999"/>
    <n v="10892.663100000002"/>
    <x v="40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6:37:19"/>
    <d v="2014-06-01T16:37:19"/>
    <n v="2014"/>
    <n v="2014"/>
    <s v="May"/>
    <s v="&lt;1000"/>
    <n v="35.5"/>
    <x v="40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08:16:34"/>
    <d v="2016-12-25T09:16:34"/>
    <n v="2016"/>
    <n v="2016"/>
    <s v="Oct"/>
    <s v="No funding"/>
    <n v="0"/>
    <x v="119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09T19:18:20"/>
    <d v="2017-01-08T19:18:20"/>
    <n v="2016"/>
    <n v="2017"/>
    <s v="Dec"/>
    <s v="No funding"/>
    <n v="0"/>
    <x v="119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5:33:36"/>
    <d v="2012-01-05T05:33:00"/>
    <n v="2011"/>
    <n v="2012"/>
    <s v="Dec"/>
    <s v="&lt;1000"/>
    <n v="215"/>
    <x v="407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17:14:45"/>
    <d v="2012-08-22T17:14:45"/>
    <n v="2012"/>
    <n v="2012"/>
    <s v="Jul"/>
    <s v="No funding"/>
    <n v="0"/>
    <x v="119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17:34:59"/>
    <d v="2016-01-27T17:34:59"/>
    <n v="2015"/>
    <n v="2016"/>
    <s v="Dec"/>
    <s v="No funding"/>
    <n v="0"/>
    <x v="11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3T18:50:30"/>
    <d v="2016-10-12T18:50:30"/>
    <n v="2016"/>
    <n v="2016"/>
    <s v="Aug"/>
    <s v="No funding"/>
    <n v="0"/>
    <x v="119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1:25:38"/>
    <d v="2015-05-20T11:25:38"/>
    <n v="2015"/>
    <n v="2015"/>
    <s v="Apr"/>
    <s v="No funding"/>
    <n v="0"/>
    <x v="119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3:56:05"/>
    <d v="2014-07-02T21:00:00"/>
    <n v="2014"/>
    <n v="2014"/>
    <s v="Jun"/>
    <s v="&lt;1000"/>
    <n v="31"/>
    <x v="408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3:51:45"/>
    <d v="2015-07-16T13:51:45"/>
    <n v="2015"/>
    <n v="2015"/>
    <s v="Jun"/>
    <s v="No funding"/>
    <n v="0"/>
    <x v="119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6:21:14"/>
    <d v="2014-02-10T16:21:14"/>
    <n v="2013"/>
    <n v="2014"/>
    <s v="Dec"/>
    <s v="&lt;1000"/>
    <n v="1"/>
    <x v="118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8:54:25"/>
    <d v="2014-12-24T23:00:00"/>
    <n v="2014"/>
    <n v="2014"/>
    <s v="Nov"/>
    <s v="&lt;1000"/>
    <n v="30"/>
    <x v="13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2:17:29"/>
    <d v="2011-12-23T12:17:29"/>
    <n v="2011"/>
    <n v="2011"/>
    <s v="Nov"/>
    <s v="1000 to 4999"/>
    <n v="2994"/>
    <x v="40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5:29:28"/>
    <d v="2009-10-12T14:59:00"/>
    <n v="2009"/>
    <n v="2009"/>
    <s v="Aug"/>
    <s v="1000 to 4999"/>
    <n v="1910"/>
    <x v="41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5:15:51"/>
    <d v="2010-05-08T16:16:00"/>
    <n v="2010"/>
    <n v="2010"/>
    <s v="Mar"/>
    <s v="&lt;1000"/>
    <n v="215"/>
    <x v="407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8T23:37:31"/>
    <d v="2011-07-08T23:37:31"/>
    <n v="2011"/>
    <n v="2011"/>
    <s v="Jun"/>
    <s v="No funding"/>
    <n v="0"/>
    <x v="119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7:17:05"/>
    <d v="2012-03-18T06:17:05"/>
    <n v="2012"/>
    <n v="2012"/>
    <s v="Feb"/>
    <s v="&lt;1000"/>
    <n v="230"/>
    <x v="411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6:38:23"/>
    <d v="2015-01-17T06:38:23"/>
    <n v="2014"/>
    <n v="2015"/>
    <s v="Dec"/>
    <s v="&lt;1000"/>
    <n v="149.34"/>
    <x v="412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7:36:27"/>
    <d v="2012-04-10T16:36:27"/>
    <n v="2012"/>
    <n v="2012"/>
    <s v="Feb"/>
    <s v="&lt;1000"/>
    <n v="335"/>
    <x v="413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0:21:26"/>
    <d v="2015-12-24T20:21:26"/>
    <n v="2015"/>
    <n v="2015"/>
    <s v="Nov"/>
    <s v="&lt;1000"/>
    <n v="52"/>
    <x v="414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7:15:20"/>
    <d v="2013-08-10T07:15:20"/>
    <n v="2013"/>
    <n v="2013"/>
    <s v="Jul"/>
    <s v="&lt;1000"/>
    <n v="250"/>
    <x v="41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7:00:57"/>
    <d v="2012-10-19T17:00:57"/>
    <n v="2012"/>
    <n v="2012"/>
    <s v="Sep"/>
    <s v="&lt;1000"/>
    <n v="640"/>
    <x v="144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8:35:01"/>
    <d v="2012-05-25T08:14:00"/>
    <n v="2012"/>
    <n v="2012"/>
    <s v="Mar"/>
    <s v="&lt;1000"/>
    <n v="400"/>
    <x v="416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09:09:30"/>
    <d v="2015-06-28T09:09:30"/>
    <n v="2015"/>
    <n v="2015"/>
    <s v="May"/>
    <s v="&lt;1000"/>
    <n v="13.100000000000001"/>
    <x v="174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0T22:13:59"/>
    <d v="2016-02-29T22:13:59"/>
    <n v="2016"/>
    <n v="2016"/>
    <s v="Jan"/>
    <s v="No funding"/>
    <n v="0"/>
    <x v="11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1:16:22"/>
    <d v="2013-04-06T00:16:22"/>
    <n v="2013"/>
    <n v="2013"/>
    <s v="Mar"/>
    <s v="&lt;1000"/>
    <n v="150"/>
    <x v="417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1:48:47"/>
    <d v="2016-11-20T12:48:47"/>
    <n v="2016"/>
    <n v="2016"/>
    <s v="Oct"/>
    <s v="&lt;1000"/>
    <n v="11"/>
    <x v="146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09:41:45"/>
    <d v="2016-08-15T01:00:00"/>
    <n v="2016"/>
    <n v="2016"/>
    <s v="Jul"/>
    <s v="5000 to 9999"/>
    <n v="6962"/>
    <x v="418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8:44:07"/>
    <d v="2014-08-09T08:44:07"/>
    <n v="2014"/>
    <n v="2014"/>
    <s v="Jul"/>
    <s v="&lt;1000"/>
    <n v="37.5"/>
    <x v="419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5:46:41"/>
    <d v="2015-12-29T05:46:41"/>
    <n v="2015"/>
    <n v="2015"/>
    <s v="Nov"/>
    <s v="20000 to 24999"/>
    <n v="24651"/>
    <x v="420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2:41:20"/>
    <d v="2015-05-27T12:41:20"/>
    <n v="2015"/>
    <n v="2015"/>
    <s v="Mar"/>
    <s v="No funding"/>
    <n v="0"/>
    <x v="119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8:46:01"/>
    <d v="2017-02-02T08:46:01"/>
    <n v="2017"/>
    <n v="2017"/>
    <s v="Jan"/>
    <s v="&lt;1000"/>
    <n v="205"/>
    <x v="42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08:47:04"/>
    <d v="2015-09-06T08:46:00"/>
    <n v="2015"/>
    <n v="2015"/>
    <s v="Aug"/>
    <s v="No funding"/>
    <n v="0"/>
    <x v="119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3:23:41"/>
    <d v="2012-12-05T03:23:41"/>
    <n v="2012"/>
    <n v="2012"/>
    <s v="Nov"/>
    <s v="1000 to 4999"/>
    <n v="2746"/>
    <x v="422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0:51:01"/>
    <d v="2015-12-10T10:51:01"/>
    <n v="2015"/>
    <n v="2015"/>
    <s v="Nov"/>
    <s v="5000 to 9999"/>
    <n v="6687.55"/>
    <x v="423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0:13:39"/>
    <d v="2016-10-31T22:59:00"/>
    <n v="2016"/>
    <n v="2016"/>
    <s v="Oct"/>
    <s v="5000 to 9999"/>
    <n v="5232"/>
    <x v="424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8:58:45"/>
    <d v="2016-03-20T17:58:45"/>
    <n v="2016"/>
    <n v="2016"/>
    <s v="Feb"/>
    <s v="1000 to 4999"/>
    <n v="3440"/>
    <x v="42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1:11:16"/>
    <d v="2015-09-20T21:11:16"/>
    <n v="2015"/>
    <n v="2015"/>
    <s v="Aug"/>
    <s v="5000 to 9999"/>
    <n v="6030"/>
    <x v="42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1:12:49"/>
    <d v="2016-06-01T11:12:49"/>
    <n v="2016"/>
    <n v="2016"/>
    <s v="May"/>
    <s v="1000 to 4999"/>
    <n v="4982.6505000000006"/>
    <x v="427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3:37:21"/>
    <d v="2014-09-13T03:37:21"/>
    <n v="2014"/>
    <n v="2014"/>
    <s v="Jul"/>
    <s v="10000 to 14999"/>
    <n v="12000"/>
    <x v="48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8:12:24"/>
    <d v="2015-08-07T11:00:00"/>
    <n v="2015"/>
    <n v="2015"/>
    <s v="Jul"/>
    <s v="1000 to 4999"/>
    <n v="2240.1"/>
    <x v="428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2:56:06"/>
    <d v="2017-02-17T10:05:00"/>
    <n v="2017"/>
    <n v="2017"/>
    <s v="Jan"/>
    <s v="10000 to 14999"/>
    <n v="10085"/>
    <x v="429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6:05:07"/>
    <d v="2015-06-21T15:20:00"/>
    <n v="2015"/>
    <n v="2015"/>
    <s v="May"/>
    <s v="1000 to 4999"/>
    <n v="1330"/>
    <x v="43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8:44:54"/>
    <d v="2017-01-10T23:00:00"/>
    <n v="2016"/>
    <n v="2017"/>
    <s v="Dec"/>
    <s v="1000 to 4999"/>
    <n v="1173.75"/>
    <x v="431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8:11:08"/>
    <d v="2015-06-23T20:00:00"/>
    <n v="2015"/>
    <n v="2015"/>
    <s v="Jun"/>
    <s v="1000 to 4999"/>
    <n v="3670"/>
    <x v="432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19:33:49"/>
    <d v="2016-12-17T00:59:00"/>
    <n v="2016"/>
    <n v="2016"/>
    <s v="Nov"/>
    <s v="1000 to 4999"/>
    <n v="4000"/>
    <x v="433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8:10:08"/>
    <d v="2016-05-12T18:10:08"/>
    <n v="2016"/>
    <n v="2016"/>
    <s v="Apr"/>
    <s v="10000 to 14999"/>
    <n v="12325"/>
    <x v="434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4:26:05"/>
    <d v="2016-05-16T04:26:05"/>
    <n v="2016"/>
    <n v="2016"/>
    <s v="Apr"/>
    <s v="1000 to 4999"/>
    <n v="2625.2400000000002"/>
    <x v="43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3:27:50"/>
    <d v="2015-11-01T17:00:00"/>
    <n v="2015"/>
    <n v="2015"/>
    <s v="Sep"/>
    <s v="15000 to 19999"/>
    <n v="1884"/>
    <x v="43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7:05:05"/>
    <d v="2017-01-06T07:05:05"/>
    <n v="2016"/>
    <n v="2017"/>
    <s v="Dec"/>
    <s v="1000 to 4999"/>
    <n v="2685.5"/>
    <x v="437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2:16:47"/>
    <d v="2015-08-03T12:00:00"/>
    <n v="2015"/>
    <n v="2015"/>
    <s v="Jun"/>
    <s v="1000 to 4999"/>
    <n v="5112.2750000000005"/>
    <x v="438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2:26:31"/>
    <d v="2015-11-04T13:26:31"/>
    <n v="2015"/>
    <n v="2015"/>
    <s v="Oct"/>
    <s v="1000 to 4999"/>
    <n v="2410"/>
    <x v="439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3:04:23"/>
    <d v="2016-05-13T13:04:23"/>
    <n v="2016"/>
    <n v="2016"/>
    <s v="Apr"/>
    <s v="15000 to 19999"/>
    <n v="15121"/>
    <x v="44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19:11:47"/>
    <d v="2016-07-04T19:11:47"/>
    <n v="2016"/>
    <n v="2016"/>
    <s v="Jun"/>
    <s v="&lt;1000"/>
    <n v="659.21820000000002"/>
    <x v="441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3:36:46"/>
    <d v="2015-02-04T13:36:46"/>
    <n v="2015"/>
    <n v="2015"/>
    <s v="Jan"/>
    <s v="&lt;1000"/>
    <n v="1"/>
    <x v="118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19:07:14"/>
    <d v="2015-10-28T19:07:14"/>
    <n v="2015"/>
    <n v="2015"/>
    <s v="Sep"/>
    <s v="&lt;1000"/>
    <n v="25"/>
    <x v="389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1:41:56"/>
    <d v="2016-05-03T10:41:56"/>
    <n v="2016"/>
    <n v="2016"/>
    <s v="Mar"/>
    <s v="&lt;1000"/>
    <n v="1"/>
    <x v="118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0:12:42"/>
    <d v="2014-10-31T20:12:42"/>
    <n v="2014"/>
    <n v="2014"/>
    <s v="Oct"/>
    <s v="&lt;1000"/>
    <n v="49.699999999999996"/>
    <x v="4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09:46:00"/>
    <d v="2016-07-04T09:46:00"/>
    <n v="2016"/>
    <n v="2016"/>
    <s v="Jun"/>
    <s v="&lt;1000"/>
    <n v="6"/>
    <x v="366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8:13:09"/>
    <d v="2015-11-15T09:13:09"/>
    <n v="2015"/>
    <n v="2015"/>
    <s v="Oct"/>
    <s v="10000 to 14999"/>
    <n v="15608.88"/>
    <x v="443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0:01:55"/>
    <d v="2015-10-17T10:01:55"/>
    <n v="2015"/>
    <n v="2015"/>
    <s v="Sep"/>
    <s v="&lt;1000"/>
    <n v="52"/>
    <x v="414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0:42:44"/>
    <d v="2016-02-10T10:42:44"/>
    <n v="2016"/>
    <n v="2016"/>
    <s v="Jan"/>
    <s v="No funding"/>
    <n v="0"/>
    <x v="119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5:40:48"/>
    <d v="2015-10-29T15:40:48"/>
    <n v="2015"/>
    <n v="2015"/>
    <s v="Sep"/>
    <s v="&lt;1000"/>
    <n v="11.790000000000001"/>
    <x v="444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09:17:02"/>
    <d v="2015-07-08T09:17:02"/>
    <n v="2015"/>
    <n v="2015"/>
    <s v="Jun"/>
    <s v="&lt;1000"/>
    <n v="89.08"/>
    <x v="445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0:17:25"/>
    <d v="2017-01-30T23:00:00"/>
    <n v="2017"/>
    <n v="2017"/>
    <s v="Jan"/>
    <s v="&lt;1000"/>
    <n v="26.25"/>
    <x v="446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0:37:04"/>
    <d v="2015-08-01T11:53:00"/>
    <n v="2015"/>
    <n v="2015"/>
    <s v="Jun"/>
    <s v="1000 to 4999"/>
    <n v="3781"/>
    <x v="44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08:48:16"/>
    <d v="2016-01-09T08:48:16"/>
    <n v="2015"/>
    <n v="2016"/>
    <s v="Nov"/>
    <s v="No funding"/>
    <n v="0"/>
    <x v="119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1:16:31"/>
    <d v="2014-11-14T12:16:31"/>
    <n v="2014"/>
    <n v="2014"/>
    <s v="Oct"/>
    <s v="&lt;1000"/>
    <n v="123"/>
    <x v="448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0:26:12"/>
    <d v="2014-10-19T10:26:12"/>
    <n v="2014"/>
    <n v="2014"/>
    <s v="Sep"/>
    <s v="1000 to 4999"/>
    <n v="1416"/>
    <x v="449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2:29:03"/>
    <d v="2016-06-12T02:29:03"/>
    <n v="2016"/>
    <n v="2016"/>
    <s v="May"/>
    <s v="No funding"/>
    <n v="0"/>
    <x v="119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4:38:37"/>
    <d v="2016-01-06T14:38:37"/>
    <n v="2015"/>
    <n v="2016"/>
    <s v="Dec"/>
    <s v="&lt;1000"/>
    <n v="200"/>
    <x v="151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6:36:43"/>
    <d v="2016-12-02T17:36:43"/>
    <n v="2016"/>
    <n v="2016"/>
    <s v="Nov"/>
    <s v="1000 to 4999"/>
    <n v="1557.2399999999998"/>
    <x v="45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15:11:45"/>
    <d v="2015-03-24T14:11:45"/>
    <n v="2015"/>
    <n v="2015"/>
    <s v="Feb"/>
    <s v="No funding"/>
    <n v="0"/>
    <x v="119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0:47:40"/>
    <d v="2015-12-13T00:47:40"/>
    <n v="2015"/>
    <n v="2015"/>
    <s v="Nov"/>
    <s v="&lt;1000"/>
    <n v="50"/>
    <x v="158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2:30:45"/>
    <d v="2014-12-17T12:30:45"/>
    <n v="2014"/>
    <n v="2014"/>
    <s v="Nov"/>
    <s v="&lt;1000"/>
    <n v="9"/>
    <x v="451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09:48:33"/>
    <d v="2015-10-26T09:48:33"/>
    <n v="2015"/>
    <n v="2015"/>
    <s v="Sep"/>
    <s v="&lt;1000"/>
    <n v="55"/>
    <x v="452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3:20:15"/>
    <d v="2016-12-18T03:20:15"/>
    <n v="2016"/>
    <n v="2016"/>
    <s v="Nov"/>
    <s v="No funding"/>
    <n v="0"/>
    <x v="119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19:40:47"/>
    <d v="2015-02-16T19:40:47"/>
    <n v="2015"/>
    <n v="2015"/>
    <s v="Jan"/>
    <s v="&lt;1000"/>
    <n v="48.28"/>
    <x v="45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6:37:55"/>
    <d v="2016-03-12T16:37:55"/>
    <n v="2016"/>
    <n v="2016"/>
    <s v="Feb"/>
    <s v="&lt;1000"/>
    <n v="1.1399999999999999"/>
    <x v="391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2:50:49"/>
    <d v="2015-07-10T12:50:49"/>
    <n v="2015"/>
    <n v="2015"/>
    <s v="Jun"/>
    <s v="No funding"/>
    <n v="0"/>
    <x v="11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0:25:33"/>
    <d v="2016-07-14T10:25:33"/>
    <n v="2016"/>
    <n v="2016"/>
    <s v="Jun"/>
    <s v="&lt;1000"/>
    <n v="1"/>
    <x v="118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14:13:14"/>
    <d v="2015-01-01T14:13:14"/>
    <n v="2014"/>
    <n v="2015"/>
    <s v="Dec"/>
    <s v="No funding"/>
    <n v="0"/>
    <x v="119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6:07:03"/>
    <d v="2016-01-16T05:00:00"/>
    <n v="2015"/>
    <n v="2016"/>
    <s v="Dec"/>
    <s v="&lt;1000"/>
    <n v="166.60000000000002"/>
    <x v="454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4:20:12"/>
    <d v="2016-01-01T14:20:12"/>
    <n v="2015"/>
    <n v="2016"/>
    <s v="Dec"/>
    <s v="&lt;1000"/>
    <n v="15"/>
    <x v="455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3:09:29"/>
    <d v="2016-02-18T13:09:29"/>
    <n v="2016"/>
    <n v="2016"/>
    <s v="Jan"/>
    <s v="&lt;1000"/>
    <n v="142"/>
    <x v="456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3:35:23"/>
    <d v="2015-07-26T21:59:00"/>
    <n v="2015"/>
    <n v="2015"/>
    <s v="Jul"/>
    <s v="&lt;1000"/>
    <n v="106"/>
    <x v="45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1:11:28"/>
    <d v="2015-11-04T12:11:28"/>
    <n v="2015"/>
    <n v="2015"/>
    <s v="Oct"/>
    <s v="No funding"/>
    <n v="0"/>
    <x v="119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19:12:11"/>
    <d v="2015-01-17T19:12:00"/>
    <n v="2014"/>
    <n v="2015"/>
    <s v="Nov"/>
    <s v="&lt;1000"/>
    <n v="346"/>
    <x v="458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4:38:27"/>
    <d v="2016-10-19T04:38:27"/>
    <n v="2016"/>
    <n v="2016"/>
    <s v="Sep"/>
    <s v="&lt;1000"/>
    <n v="104.80000000000001"/>
    <x v="459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0:37:23"/>
    <d v="2015-06-13T10:37:23"/>
    <n v="2015"/>
    <n v="2015"/>
    <s v="May"/>
    <s v="&lt;1000"/>
    <n v="295.26"/>
    <x v="460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5:19:12"/>
    <d v="2015-03-28T04:19:12"/>
    <n v="2015"/>
    <n v="2015"/>
    <s v="Jan"/>
    <s v="&lt;1000"/>
    <n v="1"/>
    <x v="118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8:08:22"/>
    <d v="2016-05-20T08:08:22"/>
    <n v="2016"/>
    <n v="2016"/>
    <s v="Mar"/>
    <s v="&lt;1000"/>
    <n v="10"/>
    <x v="129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7:53:13"/>
    <d v="2015-09-07T07:53:13"/>
    <n v="2015"/>
    <n v="2015"/>
    <s v="Aug"/>
    <s v="&lt;1000"/>
    <n v="18.34"/>
    <x v="461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4:27:03"/>
    <d v="2014-12-25T14:27:03"/>
    <n v="2014"/>
    <n v="2014"/>
    <s v="Nov"/>
    <s v="&lt;1000"/>
    <n v="175"/>
    <x v="462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5:47:47"/>
    <d v="2016-09-22T15:47:47"/>
    <n v="2016"/>
    <n v="2016"/>
    <s v="Aug"/>
    <s v="&lt;1000"/>
    <n v="1"/>
    <x v="118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2T18:18:24"/>
    <d v="2015-08-01T18:18:24"/>
    <n v="2015"/>
    <n v="2015"/>
    <s v="Jul"/>
    <s v="No funding"/>
    <n v="0"/>
    <x v="119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1:45:19"/>
    <d v="2015-03-15T12:00:00"/>
    <n v="2015"/>
    <n v="2015"/>
    <s v="Feb"/>
    <s v="No funding"/>
    <n v="0"/>
    <x v="119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6:31:27"/>
    <d v="2015-03-19T15:31:27"/>
    <n v="2015"/>
    <n v="2015"/>
    <s v="Feb"/>
    <s v="&lt;1000"/>
    <n v="1"/>
    <x v="118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1:11:56"/>
    <d v="2015-03-16T10:11:56"/>
    <n v="2015"/>
    <n v="2015"/>
    <s v="Feb"/>
    <s v="&lt;1000"/>
    <n v="10"/>
    <x v="129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3:22:57"/>
    <d v="2015-11-30T18:00:00"/>
    <n v="2015"/>
    <n v="2015"/>
    <s v="Oct"/>
    <s v="No funding"/>
    <n v="0"/>
    <x v="119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4:30:07"/>
    <d v="2015-02-15T14:30:07"/>
    <n v="2015"/>
    <n v="2015"/>
    <s v="Jan"/>
    <s v="&lt;1000"/>
    <n v="56"/>
    <x v="463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2:10:33"/>
    <d v="2015-04-16T12:10:33"/>
    <n v="2015"/>
    <n v="2015"/>
    <s v="Mar"/>
    <s v="1000 to 4999"/>
    <n v="2043.75"/>
    <x v="464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2:28:06"/>
    <d v="2016-11-17T13:28:06"/>
    <n v="2016"/>
    <n v="2016"/>
    <s v="Sep"/>
    <s v="&lt;1000"/>
    <n v="343.14"/>
    <x v="465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8:44:59"/>
    <d v="2015-07-08T08:44:59"/>
    <n v="2015"/>
    <n v="2015"/>
    <s v="Jun"/>
    <s v="&lt;1000"/>
    <n v="1"/>
    <x v="118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7:18:51"/>
    <d v="2016-02-08T07:01:00"/>
    <n v="2016"/>
    <n v="2016"/>
    <s v="Jan"/>
    <s v="&lt;1000"/>
    <n v="292.13"/>
    <x v="466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7:02:10"/>
    <d v="2015-07-22T07:02:10"/>
    <n v="2015"/>
    <n v="2015"/>
    <s v="Jun"/>
    <s v="&lt;1000"/>
    <n v="61"/>
    <x v="38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2T23:34:20"/>
    <d v="2014-12-02T23:34:20"/>
    <n v="2014"/>
    <n v="2014"/>
    <s v="Nov"/>
    <s v="&lt;1000"/>
    <n v="250"/>
    <x v="415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0:15:45"/>
    <d v="2015-04-06T09:15:45"/>
    <n v="2015"/>
    <n v="2015"/>
    <s v="Mar"/>
    <s v="&lt;1000"/>
    <n v="150.65"/>
    <x v="46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2:43:26"/>
    <d v="2016-04-16T12:43:26"/>
    <n v="2016"/>
    <n v="2016"/>
    <s v="Mar"/>
    <s v="&lt;1000"/>
    <n v="26"/>
    <x v="38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19:40:38"/>
    <d v="2015-05-03T19:40:38"/>
    <n v="2015"/>
    <n v="2015"/>
    <s v="Mar"/>
    <s v="&lt;1000"/>
    <n v="426"/>
    <x v="46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5:31:32"/>
    <d v="2016-11-02T15:31:32"/>
    <n v="2016"/>
    <n v="2016"/>
    <s v="Oct"/>
    <s v="&lt;1000"/>
    <n v="6"/>
    <x v="36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0:55:35"/>
    <d v="2016-07-31T10:00:00"/>
    <n v="2016"/>
    <n v="2016"/>
    <s v="Jun"/>
    <s v="&lt;1000"/>
    <n v="20"/>
    <x v="173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8:03:01"/>
    <d v="2014-12-04T18:03:01"/>
    <n v="2014"/>
    <n v="2014"/>
    <s v="Nov"/>
    <s v="&lt;1000"/>
    <n v="850"/>
    <x v="469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3:30:02"/>
    <d v="2015-03-08T09:16:00"/>
    <n v="2015"/>
    <n v="2015"/>
    <s v="Feb"/>
    <s v="&lt;1000"/>
    <n v="31"/>
    <x v="408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3:09:22"/>
    <d v="2015-05-09T13:09:22"/>
    <n v="2015"/>
    <n v="2015"/>
    <s v="Mar"/>
    <s v="&lt;1000"/>
    <n v="100"/>
    <x v="17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4:35:39"/>
    <d v="2014-12-26T14:35:39"/>
    <n v="2014"/>
    <n v="2014"/>
    <s v="Nov"/>
    <s v="&lt;1000"/>
    <n v="105"/>
    <x v="47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3:03:35"/>
    <d v="2015-06-18T13:03:35"/>
    <n v="2015"/>
    <n v="2015"/>
    <s v="May"/>
    <s v="No funding"/>
    <n v="0"/>
    <x v="119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09:20:23"/>
    <d v="2014-08-14T09:20:23"/>
    <n v="2014"/>
    <n v="2014"/>
    <s v="Jul"/>
    <s v="&lt;1000"/>
    <n v="590.02"/>
    <x v="471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8T18:50:56"/>
    <d v="2014-08-27T18:50:56"/>
    <n v="2014"/>
    <n v="2014"/>
    <s v="Jul"/>
    <s v="No funding"/>
    <n v="0"/>
    <x v="119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2:35:08"/>
    <d v="2015-08-23T02:35:08"/>
    <n v="2015"/>
    <n v="2015"/>
    <s v="Jul"/>
    <s v="&lt;1000"/>
    <n v="131"/>
    <x v="472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09:36:49"/>
    <d v="2015-05-24T09:00:00"/>
    <n v="2015"/>
    <n v="2015"/>
    <s v="Apr"/>
    <s v="&lt;1000"/>
    <n v="11.399999999999999"/>
    <x v="473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3:48:56"/>
    <d v="2015-11-22T14:48:56"/>
    <n v="2015"/>
    <n v="2015"/>
    <s v="Oct"/>
    <s v="No funding"/>
    <n v="0"/>
    <x v="119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6:06:20"/>
    <d v="2015-06-15T16:06:20"/>
    <n v="2015"/>
    <n v="2015"/>
    <s v="May"/>
    <s v="1000 to 4999"/>
    <n v="1461"/>
    <x v="474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8:49:04"/>
    <d v="2015-11-28T19:49:04"/>
    <n v="2015"/>
    <n v="2015"/>
    <s v="Oct"/>
    <s v="&lt;1000"/>
    <n v="6.5500000000000007"/>
    <x v="37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3:56:26"/>
    <d v="2015-04-22T13:56:26"/>
    <n v="2015"/>
    <n v="2015"/>
    <s v="Mar"/>
    <s v="No funding"/>
    <n v="0"/>
    <x v="119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07:27:17"/>
    <d v="2016-01-19T07:27:17"/>
    <n v="2015"/>
    <n v="2016"/>
    <s v="Nov"/>
    <s v="No funding"/>
    <n v="0"/>
    <x v="119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2T18:45:46"/>
    <d v="2016-09-01T18:45:46"/>
    <n v="2016"/>
    <n v="2016"/>
    <s v="Aug"/>
    <s v="No funding"/>
    <n v="0"/>
    <x v="119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5:55:20"/>
    <d v="2015-09-30T22:59:00"/>
    <n v="2015"/>
    <n v="2015"/>
    <s v="Aug"/>
    <s v="10000 to 14999"/>
    <n v="12818"/>
    <x v="475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4T19:29:00"/>
    <d v="2016-06-23T19:29:00"/>
    <n v="2016"/>
    <n v="2016"/>
    <s v="May"/>
    <s v="No funding"/>
    <n v="0"/>
    <x v="119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5T20:55:59"/>
    <d v="2015-09-24T20:55:59"/>
    <n v="2015"/>
    <n v="2015"/>
    <s v="Aug"/>
    <s v="No funding"/>
    <n v="0"/>
    <x v="11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3:01:47"/>
    <d v="2017-02-25T03:01:47"/>
    <n v="2017"/>
    <n v="2017"/>
    <s v="Jan"/>
    <s v="No funding"/>
    <n v="0"/>
    <x v="119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2:14:03"/>
    <d v="2015-05-08T02:14:03"/>
    <n v="2015"/>
    <n v="2015"/>
    <s v="Mar"/>
    <s v="&lt;1000"/>
    <n v="78.600000000000009"/>
    <x v="476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3:26:43"/>
    <d v="2015-12-09T13:26:43"/>
    <n v="2015"/>
    <n v="2015"/>
    <s v="Nov"/>
    <s v="No funding"/>
    <n v="0"/>
    <x v="119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09:36:30"/>
    <d v="2014-11-25T10:36:30"/>
    <n v="2014"/>
    <n v="2014"/>
    <s v="Sep"/>
    <s v="&lt;1000"/>
    <n v="1"/>
    <x v="118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1:12:18"/>
    <d v="2014-08-25T11:12:18"/>
    <n v="2014"/>
    <n v="2014"/>
    <s v="Jul"/>
    <s v="&lt;1000"/>
    <n v="225"/>
    <x v="47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7:42:17"/>
    <d v="2016-07-07T17:42:17"/>
    <n v="2016"/>
    <n v="2016"/>
    <s v="Jun"/>
    <s v="&lt;1000"/>
    <n v="261"/>
    <x v="478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2:35:38"/>
    <d v="2016-07-01T12:35:38"/>
    <n v="2016"/>
    <n v="2016"/>
    <s v="Jun"/>
    <s v="&lt;1000"/>
    <n v="341"/>
    <x v="479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7T18:13:17"/>
    <d v="2015-05-27T18:13:17"/>
    <n v="2015"/>
    <n v="2015"/>
    <s v="Apr"/>
    <s v="No funding"/>
    <n v="0"/>
    <x v="119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17:44:01"/>
    <d v="2015-05-14T17:44:01"/>
    <n v="2015"/>
    <n v="2015"/>
    <s v="Apr"/>
    <s v="No funding"/>
    <n v="0"/>
    <x v="119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15:29:37"/>
    <d v="2017-03-26T14:29:37"/>
    <n v="2017"/>
    <n v="2017"/>
    <s v="Feb"/>
    <s v="No funding"/>
    <n v="0"/>
    <x v="119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7:25:39"/>
    <d v="2015-08-15T07:22:00"/>
    <n v="2015"/>
    <n v="2015"/>
    <s v="Jul"/>
    <s v="1000 to 4999"/>
    <n v="4345"/>
    <x v="48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1:21:51"/>
    <d v="2016-03-14T17:00:00"/>
    <n v="2016"/>
    <n v="2016"/>
    <s v="Jan"/>
    <s v="&lt;1000"/>
    <n v="9.9"/>
    <x v="481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0:37:37"/>
    <d v="2014-07-13T10:37:37"/>
    <n v="2014"/>
    <n v="2014"/>
    <s v="Jun"/>
    <s v="No funding"/>
    <n v="0"/>
    <x v="119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09:18:28"/>
    <d v="2016-05-14T09:18:28"/>
    <n v="2016"/>
    <n v="2016"/>
    <s v="Apr"/>
    <s v="&lt;1000"/>
    <n v="248.5"/>
    <x v="482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8:52:01"/>
    <d v="2015-09-05T23:10:00"/>
    <n v="2015"/>
    <n v="2015"/>
    <s v="Aug"/>
    <s v="&lt;1000"/>
    <n v="10"/>
    <x v="129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2:32:09"/>
    <d v="2016-05-28T12:32:09"/>
    <n v="2016"/>
    <n v="2016"/>
    <s v="Apr"/>
    <s v="&lt;1000"/>
    <n v="517.5"/>
    <x v="483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09:49:25"/>
    <d v="2015-11-25T10:49:25"/>
    <n v="2015"/>
    <n v="2015"/>
    <s v="Oct"/>
    <s v="No funding"/>
    <n v="0"/>
    <x v="119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1:11:02"/>
    <d v="2016-06-17T17:00:00"/>
    <n v="2016"/>
    <n v="2016"/>
    <s v="May"/>
    <s v="1000 to 4999"/>
    <n v="1245"/>
    <x v="484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6:17:09"/>
    <d v="2015-02-26T16:17:09"/>
    <n v="2015"/>
    <n v="2015"/>
    <s v="Jan"/>
    <s v="&lt;1000"/>
    <n v="1"/>
    <x v="118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0:12:42"/>
    <d v="2015-04-11T20:12:42"/>
    <n v="2015"/>
    <n v="2015"/>
    <s v="Mar"/>
    <s v="&lt;1000"/>
    <n v="2"/>
    <x v="37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4:55:50"/>
    <d v="2015-06-06T04:47:00"/>
    <n v="2015"/>
    <n v="2015"/>
    <s v="May"/>
    <s v="&lt;1000"/>
    <n v="5.24"/>
    <x v="48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17:05:18"/>
    <d v="2017-02-25T17:04:00"/>
    <n v="2017"/>
    <n v="2017"/>
    <s v="Jan"/>
    <s v="No funding"/>
    <n v="0"/>
    <x v="119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8:14:22"/>
    <d v="2017-03-25T07:14:22"/>
    <n v="2017"/>
    <n v="2017"/>
    <s v="Jan"/>
    <s v="&lt;1000"/>
    <n v="20.52"/>
    <x v="486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7:59:55"/>
    <d v="2014-10-13T07:59:55"/>
    <n v="2014"/>
    <n v="2014"/>
    <s v="Aug"/>
    <s v="&lt;1000"/>
    <n v="1"/>
    <x v="118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4:05:15"/>
    <d v="2016-11-24T17:00:00"/>
    <n v="2016"/>
    <n v="2016"/>
    <s v="Nov"/>
    <s v="&lt;1000"/>
    <n v="115.13999999999999"/>
    <x v="487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7:40:48"/>
    <d v="2015-08-13T07:40:48"/>
    <n v="2015"/>
    <n v="2015"/>
    <s v="Jul"/>
    <s v="45000 to 49999"/>
    <n v="47665"/>
    <x v="48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09:37:54"/>
    <d v="2015-08-19T09:37:54"/>
    <n v="2015"/>
    <n v="2015"/>
    <s v="Jul"/>
    <s v="&gt;50000"/>
    <n v="332990.57999999996"/>
    <x v="489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09:24:35"/>
    <d v="2015-05-31T09:24:35"/>
    <n v="2015"/>
    <n v="2015"/>
    <s v="Apr"/>
    <s v="25000 to 29999"/>
    <n v="26452"/>
    <x v="49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09:58:59"/>
    <d v="2014-10-28T19:00:00"/>
    <n v="2014"/>
    <n v="2014"/>
    <s v="Sep"/>
    <s v="&gt;50000"/>
    <n v="75029.48"/>
    <x v="491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8:37:54"/>
    <d v="2016-08-11T18:37:54"/>
    <n v="2016"/>
    <n v="2016"/>
    <s v="Jul"/>
    <s v="5000 to 9999"/>
    <n v="5574"/>
    <x v="49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4:27:47"/>
    <d v="2014-08-11T14:27:47"/>
    <n v="2014"/>
    <n v="2014"/>
    <s v="Jul"/>
    <s v="1000 to 4999"/>
    <n v="1055.01"/>
    <x v="49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2:25:49"/>
    <d v="2016-03-17T11:25:49"/>
    <n v="2016"/>
    <n v="2016"/>
    <s v="Feb"/>
    <s v="1000 to 4999"/>
    <n v="1605.75"/>
    <x v="494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0:38:28"/>
    <d v="2014-10-14T10:38:28"/>
    <n v="2014"/>
    <n v="2014"/>
    <s v="Sep"/>
    <s v="40000 to 44999"/>
    <n v="44388"/>
    <x v="495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5:53:33"/>
    <d v="2014-09-16T15:53:33"/>
    <n v="2014"/>
    <n v="2014"/>
    <s v="Aug"/>
    <s v="1000 to 4999"/>
    <n v="3499"/>
    <x v="496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8:53:04"/>
    <d v="2014-12-18T19:53:04"/>
    <n v="2014"/>
    <n v="2014"/>
    <s v="Oct"/>
    <s v="1000 to 4999"/>
    <n v="1686"/>
    <x v="497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8:25:11"/>
    <d v="2014-12-12T18:25:11"/>
    <n v="2014"/>
    <n v="2014"/>
    <s v="Nov"/>
    <s v="25000 to 29999"/>
    <n v="25132"/>
    <x v="49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0:34:10"/>
    <d v="2016-12-01T11:34:10"/>
    <n v="2016"/>
    <n v="2016"/>
    <s v="Nov"/>
    <s v="1000 to 4999"/>
    <n v="3014"/>
    <x v="499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8:50:40"/>
    <d v="2015-08-20T08:50:40"/>
    <n v="2015"/>
    <n v="2015"/>
    <s v="Jul"/>
    <s v="&gt;50000"/>
    <n v="106084.5"/>
    <x v="50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6:58:33"/>
    <d v="2015-07-08T16:58:33"/>
    <n v="2015"/>
    <n v="2015"/>
    <s v="Jun"/>
    <s v="30000 to 34999"/>
    <n v="32075"/>
    <x v="501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6:58:32"/>
    <d v="2015-03-12T15:58:32"/>
    <n v="2015"/>
    <n v="2015"/>
    <s v="Feb"/>
    <s v="10000 to 14999"/>
    <n v="11751"/>
    <x v="50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3:18:39"/>
    <d v="2016-04-17T12:18:39"/>
    <n v="2016"/>
    <n v="2016"/>
    <s v="Feb"/>
    <s v="10000 to 14999"/>
    <n v="10678"/>
    <x v="503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4:17:52"/>
    <d v="2015-12-23T14:17:52"/>
    <n v="2015"/>
    <n v="2015"/>
    <s v="Nov"/>
    <s v="15000 to 19999"/>
    <n v="18855"/>
    <x v="50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1:51:29"/>
    <d v="2015-07-26T12:00:00"/>
    <n v="2015"/>
    <n v="2015"/>
    <s v="Jun"/>
    <s v="30000 to 34999"/>
    <n v="30177"/>
    <x v="505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8:14:55"/>
    <d v="2015-08-23T08:14:55"/>
    <n v="2015"/>
    <n v="2015"/>
    <s v="Jul"/>
    <s v="1000 to 4999"/>
    <n v="3017"/>
    <x v="506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1:47:59"/>
    <d v="2014-11-09T12:47:59"/>
    <n v="2014"/>
    <n v="2014"/>
    <s v="Oct"/>
    <s v="1000 to 4999"/>
    <n v="1529"/>
    <x v="507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09:29:19"/>
    <d v="2016-10-23T09:29:19"/>
    <n v="2016"/>
    <n v="2016"/>
    <s v="Sep"/>
    <s v="&lt;1000"/>
    <n v="95"/>
    <x v="50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4:30:47"/>
    <d v="2015-01-16T04:30:47"/>
    <n v="2014"/>
    <n v="2015"/>
    <s v="Dec"/>
    <s v="&lt;1000"/>
    <n v="156"/>
    <x v="509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4:14:16"/>
    <d v="2015-07-18T14:14:16"/>
    <n v="2015"/>
    <n v="2015"/>
    <s v="Jun"/>
    <s v="&lt;1000"/>
    <n v="105"/>
    <x v="470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09:59:35"/>
    <d v="2015-04-13T09:59:35"/>
    <n v="2015"/>
    <n v="2015"/>
    <s v="Mar"/>
    <s v="&lt;1000"/>
    <n v="904"/>
    <x v="51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1:04:21"/>
    <d v="2017-01-13T11:04:21"/>
    <n v="2016"/>
    <n v="2017"/>
    <s v="Nov"/>
    <s v="1000 to 4999"/>
    <n v="1864"/>
    <x v="51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3:58:18"/>
    <d v="2014-08-17T13:58:18"/>
    <n v="2014"/>
    <n v="2014"/>
    <s v="Jul"/>
    <s v="&lt;1000"/>
    <n v="8"/>
    <x v="141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2:57:43"/>
    <d v="2016-10-29T02:57:43"/>
    <n v="2016"/>
    <n v="2016"/>
    <s v="Sep"/>
    <s v="5000 to 9999"/>
    <n v="5711.4"/>
    <x v="51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3:57:02"/>
    <d v="2015-05-11T13:57:02"/>
    <n v="2015"/>
    <n v="2015"/>
    <s v="Mar"/>
    <s v="&lt;1000"/>
    <n v="684"/>
    <x v="513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09:00:58"/>
    <d v="2016-07-06T09:00:58"/>
    <n v="2016"/>
    <n v="2016"/>
    <s v="Jun"/>
    <s v="40000 to 44999"/>
    <n v="4731.6499999999996"/>
    <x v="514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1:02:00"/>
    <d v="2016-06-19T02:10:00"/>
    <n v="2016"/>
    <n v="2016"/>
    <s v="May"/>
    <s v="25000 to 29999"/>
    <n v="30037.859999999997"/>
    <x v="515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0:37:32"/>
    <d v="2015-01-13T22:00:00"/>
    <n v="2014"/>
    <n v="2015"/>
    <s v="Dec"/>
    <s v="10000 to 14999"/>
    <n v="11828"/>
    <x v="516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1-30T23:16:04"/>
    <d v="2014-12-31T22:59:00"/>
    <n v="2014"/>
    <n v="2014"/>
    <s v="Nov"/>
    <s v="10000 to 14999"/>
    <n v="10814"/>
    <x v="517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4:10:17"/>
    <d v="2014-09-01T14:10:17"/>
    <n v="2014"/>
    <n v="2014"/>
    <s v="Jul"/>
    <s v="&lt;1000"/>
    <n v="205"/>
    <x v="421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0:47:07"/>
    <d v="2014-08-11T20:47:07"/>
    <n v="2014"/>
    <n v="2014"/>
    <s v="Jun"/>
    <s v="&lt;1000"/>
    <n v="15"/>
    <x v="455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6:20:04"/>
    <d v="2015-01-01T00:59:00"/>
    <n v="2014"/>
    <n v="2015"/>
    <s v="Dec"/>
    <s v="&lt;1000"/>
    <n v="891"/>
    <x v="51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2:26:21"/>
    <d v="2015-02-07T12:26:21"/>
    <n v="2015"/>
    <n v="2015"/>
    <s v="Jan"/>
    <s v="1000 to 4999"/>
    <n v="1103.25"/>
    <x v="519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3:41:35"/>
    <d v="2016-06-28T03:41:35"/>
    <n v="2016"/>
    <n v="2016"/>
    <s v="May"/>
    <s v="10000 to 14999"/>
    <n v="14582.88"/>
    <x v="52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3:02:18"/>
    <d v="2016-05-21T03:02:18"/>
    <n v="2016"/>
    <n v="2016"/>
    <s v="Apr"/>
    <s v="1000 to 4999"/>
    <n v="1108"/>
    <x v="521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0:41:49"/>
    <d v="2016-09-03T10:41:49"/>
    <n v="2016"/>
    <n v="2016"/>
    <s v="Jul"/>
    <s v="5000 to 9999"/>
    <n v="8827"/>
    <x v="52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6:02:11"/>
    <d v="2014-09-17T06:02:11"/>
    <n v="2014"/>
    <n v="2014"/>
    <s v="Aug"/>
    <s v="15000 to 19999"/>
    <n v="19434"/>
    <x v="52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3:20:04"/>
    <d v="2016-10-26T13:20:04"/>
    <n v="2016"/>
    <n v="2016"/>
    <s v="Sep"/>
    <s v="&lt;1000"/>
    <n v="1"/>
    <x v="11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2:22:02"/>
    <d v="2017-03-14T11:22:02"/>
    <n v="2017"/>
    <n v="2017"/>
    <s v="Feb"/>
    <s v="&lt;1000"/>
    <n v="53"/>
    <x v="524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5:36:04"/>
    <d v="2016-10-31T15:36:04"/>
    <n v="2016"/>
    <n v="2016"/>
    <s v="Sep"/>
    <s v="&lt;1000"/>
    <n v="298"/>
    <x v="525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5:21:31"/>
    <d v="2014-07-24T21:00:00"/>
    <n v="2014"/>
    <n v="2014"/>
    <s v="Jun"/>
    <s v="20000 to 24999"/>
    <n v="23948"/>
    <x v="526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4:47:52"/>
    <d v="2015-01-12T14:47:52"/>
    <n v="2014"/>
    <n v="2015"/>
    <s v="Nov"/>
    <s v="&lt;1000"/>
    <n v="553"/>
    <x v="527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0:09:30"/>
    <d v="2015-08-03T10:09:30"/>
    <n v="2015"/>
    <n v="2015"/>
    <s v="Jul"/>
    <s v="No funding"/>
    <n v="0"/>
    <x v="119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2:00:53"/>
    <d v="2017-02-05T12:00:53"/>
    <n v="2016"/>
    <n v="2017"/>
    <s v="Dec"/>
    <s v="1000 to 4999"/>
    <n v="188.15"/>
    <x v="52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0:30:53"/>
    <d v="2015-10-14T20:30:53"/>
    <n v="2015"/>
    <n v="2015"/>
    <s v="Sep"/>
    <s v="10000 to 14999"/>
    <n v="14598"/>
    <x v="529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0:01:37"/>
    <d v="2016-12-07T22:59:00"/>
    <n v="2016"/>
    <n v="2016"/>
    <s v="Nov"/>
    <s v="&gt;50000"/>
    <n v="115297.5"/>
    <x v="53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09:14:01"/>
    <d v="2016-09-09T00:00:00"/>
    <n v="2016"/>
    <n v="2016"/>
    <s v="Jul"/>
    <s v="1000 to 4999"/>
    <n v="2468"/>
    <x v="531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8:40:46"/>
    <d v="2015-06-30T18:40:46"/>
    <n v="2015"/>
    <n v="2015"/>
    <s v="Jun"/>
    <s v="&lt;1000"/>
    <n v="260"/>
    <x v="532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3:01:03"/>
    <d v="2016-12-22T03:01:03"/>
    <n v="2016"/>
    <n v="2016"/>
    <s v="Nov"/>
    <s v="1000 to 4999"/>
    <n v="1710.8600000000001"/>
    <x v="53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3:23:47"/>
    <d v="2015-04-30T13:23:47"/>
    <n v="2015"/>
    <n v="2015"/>
    <s v="Mar"/>
    <s v="35000 to 39999"/>
    <n v="35338"/>
    <x v="534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09:55:59"/>
    <d v="2017-02-01T09:55:59"/>
    <n v="2017"/>
    <n v="2017"/>
    <s v="Jan"/>
    <s v="&lt;1000"/>
    <n v="590"/>
    <x v="535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6:30:20"/>
    <d v="2014-10-31T06:30:20"/>
    <n v="2014"/>
    <n v="2014"/>
    <s v="Oct"/>
    <s v="&lt;1000"/>
    <n v="636"/>
    <x v="69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6:15:02"/>
    <d v="2014-07-25T16:15:02"/>
    <n v="2014"/>
    <n v="2014"/>
    <s v="Jun"/>
    <s v="&lt;1000"/>
    <n v="1.1399999999999999"/>
    <x v="391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6:33:09"/>
    <d v="2016-02-03T06:33:09"/>
    <n v="2016"/>
    <n v="2016"/>
    <s v="Jan"/>
    <s v="1000 to 4999"/>
    <n v="2643.66"/>
    <x v="536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6:20:45"/>
    <d v="2014-09-17T20:00:00"/>
    <n v="2014"/>
    <n v="2014"/>
    <s v="Aug"/>
    <s v="15000 to 19999"/>
    <n v="15390"/>
    <x v="537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5:39:08"/>
    <d v="2013-11-22T10:00:00"/>
    <n v="2013"/>
    <n v="2013"/>
    <s v="Oct"/>
    <s v="&gt;50000"/>
    <n v="107148.74"/>
    <x v="53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0:31:21"/>
    <d v="2017-01-10T10:31:21"/>
    <n v="2016"/>
    <n v="2017"/>
    <s v="Dec"/>
    <s v="&lt;1000"/>
    <n v="459.41999999999996"/>
    <x v="539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09:54:40"/>
    <d v="2014-07-23T09:54:40"/>
    <n v="2014"/>
    <n v="2014"/>
    <s v="Jun"/>
    <s v="5000 to 9999"/>
    <n v="8014.58"/>
    <x v="5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1:26:27"/>
    <d v="2016-11-24T12:26:27"/>
    <n v="2016"/>
    <n v="2016"/>
    <s v="Oct"/>
    <s v="1000 to 4999"/>
    <n v="4622.01"/>
    <x v="541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6:49:09"/>
    <d v="2017-01-31T17:32:00"/>
    <n v="2016"/>
    <n v="2017"/>
    <s v="Dec"/>
    <s v="&lt;1000"/>
    <n v="837"/>
    <x v="542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2:37:48"/>
    <d v="2017-02-19T22:37:48"/>
    <n v="2016"/>
    <n v="2017"/>
    <s v="Dec"/>
    <s v="&lt;1000"/>
    <n v="360.75"/>
    <x v="543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5:47:58"/>
    <d v="2017-01-21T05:47:58"/>
    <n v="2016"/>
    <n v="2017"/>
    <s v="Dec"/>
    <s v="&lt;1000"/>
    <n v="1113.78"/>
    <x v="544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17:53:03"/>
    <d v="2016-12-14T12:39:00"/>
    <n v="2016"/>
    <n v="2016"/>
    <s v="Nov"/>
    <s v="No funding"/>
    <n v="0"/>
    <x v="119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09:55:27"/>
    <d v="2017-01-01T09:55:27"/>
    <n v="2016"/>
    <n v="2017"/>
    <s v="Nov"/>
    <s v="&gt;50000"/>
    <n v="70308.486000000004"/>
    <x v="545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7:56:40"/>
    <d v="2014-09-13T07:56:40"/>
    <n v="2014"/>
    <n v="2014"/>
    <s v="Jul"/>
    <s v="5000 to 9999"/>
    <n v="11576.470000000001"/>
    <x v="546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8:59:19"/>
    <d v="2014-12-04T18:59:19"/>
    <n v="2014"/>
    <n v="2014"/>
    <s v="Nov"/>
    <s v="&lt;1000"/>
    <n v="61"/>
    <x v="387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17:38:22"/>
    <d v="2014-08-19T18:44:00"/>
    <n v="2014"/>
    <n v="2014"/>
    <s v="Jul"/>
    <s v="No funding"/>
    <n v="0"/>
    <x v="119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5:01:08"/>
    <d v="2016-12-14T06:01:08"/>
    <n v="2016"/>
    <n v="2016"/>
    <s v="Nov"/>
    <s v="30000 to 34999"/>
    <n v="38521.74"/>
    <x v="547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0:20:32"/>
    <d v="2016-02-14T10:20:32"/>
    <n v="2016"/>
    <n v="2016"/>
    <s v="Jan"/>
    <s v="&lt;1000"/>
    <n v="105"/>
    <x v="47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6:42:12"/>
    <d v="2016-06-05T06:42:12"/>
    <n v="2016"/>
    <n v="2016"/>
    <s v="May"/>
    <s v="&lt;1000"/>
    <n v="226.85999999999999"/>
    <x v="54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2:54:42"/>
    <d v="2017-02-28T12:54:42"/>
    <n v="2016"/>
    <n v="2017"/>
    <s v="Dec"/>
    <s v="1000 to 4999"/>
    <n v="2249"/>
    <x v="549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0:10:40"/>
    <d v="2015-11-04T21:10:40"/>
    <n v="2015"/>
    <n v="2015"/>
    <s v="Sep"/>
    <s v="1000 to 4999"/>
    <n v="1389"/>
    <x v="55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09:48:27"/>
    <d v="2014-11-30T18:00:00"/>
    <n v="2014"/>
    <n v="2014"/>
    <s v="Oct"/>
    <s v="&lt;1000"/>
    <n v="715"/>
    <x v="551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4:30:02"/>
    <d v="2014-09-05T14:30:02"/>
    <n v="2014"/>
    <n v="2014"/>
    <s v="Aug"/>
    <s v="&lt;1000"/>
    <n v="305"/>
    <x v="55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4:17:27"/>
    <d v="2017-02-17T23:59:00"/>
    <n v="2017"/>
    <n v="2017"/>
    <s v="Jan"/>
    <s v="&lt;1000"/>
    <n v="90"/>
    <x v="553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8:57:56"/>
    <d v="2016-02-22T18:57:56"/>
    <n v="2016"/>
    <n v="2016"/>
    <s v="Feb"/>
    <s v="&lt;1000"/>
    <n v="194"/>
    <x v="554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09:34:51"/>
    <d v="2012-01-29T09:34:51"/>
    <n v="2012"/>
    <n v="2012"/>
    <s v="Jan"/>
    <s v="1000 to 4999"/>
    <n v="2735"/>
    <x v="55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7:43:27"/>
    <d v="2014-08-01T07:43:27"/>
    <n v="2014"/>
    <n v="2014"/>
    <s v="Jun"/>
    <s v="10000 to 14999"/>
    <n v="10013"/>
    <x v="556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3:19:38"/>
    <d v="2012-04-08T12:19:38"/>
    <n v="2012"/>
    <n v="2012"/>
    <s v="Mar"/>
    <s v="30000 to 34999"/>
    <n v="33006"/>
    <x v="557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3:35:49"/>
    <d v="2015-07-29T21:59:00"/>
    <n v="2015"/>
    <n v="2015"/>
    <s v="Jun"/>
    <s v="5000 to 9999"/>
    <n v="5469"/>
    <x v="558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09:19:23"/>
    <d v="2011-06-30T09:19:23"/>
    <n v="2011"/>
    <n v="2011"/>
    <s v="May"/>
    <s v="5000 to 9999"/>
    <n v="7383.01"/>
    <x v="55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09:01:52"/>
    <d v="2015-12-13T09:01:52"/>
    <n v="2015"/>
    <n v="2015"/>
    <s v="Nov"/>
    <s v="20000 to 24999"/>
    <n v="20070"/>
    <x v="56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19:01:27"/>
    <d v="2013-04-11T19:01:27"/>
    <n v="2013"/>
    <n v="2013"/>
    <s v="Mar"/>
    <s v="1000 to 4999"/>
    <n v="2535"/>
    <x v="561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8:29:09"/>
    <d v="2013-01-14T15:20:00"/>
    <n v="2012"/>
    <n v="2013"/>
    <s v="Dec"/>
    <s v="5000 to 9999"/>
    <n v="5443"/>
    <x v="562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4:05:57"/>
    <d v="2011-08-21T14:05:57"/>
    <n v="2011"/>
    <n v="2011"/>
    <s v="Jul"/>
    <s v="5000 to 9999"/>
    <n v="7917.45"/>
    <x v="563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2:27:41"/>
    <d v="2012-09-18T22:27:41"/>
    <n v="2012"/>
    <n v="2012"/>
    <s v="Jul"/>
    <s v="5000 to 9999"/>
    <n v="5226"/>
    <x v="564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1:53:11"/>
    <d v="2011-12-07T11:53:11"/>
    <n v="2011"/>
    <n v="2011"/>
    <s v="Nov"/>
    <s v="25000 to 29999"/>
    <n v="26438"/>
    <x v="565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3:05:47"/>
    <d v="2012-01-22T00:00:00"/>
    <n v="2011"/>
    <n v="2012"/>
    <s v="Dec"/>
    <s v="5000 to 9999"/>
    <n v="6300"/>
    <x v="56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4:11:01"/>
    <d v="2013-09-29T04:11:01"/>
    <n v="2013"/>
    <n v="2013"/>
    <s v="Jul"/>
    <s v="&lt;1000"/>
    <n v="83.84"/>
    <x v="567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4:04:52"/>
    <d v="2013-12-20T04:04:52"/>
    <n v="2013"/>
    <n v="2013"/>
    <s v="Nov"/>
    <s v="1000 to 4999"/>
    <n v="3945.7200000000003"/>
    <x v="568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1:57:00"/>
    <d v="2015-05-08T23:00:00"/>
    <n v="2015"/>
    <n v="2015"/>
    <s v="Apr"/>
    <s v="10000 to 14999"/>
    <n v="8002.5"/>
    <x v="56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8:42:26"/>
    <d v="2014-12-03T18:39:00"/>
    <n v="2014"/>
    <n v="2014"/>
    <s v="Nov"/>
    <s v="&gt;50000"/>
    <n v="53771"/>
    <x v="57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1:37:20"/>
    <d v="2013-11-20T22:59:00"/>
    <n v="2013"/>
    <n v="2013"/>
    <s v="Nov"/>
    <s v="10000 to 14999"/>
    <n v="11345"/>
    <x v="571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0:36:27"/>
    <d v="2014-02-14T14:00:00"/>
    <n v="2014"/>
    <n v="2014"/>
    <s v="Jan"/>
    <s v="5000 to 9999"/>
    <n v="6120"/>
    <x v="572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8:29:54"/>
    <d v="2014-11-30T22:59:00"/>
    <n v="2014"/>
    <n v="2014"/>
    <s v="Oct"/>
    <s v="1000 to 4999"/>
    <n v="1601"/>
    <x v="57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6:03:49"/>
    <d v="2014-08-11T06:03:49"/>
    <n v="2014"/>
    <n v="2014"/>
    <s v="Jul"/>
    <s v="5000 to 9999"/>
    <n v="9500"/>
    <x v="57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1:31:22"/>
    <d v="2015-06-20T21:31:22"/>
    <n v="2015"/>
    <n v="2015"/>
    <s v="Jun"/>
    <s v="1000 to 4999"/>
    <n v="3222"/>
    <x v="575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09:33:26"/>
    <d v="2013-06-11T09:33:26"/>
    <n v="2013"/>
    <n v="2013"/>
    <s v="May"/>
    <s v="10000 to 14999"/>
    <n v="13293.8"/>
    <x v="57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6:01:52"/>
    <d v="2014-03-21T15:01:52"/>
    <n v="2014"/>
    <n v="2014"/>
    <s v="Feb"/>
    <s v="1000 to 4999"/>
    <n v="1550"/>
    <x v="577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1:01:25"/>
    <d v="2012-04-16T15:00:00"/>
    <n v="2012"/>
    <n v="2012"/>
    <s v="Mar"/>
    <s v="&lt;1000"/>
    <n v="814"/>
    <x v="578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6:58:23"/>
    <d v="2012-12-13T16:58:23"/>
    <n v="2012"/>
    <n v="2012"/>
    <s v="Nov"/>
    <s v="5000 to 9999"/>
    <n v="5116"/>
    <x v="57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7:44:05"/>
    <d v="2013-05-03T07:44:05"/>
    <n v="2013"/>
    <n v="2013"/>
    <s v="Apr"/>
    <s v="1000 to 4999"/>
    <n v="3976"/>
    <x v="580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19:01:49"/>
    <d v="2012-09-22T21:59:00"/>
    <n v="2012"/>
    <n v="2012"/>
    <s v="Sep"/>
    <s v="1000 to 4999"/>
    <n v="3318"/>
    <x v="581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7:10:19"/>
    <d v="2015-01-15T04:54:00"/>
    <n v="2014"/>
    <n v="2015"/>
    <s v="Dec"/>
    <s v="5000 to 9999"/>
    <n v="7983.4199999999992"/>
    <x v="582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4:19:26"/>
    <d v="2014-08-10T14:19:26"/>
    <n v="2014"/>
    <n v="2014"/>
    <s v="Jul"/>
    <s v="1000 to 4999"/>
    <n v="2005"/>
    <x v="583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6:35:30"/>
    <d v="2017-01-28T16:35:30"/>
    <n v="2016"/>
    <n v="2017"/>
    <s v="Dec"/>
    <s v="10000 to 14999"/>
    <n v="10556"/>
    <x v="584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5:04:32"/>
    <d v="2013-02-24T15:04:32"/>
    <n v="2013"/>
    <n v="2013"/>
    <s v="Jan"/>
    <s v="1000 to 4999"/>
    <n v="4559"/>
    <x v="585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09:07:55"/>
    <d v="2011-08-04T09:07:55"/>
    <n v="2011"/>
    <n v="2011"/>
    <s v="Jun"/>
    <s v="1000 to 4999"/>
    <n v="3555"/>
    <x v="58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4:06:57"/>
    <d v="2016-10-16T05:00:00"/>
    <n v="2016"/>
    <n v="2016"/>
    <s v="Sep"/>
    <s v="5000 to 9999"/>
    <n v="3965.35"/>
    <x v="587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8:09:51"/>
    <d v="2015-02-14T08:09:51"/>
    <n v="2015"/>
    <n v="2015"/>
    <s v="Jan"/>
    <s v="10000 to 14999"/>
    <n v="12800"/>
    <x v="588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1:58:41"/>
    <d v="2013-01-05T11:58:41"/>
    <n v="2012"/>
    <n v="2013"/>
    <s v="Dec"/>
    <s v="1000 to 4999"/>
    <n v="2075"/>
    <x v="58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8:31:17"/>
    <d v="2013-05-19T18:41:00"/>
    <n v="2013"/>
    <n v="2013"/>
    <s v="Apr"/>
    <s v="1000 to 4999"/>
    <n v="2547.69"/>
    <x v="59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2:24:19"/>
    <d v="2011-04-18T11:24:19"/>
    <n v="2011"/>
    <n v="2011"/>
    <s v="Feb"/>
    <s v="&lt;1000"/>
    <n v="824"/>
    <x v="591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19:18:34"/>
    <d v="2012-12-05T19:18:34"/>
    <n v="2012"/>
    <n v="2012"/>
    <s v="Nov"/>
    <s v="&lt;1000"/>
    <n v="595"/>
    <x v="592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4:04:28"/>
    <d v="2010-10-08T14:04:28"/>
    <n v="2010"/>
    <n v="2010"/>
    <s v="Sep"/>
    <s v="1000 to 4999"/>
    <n v="2550"/>
    <x v="593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1:55:39"/>
    <d v="2014-07-09T01:55:39"/>
    <n v="2014"/>
    <n v="2014"/>
    <s v="May"/>
    <s v="5000 to 9999"/>
    <n v="6675.76"/>
    <x v="594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2:20:13"/>
    <d v="2016-11-26T13:20:13"/>
    <n v="2016"/>
    <n v="2016"/>
    <s v="Oct"/>
    <s v="No funding"/>
    <n v="0"/>
    <x v="119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2:02:06"/>
    <d v="2014-02-02T12:02:06"/>
    <n v="2014"/>
    <n v="2014"/>
    <s v="Jan"/>
    <s v="&lt;1000"/>
    <n v="235"/>
    <x v="595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14:36:10"/>
    <d v="2016-12-04T00:00:00"/>
    <n v="2016"/>
    <n v="2016"/>
    <s v="Nov"/>
    <s v="No funding"/>
    <n v="0"/>
    <x v="119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4:43:28"/>
    <d v="2013-08-15T04:43:28"/>
    <n v="2013"/>
    <n v="2013"/>
    <s v="Jul"/>
    <s v="&lt;1000"/>
    <n v="6.5500000000000007"/>
    <x v="379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0T22:09:21"/>
    <d v="2015-09-09T22:09:21"/>
    <n v="2015"/>
    <n v="2015"/>
    <s v="Aug"/>
    <s v="No funding"/>
    <n v="0"/>
    <x v="119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7:01:24"/>
    <d v="2014-10-19T07:01:24"/>
    <n v="2014"/>
    <n v="2014"/>
    <s v="Sep"/>
    <s v="1000 to 4999"/>
    <n v="2521"/>
    <x v="596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2:48:03"/>
    <d v="2015-02-16T12:48:03"/>
    <n v="2015"/>
    <n v="2015"/>
    <s v="Jan"/>
    <s v="No funding"/>
    <n v="0"/>
    <x v="119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1:26:50"/>
    <d v="2015-05-20T21:26:50"/>
    <n v="2015"/>
    <n v="2015"/>
    <s v="Apr"/>
    <s v="&lt;1000"/>
    <n v="177"/>
    <x v="59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5T22:58:10"/>
    <d v="2013-12-15T22:58:10"/>
    <n v="2013"/>
    <n v="2013"/>
    <s v="Nov"/>
    <s v="No funding"/>
    <n v="0"/>
    <x v="119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7:54:54"/>
    <d v="2013-12-26T17:54:54"/>
    <n v="2013"/>
    <n v="2013"/>
    <s v="Nov"/>
    <s v="1000 to 4999"/>
    <n v="1656"/>
    <x v="598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17:59:29"/>
    <d v="2013-02-24T17:59:29"/>
    <n v="2013"/>
    <n v="2013"/>
    <s v="Jan"/>
    <s v="No funding"/>
    <n v="0"/>
    <x v="11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3:46:42"/>
    <d v="2016-01-30T13:46:42"/>
    <n v="2015"/>
    <n v="2016"/>
    <s v="Dec"/>
    <s v="&lt;1000"/>
    <n v="10"/>
    <x v="129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19:21:59"/>
    <d v="2009-10-31T21:59:00"/>
    <n v="2009"/>
    <n v="2009"/>
    <s v="Sep"/>
    <s v="&lt;1000"/>
    <n v="50"/>
    <x v="158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1:39:45"/>
    <d v="2015-05-10T17:01:00"/>
    <n v="2015"/>
    <n v="2015"/>
    <s v="Apr"/>
    <s v="&lt;1000"/>
    <n v="41.92"/>
    <x v="599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2:43:38"/>
    <d v="2014-02-23T12:43:38"/>
    <n v="2014"/>
    <n v="2014"/>
    <s v="Jan"/>
    <s v="&lt;1000"/>
    <n v="351"/>
    <x v="60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19:26:35"/>
    <d v="2011-12-15T19:26:35"/>
    <n v="2011"/>
    <n v="2011"/>
    <s v="Nov"/>
    <s v="&lt;1000"/>
    <n v="170"/>
    <x v="601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0:27:25"/>
    <d v="2015-10-10T23:00:00"/>
    <n v="2015"/>
    <n v="2015"/>
    <s v="Sep"/>
    <s v="1000 to 4999"/>
    <n v="3598"/>
    <x v="602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7:32:57"/>
    <d v="2013-07-31T17:32:57"/>
    <n v="2013"/>
    <n v="2013"/>
    <s v="Jul"/>
    <s v="&lt;1000"/>
    <n v="21"/>
    <x v="603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0:51:20"/>
    <d v="2014-04-30T10:51:20"/>
    <n v="2014"/>
    <n v="2014"/>
    <s v="Mar"/>
    <s v="&lt;1000"/>
    <n v="2"/>
    <x v="377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0:25:05"/>
    <d v="2010-10-14T22:00:00"/>
    <n v="2010"/>
    <n v="2010"/>
    <s v="Sep"/>
    <s v="&lt;1000"/>
    <n v="400"/>
    <x v="416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0:10:25"/>
    <d v="2011-05-03T10:10:25"/>
    <n v="2011"/>
    <n v="2011"/>
    <s v="Apr"/>
    <s v="1000 to 4999"/>
    <n v="1040"/>
    <x v="604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8:01:14"/>
    <d v="2013-06-07T18:01:14"/>
    <n v="2013"/>
    <n v="2013"/>
    <s v="May"/>
    <s v="1000 to 4999"/>
    <n v="1065.23"/>
    <x v="605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2:11:42"/>
    <d v="2012-08-25T12:11:42"/>
    <n v="2012"/>
    <n v="2012"/>
    <s v="Jul"/>
    <s v="&lt;1000"/>
    <n v="700"/>
    <x v="606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2:34:09"/>
    <d v="2012-04-27T16:00:00"/>
    <n v="2012"/>
    <n v="2012"/>
    <s v="Mar"/>
    <s v="1000 to 4999"/>
    <n v="2222"/>
    <x v="607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1:35:19"/>
    <d v="2014-03-16T20:35:19"/>
    <n v="2014"/>
    <n v="2014"/>
    <s v="Feb"/>
    <s v="1000 to 4999"/>
    <n v="1025"/>
    <x v="608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8:15:15"/>
    <d v="2013-02-28T08:15:15"/>
    <n v="2013"/>
    <n v="2013"/>
    <s v="Jan"/>
    <s v="&lt;1000"/>
    <n v="903.14"/>
    <x v="609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19:20:34"/>
    <d v="2012-05-11T09:47:00"/>
    <n v="2012"/>
    <n v="2012"/>
    <s v="Mar"/>
    <s v="5000 to 9999"/>
    <n v="7140"/>
    <x v="61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09:03:46"/>
    <d v="2013-11-01T09:03:46"/>
    <n v="2013"/>
    <n v="2013"/>
    <s v="Oct"/>
    <s v="1000 to 4999"/>
    <n v="1370"/>
    <x v="6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8:09:48"/>
    <d v="2012-07-06T21:59:00"/>
    <n v="2012"/>
    <n v="2012"/>
    <s v="May"/>
    <s v="1000 to 4999"/>
    <n v="2035.05"/>
    <x v="612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2:28:00"/>
    <d v="2013-01-21T01:59:00"/>
    <n v="2013"/>
    <n v="2013"/>
    <s v="Jan"/>
    <s v="1000 to 4999"/>
    <n v="1860"/>
    <x v="613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19:08:59"/>
    <d v="2013-01-31T19:08:59"/>
    <n v="2013"/>
    <n v="2013"/>
    <s v="Jan"/>
    <s v="10000 to 14999"/>
    <n v="14437.46"/>
    <x v="61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2:44:06"/>
    <d v="2013-11-12T23:59:00"/>
    <n v="2013"/>
    <n v="2013"/>
    <s v="Oct"/>
    <s v="5000 to 9999"/>
    <n v="7790"/>
    <x v="615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4:58:03"/>
    <d v="2013-11-07T15:58:03"/>
    <n v="2013"/>
    <n v="2013"/>
    <s v="Oct"/>
    <s v="1000 to 4999"/>
    <n v="2511.11"/>
    <x v="616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1:47:24"/>
    <d v="2013-07-02T22:59:00"/>
    <n v="2013"/>
    <n v="2013"/>
    <s v="Jun"/>
    <s v="1000 to 4999"/>
    <n v="2826.43"/>
    <x v="617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0:45:37"/>
    <d v="2011-09-05T11:06:00"/>
    <n v="2011"/>
    <n v="2011"/>
    <s v="Jul"/>
    <s v="5000 to 9999"/>
    <n v="8425"/>
    <x v="618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8:42:46"/>
    <d v="2012-04-06T22:59:00"/>
    <n v="2012"/>
    <n v="2012"/>
    <s v="Feb"/>
    <s v="15000 to 19999"/>
    <n v="15650"/>
    <x v="619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5:11:25"/>
    <d v="2013-09-15T15:10:00"/>
    <n v="2013"/>
    <n v="2013"/>
    <s v="Aug"/>
    <s v="10000 to 14999"/>
    <n v="10135"/>
    <x v="62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7:51:28"/>
    <d v="2012-04-28T22:00:00"/>
    <n v="2012"/>
    <n v="2012"/>
    <s v="Mar"/>
    <s v="1000 to 4999"/>
    <n v="3226"/>
    <x v="62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8:09:47"/>
    <d v="2014-09-30T08:09:47"/>
    <n v="2014"/>
    <n v="2014"/>
    <s v="Aug"/>
    <s v="1000 to 4999"/>
    <n v="4021"/>
    <x v="622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0:00:46"/>
    <d v="2012-04-27T10:00:46"/>
    <n v="2012"/>
    <n v="2012"/>
    <s v="Mar"/>
    <s v="5000 to 9999"/>
    <n v="5001"/>
    <x v="623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4:24:14"/>
    <d v="2014-09-11T04:24:14"/>
    <n v="2014"/>
    <n v="2014"/>
    <s v="Aug"/>
    <s v="1000 to 4999"/>
    <n v="2989.42"/>
    <x v="62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3:05:20"/>
    <d v="2011-07-01T13:05:20"/>
    <n v="2011"/>
    <n v="2011"/>
    <s v="Jun"/>
    <s v="1000 to 4999"/>
    <n v="2230.4299999999998"/>
    <x v="625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8:32:04"/>
    <d v="2012-09-16T22:05:00"/>
    <n v="2012"/>
    <n v="2012"/>
    <s v="Aug"/>
    <s v="5000 to 9999"/>
    <n v="6080"/>
    <x v="626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6:47:58"/>
    <d v="2011-05-28T19:00:00"/>
    <n v="2011"/>
    <n v="2011"/>
    <s v="May"/>
    <s v="1000 to 4999"/>
    <n v="2835"/>
    <x v="627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0:32:06"/>
    <d v="2011-07-22T21:59:00"/>
    <n v="2011"/>
    <n v="2011"/>
    <s v="Jul"/>
    <s v="5000 to 9999"/>
    <n v="5500"/>
    <x v="628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3:45:12"/>
    <d v="2011-07-16T17:00:00"/>
    <n v="2011"/>
    <n v="2011"/>
    <s v="May"/>
    <s v="1000 to 4999"/>
    <n v="3150"/>
    <x v="629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0:35:39"/>
    <d v="2011-09-07T10:35:39"/>
    <n v="2011"/>
    <n v="2011"/>
    <s v="Aug"/>
    <s v="5000 to 9999"/>
    <n v="8355"/>
    <x v="630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09:05:11"/>
    <d v="2017-02-28T20:00:00"/>
    <n v="2017"/>
    <n v="2017"/>
    <s v="Jan"/>
    <s v="1000 to 4999"/>
    <n v="4205"/>
    <x v="63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0:24:46"/>
    <d v="2014-12-21T22:59:00"/>
    <n v="2014"/>
    <n v="2014"/>
    <s v="Nov"/>
    <s v="1000 to 4999"/>
    <n v="3375"/>
    <x v="632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4:00:30"/>
    <d v="2014-01-19T14:00:30"/>
    <n v="2013"/>
    <n v="2014"/>
    <s v="Dec"/>
    <s v="1000 to 4999"/>
    <n v="4151"/>
    <x v="633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19:21:02"/>
    <d v="2012-08-31T19:21:02"/>
    <n v="2012"/>
    <n v="2012"/>
    <s v="Aug"/>
    <s v="1000 to 4999"/>
    <n v="1575"/>
    <x v="634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09:26:42"/>
    <d v="2013-07-10T10:52:00"/>
    <n v="2013"/>
    <n v="2013"/>
    <s v="Jun"/>
    <s v="1000 to 4999"/>
    <n v="1040"/>
    <x v="60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8:25:52"/>
    <d v="2013-03-01T07:58:00"/>
    <n v="2013"/>
    <n v="2013"/>
    <s v="Jan"/>
    <s v="&lt;1000"/>
    <n v="911"/>
    <x v="635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7:02:45"/>
    <d v="2012-07-20T17:02:45"/>
    <n v="2012"/>
    <n v="2012"/>
    <s v="Jun"/>
    <s v="1000 to 4999"/>
    <n v="2399.94"/>
    <x v="636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1:50:01"/>
    <d v="2011-05-31T12:04:00"/>
    <n v="2011"/>
    <n v="2011"/>
    <s v="May"/>
    <s v="1000 to 4999"/>
    <n v="1273"/>
    <x v="637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6:01:43"/>
    <d v="2014-11-01T16:01:43"/>
    <n v="2014"/>
    <n v="2014"/>
    <s v="Oct"/>
    <s v="1000 to 4999"/>
    <n v="4280"/>
    <x v="638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4:54:03"/>
    <d v="2013-04-09T00:30:00"/>
    <n v="2013"/>
    <n v="2013"/>
    <s v="Mar"/>
    <s v="5000 to 9999"/>
    <n v="8058.55"/>
    <x v="639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8:23:31"/>
    <d v="2012-03-10T22:59:00"/>
    <n v="2012"/>
    <n v="2012"/>
    <s v="Jan"/>
    <s v="1000 to 4999"/>
    <n v="2056.66"/>
    <x v="64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5:11:21"/>
    <d v="2012-08-07T11:01:00"/>
    <n v="2012"/>
    <n v="2012"/>
    <s v="Jul"/>
    <s v="&lt;1000"/>
    <n v="545"/>
    <x v="64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7:57:34"/>
    <d v="2013-12-20T22:44:00"/>
    <n v="2013"/>
    <n v="2013"/>
    <s v="Dec"/>
    <s v="&lt;1000"/>
    <n v="435"/>
    <x v="143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4:12:22"/>
    <d v="2014-06-08T23:00:00"/>
    <n v="2014"/>
    <n v="2014"/>
    <s v="May"/>
    <s v="1000 to 4999"/>
    <n v="2681"/>
    <x v="642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6:07:45"/>
    <d v="2015-05-03T22:01:00"/>
    <n v="2015"/>
    <n v="2015"/>
    <s v="Mar"/>
    <s v="15000 to 19999"/>
    <n v="17482"/>
    <x v="643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6:44:10"/>
    <d v="2012-10-05T16:44:10"/>
    <n v="2012"/>
    <n v="2012"/>
    <s v="Sep"/>
    <s v="1000 to 4999"/>
    <n v="3575"/>
    <x v="644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7:20:52"/>
    <d v="2015-03-22T16:20:52"/>
    <n v="2015"/>
    <n v="2015"/>
    <s v="Feb"/>
    <s v="1000 to 4999"/>
    <n v="1436"/>
    <x v="645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2T23:48:38"/>
    <d v="2010-04-18T00:59:00"/>
    <n v="2010"/>
    <n v="2010"/>
    <s v="Mar"/>
    <s v="1000 to 4999"/>
    <n v="2150.1"/>
    <x v="646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1:21:24"/>
    <d v="2012-10-29T01:21:24"/>
    <n v="2012"/>
    <n v="2012"/>
    <s v="Oct"/>
    <s v="10000 to 14999"/>
    <n v="12554"/>
    <x v="647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8:55:30"/>
    <d v="2012-03-25T17:55:30"/>
    <n v="2012"/>
    <n v="2012"/>
    <s v="Mar"/>
    <s v="5000 to 9999"/>
    <n v="5580"/>
    <x v="648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5:21:47"/>
    <d v="2012-02-14T13:49:00"/>
    <n v="2012"/>
    <n v="2012"/>
    <s v="Jan"/>
    <s v="&lt;1000"/>
    <n v="310"/>
    <x v="649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19:13:02"/>
    <d v="2012-06-25T10:24:00"/>
    <n v="2012"/>
    <n v="2012"/>
    <s v="Jun"/>
    <s v="1000 to 4999"/>
    <n v="1391"/>
    <x v="65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3:14:00"/>
    <d v="2016-07-13T13:14:00"/>
    <n v="2016"/>
    <n v="2016"/>
    <s v="May"/>
    <s v="&lt;1000"/>
    <n v="681.2"/>
    <x v="65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6:37:05"/>
    <d v="2013-03-22T05:37:05"/>
    <n v="2013"/>
    <n v="2013"/>
    <s v="Feb"/>
    <s v="1000 to 4999"/>
    <n v="1941"/>
    <x v="652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09:31:34"/>
    <d v="2012-04-27T09:31:34"/>
    <n v="2012"/>
    <n v="2012"/>
    <s v="Mar"/>
    <s v="1000 to 4999"/>
    <n v="3500"/>
    <x v="98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0:12:15"/>
    <d v="2012-01-21T02:13:00"/>
    <n v="2011"/>
    <n v="2012"/>
    <s v="Nov"/>
    <s v="15000 to 19999"/>
    <n v="15091.06"/>
    <x v="653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5:04:35"/>
    <d v="2014-04-19T15:04:35"/>
    <n v="2014"/>
    <n v="2014"/>
    <s v="Mar"/>
    <s v="5000 to 9999"/>
    <n v="6100"/>
    <x v="654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3:44:52"/>
    <d v="2013-06-30T21:59:00"/>
    <n v="2013"/>
    <n v="2013"/>
    <s v="May"/>
    <s v="5000 to 9999"/>
    <n v="7206"/>
    <x v="655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4:59:18"/>
    <d v="2012-05-18T21:00:00"/>
    <n v="2012"/>
    <n v="2012"/>
    <s v="Apr"/>
    <s v="1000 to 4999"/>
    <n v="2345"/>
    <x v="656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19:21:58"/>
    <d v="2013-10-06T19:21:58"/>
    <n v="2013"/>
    <n v="2013"/>
    <s v="Sep"/>
    <s v="5000 to 9999"/>
    <n v="5046.5200000000004"/>
    <x v="657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7:57:42"/>
    <d v="2014-05-01T17:57:42"/>
    <n v="2014"/>
    <n v="2014"/>
    <s v="Apr"/>
    <s v="1000 to 4999"/>
    <n v="3045"/>
    <x v="658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5:33:05"/>
    <d v="2012-01-17T15:33:05"/>
    <n v="2011"/>
    <n v="2012"/>
    <s v="Dec"/>
    <s v="1000 to 4999"/>
    <n v="2908"/>
    <x v="659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2:19:16"/>
    <d v="2012-09-22T12:19:16"/>
    <n v="2012"/>
    <n v="2012"/>
    <s v="Aug"/>
    <s v="5000 to 9999"/>
    <n v="5830.83"/>
    <x v="66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4T23:26:27"/>
    <d v="2016-09-23T23:26:27"/>
    <n v="2016"/>
    <n v="2016"/>
    <s v="Aug"/>
    <s v="10000 to 14999"/>
    <n v="12041.66"/>
    <x v="661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4:07:43"/>
    <d v="2014-11-10T15:07:43"/>
    <n v="2014"/>
    <n v="2014"/>
    <s v="Oct"/>
    <s v="5000 to 9999"/>
    <n v="5066"/>
    <x v="66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8:13:03"/>
    <d v="2013-10-13T21:59:00"/>
    <n v="2013"/>
    <n v="2013"/>
    <s v="Sep"/>
    <s v="1000 to 4999"/>
    <n v="1956"/>
    <x v="663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0:11:20"/>
    <d v="2016-12-08T02:00:00"/>
    <n v="2016"/>
    <n v="2016"/>
    <s v="Nov"/>
    <s v="5000 to 9999"/>
    <n v="8014"/>
    <x v="664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0:25:52"/>
    <d v="2014-10-31T22:59:00"/>
    <n v="2014"/>
    <n v="2014"/>
    <s v="Sep"/>
    <s v="5000 to 9999"/>
    <n v="5824"/>
    <x v="665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2:56:36"/>
    <d v="2016-09-04T21:59:00"/>
    <n v="2016"/>
    <n v="2016"/>
    <s v="Jul"/>
    <s v="5000 to 9999"/>
    <n v="6019.01"/>
    <x v="666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3:24:15"/>
    <d v="2014-03-10T08:00:00"/>
    <n v="2014"/>
    <n v="2014"/>
    <s v="Feb"/>
    <s v="1000 to 4999"/>
    <n v="1758.0331000000001"/>
    <x v="667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3:09:36"/>
    <d v="2015-07-10T13:09:36"/>
    <n v="2015"/>
    <n v="2015"/>
    <s v="Jun"/>
    <s v="&lt;1000"/>
    <n v="10"/>
    <x v="129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3:00:33"/>
    <d v="2015-04-14T13:00:33"/>
    <n v="2015"/>
    <n v="2015"/>
    <s v="Mar"/>
    <s v="&lt;1000"/>
    <n v="300"/>
    <x v="66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1:34:24"/>
    <d v="2015-03-15T20:34:24"/>
    <n v="2015"/>
    <n v="2015"/>
    <s v="Feb"/>
    <s v="1000 to 4999"/>
    <n v="4796"/>
    <x v="66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3:51:57"/>
    <d v="2016-04-24T22:59:00"/>
    <n v="2016"/>
    <n v="2016"/>
    <s v="Mar"/>
    <s v="5000 to 9999"/>
    <n v="6207"/>
    <x v="67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5:07:33"/>
    <d v="2016-07-31T13:45:00"/>
    <n v="2016"/>
    <n v="2016"/>
    <s v="Jun"/>
    <s v="1000 to 4999"/>
    <n v="2974.2599999999998"/>
    <x v="67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3:19:55"/>
    <d v="2016-10-24T15:00:00"/>
    <n v="2016"/>
    <n v="2016"/>
    <s v="Oct"/>
    <s v="1000 to 4999"/>
    <n v="3674"/>
    <x v="67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3:58:29"/>
    <d v="2015-02-16T13:58:29"/>
    <n v="2015"/>
    <n v="2015"/>
    <s v="Jan"/>
    <s v="&lt;1000"/>
    <n v="300"/>
    <x v="668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7T23:05:46"/>
    <d v="2016-12-27T23:05:46"/>
    <n v="2016"/>
    <n v="2016"/>
    <s v="Nov"/>
    <s v="30000 to 34999"/>
    <n v="32865.300000000003"/>
    <x v="673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1:00:17"/>
    <d v="2016-07-23T21:00:17"/>
    <n v="2016"/>
    <n v="2016"/>
    <s v="Jun"/>
    <s v="1000 to 4999"/>
    <n v="1500"/>
    <x v="674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1:29:16"/>
    <d v="2016-10-25T13:00:00"/>
    <n v="2016"/>
    <n v="2016"/>
    <s v="Aug"/>
    <s v="&lt;1000"/>
    <n v="621.29999999999995"/>
    <x v="675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7:57:11"/>
    <d v="2015-11-25T08:57:11"/>
    <n v="2015"/>
    <n v="2015"/>
    <s v="Oct"/>
    <s v="1000 to 4999"/>
    <n v="1367.9999999999998"/>
    <x v="676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1:53:38"/>
    <d v="2015-04-15T16:59:00"/>
    <n v="2015"/>
    <n v="2015"/>
    <s v="Mar"/>
    <s v="1000 to 4999"/>
    <n v="2263.7716999999998"/>
    <x v="677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3:41:08"/>
    <d v="2015-06-03T18:00:00"/>
    <n v="2015"/>
    <n v="2015"/>
    <s v="May"/>
    <s v="1000 to 4999"/>
    <n v="4187"/>
    <x v="678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5:35:13"/>
    <d v="2013-11-22T06:35:13"/>
    <n v="2013"/>
    <n v="2013"/>
    <s v="Oct"/>
    <s v="1000 to 4999"/>
    <n v="2540"/>
    <x v="679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7:10:04"/>
    <d v="2016-09-16T17:10:04"/>
    <n v="2016"/>
    <n v="2016"/>
    <s v="Aug"/>
    <s v="&lt;1000"/>
    <n v="101"/>
    <x v="68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7:19:08"/>
    <d v="2013-11-11T08:19:08"/>
    <n v="2013"/>
    <n v="2013"/>
    <s v="Oct"/>
    <s v="&lt;1000"/>
    <n v="222.70000000000002"/>
    <x v="681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0:49:26"/>
    <d v="2012-02-11T20:49:26"/>
    <n v="2012"/>
    <n v="2012"/>
    <s v="Jan"/>
    <s v="&lt;1000"/>
    <n v="90"/>
    <x v="55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0:33:58"/>
    <d v="2013-10-16T03:59:00"/>
    <n v="2013"/>
    <n v="2013"/>
    <s v="Sep"/>
    <s v="1000 to 4999"/>
    <n v="2700"/>
    <x v="682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2:33:17"/>
    <d v="2013-01-16T12:33:17"/>
    <n v="2012"/>
    <n v="2013"/>
    <s v="Nov"/>
    <s v="&lt;1000"/>
    <n v="45"/>
    <x v="386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09:18:38"/>
    <d v="2015-02-28T09:10:00"/>
    <n v="2015"/>
    <n v="2015"/>
    <s v="Jan"/>
    <s v="&lt;1000"/>
    <n v="640"/>
    <x v="144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0:31:46"/>
    <d v="2009-11-30T22:59:00"/>
    <n v="2009"/>
    <n v="2009"/>
    <s v="Oct"/>
    <s v="1000 to 4999"/>
    <n v="1201"/>
    <x v="68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8:39:58"/>
    <d v="2014-01-06T18:39:58"/>
    <n v="2013"/>
    <n v="2014"/>
    <s v="Dec"/>
    <s v="&lt;1000"/>
    <n v="50"/>
    <x v="1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4:17:37"/>
    <d v="2013-04-08T13:17:37"/>
    <n v="2013"/>
    <n v="2013"/>
    <s v="Mar"/>
    <s v="1000 to 4999"/>
    <n v="1040"/>
    <x v="60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8:32:03"/>
    <d v="2013-08-31T18:32:03"/>
    <n v="2013"/>
    <n v="2013"/>
    <s v="Aug"/>
    <s v="&lt;1000"/>
    <n v="81.22"/>
    <x v="68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7:28:15"/>
    <d v="2013-11-29T08:28:15"/>
    <n v="2013"/>
    <n v="2013"/>
    <s v="Oct"/>
    <s v="&lt;1000"/>
    <n v="325"/>
    <x v="147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3:48:47"/>
    <d v="2011-03-10T13:48:47"/>
    <n v="2011"/>
    <n v="2011"/>
    <s v="Jan"/>
    <s v="&lt;1000"/>
    <n v="65"/>
    <x v="685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2:00:40"/>
    <d v="2012-11-10T23:00:40"/>
    <n v="2012"/>
    <n v="2012"/>
    <s v="Oct"/>
    <s v="&lt;1000"/>
    <n v="45"/>
    <x v="386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8:00:34"/>
    <d v="2013-05-04T08:00:34"/>
    <n v="2013"/>
    <n v="2013"/>
    <s v="Apr"/>
    <s v="&lt;1000"/>
    <n v="730"/>
    <x v="68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1:22:11"/>
    <d v="2015-09-21T11:22:11"/>
    <n v="2015"/>
    <n v="2015"/>
    <s v="Sep"/>
    <s v="No funding"/>
    <n v="0"/>
    <x v="119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5:55:27"/>
    <d v="2013-02-04T05:55:27"/>
    <n v="2013"/>
    <n v="2013"/>
    <s v="Jan"/>
    <s v="1000 to 4999"/>
    <n v="1684.66"/>
    <x v="68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2:56:00"/>
    <d v="2013-12-19T12:56:00"/>
    <n v="2013"/>
    <n v="2013"/>
    <s v="Nov"/>
    <s v="1000 to 4999"/>
    <n v="1351"/>
    <x v="688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2T23:35:24"/>
    <d v="2010-12-22T23:35:24"/>
    <n v="2010"/>
    <n v="2010"/>
    <s v="Nov"/>
    <s v="&lt;1000"/>
    <n v="65"/>
    <x v="685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3:55:05"/>
    <d v="2012-05-29T13:55:05"/>
    <n v="2012"/>
    <n v="2012"/>
    <s v="May"/>
    <s v="&lt;1000"/>
    <n v="644"/>
    <x v="68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1:42:18"/>
    <d v="2012-10-30T01:42:18"/>
    <n v="2012"/>
    <n v="2012"/>
    <s v="Sep"/>
    <s v="&lt;1000"/>
    <n v="113"/>
    <x v="69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0:01:26"/>
    <d v="2012-01-14T00:01:26"/>
    <n v="2011"/>
    <n v="2012"/>
    <s v="Nov"/>
    <s v="&lt;1000"/>
    <n v="30"/>
    <x v="137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4:39:10"/>
    <d v="2011-09-06T14:39:10"/>
    <n v="2011"/>
    <n v="2011"/>
    <s v="Aug"/>
    <s v="&lt;1000"/>
    <n v="302"/>
    <x v="691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6:27:15"/>
    <d v="2016-03-02T16:27:15"/>
    <n v="2016"/>
    <n v="2016"/>
    <s v="Jan"/>
    <s v="1000 to 4999"/>
    <n v="2001"/>
    <x v="692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3:15:46"/>
    <d v="2012-05-11T20:31:00"/>
    <n v="2012"/>
    <n v="2012"/>
    <s v="Mar"/>
    <s v="&lt;1000"/>
    <n v="20"/>
    <x v="173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6:35:11"/>
    <d v="2016-12-30T16:35:11"/>
    <n v="2016"/>
    <n v="2016"/>
    <s v="Dec"/>
    <s v="&lt;1000"/>
    <n v="750"/>
    <x v="693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4:53:33"/>
    <d v="2016-09-15T14:53:33"/>
    <n v="2016"/>
    <n v="2016"/>
    <s v="Aug"/>
    <s v="&lt;1000"/>
    <n v="205"/>
    <x v="421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17:00:55"/>
    <d v="2012-05-27T17:00:55"/>
    <n v="2012"/>
    <n v="2012"/>
    <s v="Apr"/>
    <s v="No funding"/>
    <n v="0"/>
    <x v="119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2:04:45"/>
    <d v="2011-09-01T00:00:00"/>
    <n v="2011"/>
    <n v="2011"/>
    <s v="Jul"/>
    <s v="&lt;1000"/>
    <n v="72"/>
    <x v="69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2:49:03"/>
    <d v="2014-10-05T12:49:03"/>
    <n v="2014"/>
    <n v="2014"/>
    <s v="Sep"/>
    <s v="1000 to 4999"/>
    <n v="2360.3200000000002"/>
    <x v="695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0:46:19"/>
    <d v="2013-11-21T11:46:19"/>
    <n v="2013"/>
    <n v="2013"/>
    <s v="Oct"/>
    <s v="&lt;1000"/>
    <n v="125"/>
    <x v="372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8:45:30"/>
    <d v="2014-08-20T18:45:30"/>
    <n v="2014"/>
    <n v="2014"/>
    <s v="Jul"/>
    <s v="&lt;1000"/>
    <n v="260"/>
    <x v="532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2:48:03"/>
    <d v="2010-07-31T22:00:00"/>
    <n v="2010"/>
    <n v="2010"/>
    <s v="May"/>
    <s v="1000 to 4999"/>
    <n v="2445"/>
    <x v="696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5:32:43"/>
    <d v="2015-04-01T14:32:43"/>
    <n v="2015"/>
    <n v="2015"/>
    <s v="Mar"/>
    <s v="&lt;1000"/>
    <n v="200"/>
    <x v="151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7:33:30"/>
    <d v="2016-06-05T17:33:30"/>
    <n v="2016"/>
    <n v="2016"/>
    <s v="May"/>
    <s v="5000 to 9999"/>
    <n v="7834"/>
    <x v="697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1:03:49"/>
    <d v="2010-10-24T21:03:49"/>
    <n v="2010"/>
    <n v="2010"/>
    <s v="Sep"/>
    <s v="&lt;1000"/>
    <n v="195"/>
    <x v="698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4:57:06"/>
    <d v="2015-08-27T22:00:00"/>
    <n v="2015"/>
    <n v="2015"/>
    <s v="Aug"/>
    <s v="1000 to 4999"/>
    <n v="3200"/>
    <x v="699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0:31:48"/>
    <d v="2012-11-28T11:31:48"/>
    <n v="2012"/>
    <n v="2012"/>
    <s v="Oct"/>
    <s v="No funding"/>
    <n v="0"/>
    <x v="119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2:11:50"/>
    <d v="2012-01-15T12:11:50"/>
    <n v="2011"/>
    <n v="2012"/>
    <s v="Dec"/>
    <s v="&lt;1000"/>
    <n v="70"/>
    <x v="70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0:22:42"/>
    <d v="2011-05-27T20:22:42"/>
    <n v="2011"/>
    <n v="2011"/>
    <s v="Apr"/>
    <s v="&lt;1000"/>
    <n v="280"/>
    <x v="701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4:23:22"/>
    <d v="2016-03-30T13:23:22"/>
    <n v="2016"/>
    <n v="2016"/>
    <s v="Feb"/>
    <s v="&lt;1000"/>
    <n v="21"/>
    <x v="60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3:28:34"/>
    <d v="2010-06-08T13:11:00"/>
    <n v="2010"/>
    <n v="2010"/>
    <s v="Apr"/>
    <s v="No funding"/>
    <n v="0"/>
    <x v="119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7:10:22"/>
    <d v="2014-08-30T09:30:00"/>
    <n v="2014"/>
    <n v="2014"/>
    <s v="Jul"/>
    <s v="&lt;1000"/>
    <n v="90"/>
    <x v="55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3:06:20"/>
    <d v="2012-09-22T20:25:00"/>
    <n v="2012"/>
    <n v="2012"/>
    <s v="Aug"/>
    <s v="&lt;1000"/>
    <n v="160"/>
    <x v="702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19:55:37"/>
    <d v="2016-01-02T19:55:37"/>
    <n v="2015"/>
    <n v="2016"/>
    <s v="Dec"/>
    <s v="&lt;1000"/>
    <n v="151"/>
    <x v="120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4T23:45:26"/>
    <d v="2011-01-23T23:45:26"/>
    <n v="2010"/>
    <n v="2011"/>
    <s v="Nov"/>
    <s v="&lt;1000"/>
    <n v="196"/>
    <x v="70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0T22:33:10"/>
    <d v="2014-03-12T21:33:10"/>
    <n v="2014"/>
    <n v="2014"/>
    <s v="Feb"/>
    <s v="No funding"/>
    <n v="0"/>
    <x v="119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1T22:37:03"/>
    <d v="2011-09-10T22:37:03"/>
    <n v="2011"/>
    <n v="2011"/>
    <s v="Aug"/>
    <s v="No funding"/>
    <n v="0"/>
    <x v="119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3:14:15"/>
    <d v="2010-07-26T22:59:00"/>
    <n v="2010"/>
    <n v="2010"/>
    <s v="Jun"/>
    <s v="No funding"/>
    <n v="0"/>
    <x v="119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0:34:00"/>
    <d v="2012-07-22T22:00:00"/>
    <n v="2012"/>
    <n v="2012"/>
    <s v="Jun"/>
    <s v="&lt;1000"/>
    <n v="520"/>
    <x v="704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7:05:19"/>
    <d v="2017-03-03T07:05:19"/>
    <n v="2017"/>
    <n v="2017"/>
    <s v="Jan"/>
    <s v="&lt;1000"/>
    <n v="161.13"/>
    <x v="705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2T18:07:25"/>
    <d v="2014-01-23T18:07:25"/>
    <n v="2014"/>
    <n v="2014"/>
    <s v="Jan"/>
    <s v="No funding"/>
    <n v="0"/>
    <x v="119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0:37:27"/>
    <d v="2012-12-10T21:37:27"/>
    <n v="2012"/>
    <n v="2012"/>
    <s v="Oct"/>
    <s v="&lt;1000"/>
    <n v="30"/>
    <x v="13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1:20:19"/>
    <d v="2012-05-04T21:20:19"/>
    <n v="2012"/>
    <n v="2012"/>
    <s v="Apr"/>
    <s v="1000 to 4999"/>
    <n v="1982"/>
    <x v="706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2:19:07"/>
    <d v="2012-08-25T12:19:07"/>
    <n v="2012"/>
    <n v="2012"/>
    <s v="Jul"/>
    <s v="No funding"/>
    <n v="0"/>
    <x v="119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0:18:34"/>
    <d v="2012-02-29T22:59:00"/>
    <n v="2012"/>
    <n v="2012"/>
    <s v="Jan"/>
    <s v="&lt;1000"/>
    <n v="375"/>
    <x v="707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14:28:54"/>
    <d v="2010-10-21T23:00:00"/>
    <n v="2010"/>
    <n v="2010"/>
    <s v="Sep"/>
    <s v="No funding"/>
    <n v="0"/>
    <x v="119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6:38:50"/>
    <d v="2014-07-13T20:30:00"/>
    <n v="2014"/>
    <n v="2014"/>
    <s v="Jun"/>
    <s v="&lt;1000"/>
    <n v="30"/>
    <x v="13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5:59:21"/>
    <d v="2014-12-01T16:59:21"/>
    <n v="2014"/>
    <n v="2014"/>
    <s v="Nov"/>
    <s v="&lt;1000"/>
    <n v="256.76"/>
    <x v="70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09:24:05"/>
    <d v="2012-12-19T09:24:05"/>
    <n v="2012"/>
    <n v="2012"/>
    <s v="Nov"/>
    <s v="&lt;1000"/>
    <n v="100"/>
    <x v="177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0:07:02"/>
    <d v="2013-11-14T11:07:02"/>
    <n v="2013"/>
    <n v="2013"/>
    <s v="Oct"/>
    <s v="No funding"/>
    <n v="0"/>
    <x v="119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2:06:16"/>
    <d v="2011-12-11T23:06:16"/>
    <n v="2011"/>
    <n v="2011"/>
    <s v="Oct"/>
    <s v="1000 to 4999"/>
    <n v="4635"/>
    <x v="709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6:43:13"/>
    <d v="2014-10-01T06:43:13"/>
    <n v="2014"/>
    <n v="2014"/>
    <s v="Aug"/>
    <s v="5000 to 9999"/>
    <n v="5680"/>
    <x v="71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7:02:03"/>
    <d v="2014-11-21T18:02:03"/>
    <n v="2014"/>
    <n v="2014"/>
    <s v="Oct"/>
    <s v="&lt;1000"/>
    <n v="330"/>
    <x v="711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6:37:49"/>
    <d v="2013-02-13T16:37:49"/>
    <n v="2013"/>
    <n v="2013"/>
    <s v="Jan"/>
    <s v="&lt;1000"/>
    <n v="327"/>
    <x v="712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5:08:31"/>
    <d v="2013-11-27T16:08:31"/>
    <n v="2013"/>
    <n v="2013"/>
    <s v="Oct"/>
    <s v="&lt;1000"/>
    <n v="160"/>
    <x v="702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8T18:28:50"/>
    <d v="2010-07-08T16:40:00"/>
    <n v="2010"/>
    <n v="2010"/>
    <s v="Jun"/>
    <s v="No funding"/>
    <n v="0"/>
    <x v="119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3:44:55"/>
    <d v="2012-05-14T13:44:55"/>
    <n v="2012"/>
    <n v="2012"/>
    <s v="Apr"/>
    <s v="No funding"/>
    <n v="0"/>
    <x v="119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4:41:53"/>
    <d v="2012-11-17T18:00:00"/>
    <n v="2012"/>
    <n v="2012"/>
    <s v="Sep"/>
    <s v="1000 to 4999"/>
    <n v="1575"/>
    <x v="634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09T23:42:49"/>
    <d v="2012-04-08T22:42:49"/>
    <n v="2012"/>
    <n v="2012"/>
    <s v="Mar"/>
    <s v="No funding"/>
    <n v="0"/>
    <x v="11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5:58:26"/>
    <d v="2010-06-25T15:32:00"/>
    <n v="2010"/>
    <n v="2010"/>
    <s v="May"/>
    <s v="&lt;1000"/>
    <n v="345"/>
    <x v="15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2:38:22"/>
    <d v="2014-03-16T16:00:00"/>
    <n v="2014"/>
    <n v="2014"/>
    <s v="Feb"/>
    <s v="&lt;1000"/>
    <n v="171.61"/>
    <x v="7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7:15:45"/>
    <d v="2013-03-22T16:15:45"/>
    <n v="2013"/>
    <n v="2013"/>
    <s v="Feb"/>
    <s v="1000 to 4999"/>
    <n v="1381"/>
    <x v="71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2:03:29"/>
    <d v="2014-05-11T22:03:29"/>
    <n v="2014"/>
    <n v="2014"/>
    <s v="Mar"/>
    <s v="&lt;1000"/>
    <n v="120"/>
    <x v="715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1:41:24"/>
    <d v="2014-05-04T00:00:00"/>
    <n v="2014"/>
    <n v="2014"/>
    <s v="Apr"/>
    <s v="1000 to 4999"/>
    <n v="1140"/>
    <x v="716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2:00:29"/>
    <d v="2016-01-29T02:00:29"/>
    <n v="2015"/>
    <n v="2016"/>
    <s v="Dec"/>
    <s v="&lt;1000"/>
    <n v="50"/>
    <x v="158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5T18:34:49"/>
    <d v="2012-01-18T14:00:00"/>
    <n v="2011"/>
    <n v="2012"/>
    <s v="Dec"/>
    <s v="No funding"/>
    <n v="0"/>
    <x v="119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3:09:17"/>
    <d v="2013-11-03T14:09:17"/>
    <n v="2013"/>
    <n v="2013"/>
    <s v="Oct"/>
    <s v="&lt;1000"/>
    <n v="40"/>
    <x v="13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5:30:48"/>
    <d v="2012-09-02T05:30:48"/>
    <n v="2012"/>
    <n v="2012"/>
    <s v="Aug"/>
    <s v="&lt;1000"/>
    <n v="25"/>
    <x v="389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2:18:58"/>
    <d v="2013-06-30T13:58:00"/>
    <n v="2013"/>
    <n v="2013"/>
    <s v="May"/>
    <s v="&lt;1000"/>
    <n v="40"/>
    <x v="13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8:12:06"/>
    <d v="2015-08-10T18:12:06"/>
    <n v="2015"/>
    <n v="2015"/>
    <s v="Jun"/>
    <s v="1000 to 4999"/>
    <n v="1544"/>
    <x v="717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0:19:05"/>
    <d v="2017-02-09T20:19:05"/>
    <n v="2017"/>
    <n v="2017"/>
    <s v="Jan"/>
    <s v="1000 to 4999"/>
    <n v="1161"/>
    <x v="71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4:14:20"/>
    <d v="2016-02-18T14:14:20"/>
    <n v="2016"/>
    <n v="2016"/>
    <s v="Jan"/>
    <s v="&lt;1000"/>
    <n v="668"/>
    <x v="719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0:01:45"/>
    <d v="2016-11-29T11:01:45"/>
    <n v="2016"/>
    <n v="2016"/>
    <s v="Oct"/>
    <s v="&lt;1000"/>
    <n v="289"/>
    <x v="720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8:00:50"/>
    <d v="2016-04-18T08:00:00"/>
    <n v="2016"/>
    <n v="2016"/>
    <s v="Mar"/>
    <s v="5000 to 9999"/>
    <n v="6663"/>
    <x v="721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4:57:06"/>
    <d v="2017-02-18T17:59:00"/>
    <n v="2016"/>
    <n v="2017"/>
    <s v="Dec"/>
    <s v="1000 to 4999"/>
    <n v="2831.7599999999998"/>
    <x v="722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2:00:48"/>
    <d v="2016-09-09T12:00:48"/>
    <n v="2016"/>
    <n v="2016"/>
    <s v="Aug"/>
    <s v="&lt;1000"/>
    <n v="286"/>
    <x v="723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2:45:06"/>
    <d v="2016-06-30T12:45:06"/>
    <n v="2016"/>
    <n v="2016"/>
    <s v="May"/>
    <s v="No funding"/>
    <n v="0"/>
    <x v="119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3:52:44"/>
    <d v="2016-03-12T13:52:44"/>
    <n v="2016"/>
    <n v="2016"/>
    <s v="Feb"/>
    <s v="&lt;1000"/>
    <n v="547.19999999999993"/>
    <x v="72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19:02:56"/>
    <d v="2016-02-20T19:02:56"/>
    <n v="2015"/>
    <n v="2016"/>
    <s v="Dec"/>
    <s v="&lt;1000"/>
    <n v="311.21999999999997"/>
    <x v="725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2:01:01"/>
    <d v="2016-01-17T12:01:01"/>
    <n v="2015"/>
    <n v="2016"/>
    <s v="Dec"/>
    <s v="1000 to 4999"/>
    <n v="1051.5"/>
    <x v="726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09:41:12"/>
    <d v="2016-06-04T09:41:12"/>
    <n v="2016"/>
    <n v="2016"/>
    <s v="Apr"/>
    <s v="15000 to 19999"/>
    <n v="19195"/>
    <x v="727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8:43:32"/>
    <d v="2016-11-18T09:43:32"/>
    <n v="2016"/>
    <n v="2016"/>
    <s v="Oct"/>
    <s v="15000 to 19999"/>
    <n v="19572"/>
    <x v="72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1:56:39"/>
    <d v="2015-01-24T21:56:39"/>
    <n v="2014"/>
    <n v="2015"/>
    <s v="Dec"/>
    <s v="&lt;1000"/>
    <n v="126"/>
    <x v="72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4:00:39"/>
    <d v="2015-08-20T14:00:39"/>
    <n v="2015"/>
    <n v="2015"/>
    <s v="Jul"/>
    <s v="5000 to 9999"/>
    <n v="6511"/>
    <x v="73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1:05:00"/>
    <d v="2016-09-13T01:05:00"/>
    <n v="2016"/>
    <n v="2016"/>
    <s v="Aug"/>
    <s v="15000 to 19999"/>
    <n v="16984"/>
    <x v="731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5:55:59"/>
    <d v="2015-04-26T14:55:59"/>
    <n v="2015"/>
    <n v="2015"/>
    <s v="Feb"/>
    <s v="&lt;1000"/>
    <n v="861"/>
    <x v="39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7:15:33"/>
    <d v="2016-11-17T08:15:33"/>
    <n v="2016"/>
    <n v="2016"/>
    <s v="Oct"/>
    <s v="&lt;1000"/>
    <n v="233"/>
    <x v="73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3:16:03"/>
    <d v="2015-04-09T22:59:00"/>
    <n v="2015"/>
    <n v="2015"/>
    <s v="Mar"/>
    <s v="&lt;1000"/>
    <n v="881"/>
    <x v="733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2:11:05"/>
    <d v="2015-01-18T22:11:05"/>
    <n v="2014"/>
    <n v="2015"/>
    <s v="Dec"/>
    <s v="15000 to 19999"/>
    <n v="19430"/>
    <x v="734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09:02:35"/>
    <d v="2017-03-14T08:02:35"/>
    <n v="2017"/>
    <n v="2017"/>
    <s v="Jan"/>
    <s v="25000 to 29999"/>
    <n v="25655"/>
    <x v="7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0:38:55"/>
    <d v="2017-02-20T13:00:00"/>
    <n v="2017"/>
    <n v="2017"/>
    <s v="Jan"/>
    <s v="40000 to 44999"/>
    <n v="40079"/>
    <x v="736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1:05:53"/>
    <d v="2016-02-11T11:05:53"/>
    <n v="2016"/>
    <n v="2016"/>
    <s v="Jan"/>
    <s v="&lt;1000"/>
    <n v="712"/>
    <x v="737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09:15:19"/>
    <d v="2016-10-17T09:15:19"/>
    <n v="2016"/>
    <n v="2016"/>
    <s v="Sep"/>
    <s v="&lt;1000"/>
    <n v="377"/>
    <x v="73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09:05:19"/>
    <d v="2015-09-01T09:05:19"/>
    <n v="2015"/>
    <n v="2015"/>
    <s v="Jul"/>
    <s v="&lt;1000"/>
    <n v="659.25"/>
    <x v="73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8:24:06"/>
    <d v="2016-10-25T21:59:00"/>
    <n v="2016"/>
    <n v="2016"/>
    <s v="Sep"/>
    <s v="&lt;1000"/>
    <n v="298"/>
    <x v="52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09:15:32"/>
    <d v="2016-10-06T09:15:32"/>
    <n v="2016"/>
    <n v="2016"/>
    <s v="Sep"/>
    <s v="1000 to 4999"/>
    <n v="1776"/>
    <x v="740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0:06:14"/>
    <d v="2016-04-21T23:06:14"/>
    <n v="2016"/>
    <n v="2016"/>
    <s v="Feb"/>
    <s v="1000 to 4999"/>
    <n v="3562"/>
    <x v="741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4:20:34"/>
    <d v="2014-08-15T14:20:34"/>
    <n v="2014"/>
    <n v="2014"/>
    <s v="Jul"/>
    <s v="&lt;1000"/>
    <n v="106"/>
    <x v="457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1:16:47"/>
    <d v="2017-02-09T01:16:47"/>
    <n v="2017"/>
    <n v="2017"/>
    <s v="Jan"/>
    <s v="10000 to 14999"/>
    <n v="742"/>
    <x v="742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6T23:17:33"/>
    <d v="2017-01-22T22:59:00"/>
    <n v="2016"/>
    <n v="2017"/>
    <s v="Dec"/>
    <s v="1000 to 4999"/>
    <n v="1722"/>
    <x v="743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1:01:00"/>
    <d v="2015-06-01T11:01:00"/>
    <n v="2015"/>
    <n v="2015"/>
    <s v="Apr"/>
    <s v="&lt;1000"/>
    <n v="226"/>
    <x v="744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4:46:38"/>
    <d v="2014-09-04T00:59:00"/>
    <n v="2014"/>
    <n v="2014"/>
    <s v="Aug"/>
    <s v="5000 to 9999"/>
    <n v="6925"/>
    <x v="745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8:21:33"/>
    <d v="2015-11-08T19:21:33"/>
    <n v="2015"/>
    <n v="2015"/>
    <s v="Sep"/>
    <s v="&lt;1000"/>
    <n v="411"/>
    <x v="746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1:59:16"/>
    <d v="2016-03-25T10:59:16"/>
    <n v="2016"/>
    <n v="2016"/>
    <s v="Feb"/>
    <s v="&lt;1000"/>
    <n v="280"/>
    <x v="701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0:43:05"/>
    <d v="2016-06-28T10:43:05"/>
    <n v="2016"/>
    <n v="2016"/>
    <s v="Apr"/>
    <s v="1000 to 4999"/>
    <n v="2607"/>
    <x v="747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19:24:57"/>
    <d v="2015-08-13T19:24:57"/>
    <n v="2015"/>
    <n v="2015"/>
    <s v="Jun"/>
    <s v="1000 to 4999"/>
    <n v="2051.19"/>
    <x v="74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6:36:37"/>
    <d v="2016-02-21T16:36:37"/>
    <n v="2016"/>
    <n v="2016"/>
    <s v="Jan"/>
    <s v="&lt;1000"/>
    <n v="1036.26"/>
    <x v="749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1:25:01"/>
    <d v="2016-02-25T01:25:01"/>
    <n v="2016"/>
    <n v="2016"/>
    <s v="Jan"/>
    <s v="&gt;50000"/>
    <n v="10700.03"/>
    <x v="75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4:00:28"/>
    <d v="2016-06-20T12:59:00"/>
    <n v="2016"/>
    <n v="2016"/>
    <s v="May"/>
    <s v="25000 to 29999"/>
    <n v="28986.16"/>
    <x v="751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5:42:02"/>
    <d v="2014-11-30T16:42:02"/>
    <n v="2014"/>
    <n v="2014"/>
    <s v="Oct"/>
    <s v="1000 to 4999"/>
    <n v="1486"/>
    <x v="75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6:43:42"/>
    <d v="2014-08-09T16:43:42"/>
    <n v="2014"/>
    <n v="2014"/>
    <s v="Jul"/>
    <s v="&lt;1000"/>
    <n v="11"/>
    <x v="146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2:04:46"/>
    <d v="2016-10-02T12:04:46"/>
    <n v="2016"/>
    <n v="2016"/>
    <s v="Sep"/>
    <s v="&lt;1000"/>
    <n v="3"/>
    <x v="373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0:01:25"/>
    <d v="2016-08-23T14:54:00"/>
    <n v="2016"/>
    <n v="2016"/>
    <s v="Jul"/>
    <s v="30000 to 34999"/>
    <n v="35056.14"/>
    <x v="75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0:46:48"/>
    <d v="2015-03-27T19:46:48"/>
    <n v="2015"/>
    <n v="2015"/>
    <s v="Feb"/>
    <s v="&lt;1000"/>
    <n v="106"/>
    <x v="457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7:13:30"/>
    <d v="2015-12-31T17:00:00"/>
    <n v="2015"/>
    <n v="2015"/>
    <s v="Dec"/>
    <s v="1000 to 4999"/>
    <n v="2152.3199999999997"/>
    <x v="754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2:25:00"/>
    <d v="2016-01-09T18:00:00"/>
    <n v="2015"/>
    <n v="2016"/>
    <s v="Nov"/>
    <s v="1000 to 4999"/>
    <n v="3340.5"/>
    <x v="755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1:04:10"/>
    <d v="2014-06-23T01:04:10"/>
    <n v="2014"/>
    <n v="2014"/>
    <s v="May"/>
    <s v="5000 to 9999"/>
    <n v="7535.4"/>
    <x v="756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2:33:45"/>
    <d v="2016-10-01T02:33:45"/>
    <n v="2016"/>
    <n v="2016"/>
    <s v="Sep"/>
    <s v="No funding"/>
    <n v="0"/>
    <x v="119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6:24:55"/>
    <d v="2016-09-28T16:24:55"/>
    <n v="2016"/>
    <n v="2016"/>
    <s v="Aug"/>
    <s v="1000 to 4999"/>
    <n v="1677"/>
    <x v="757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2:49:24"/>
    <d v="2014-09-03T12:49:24"/>
    <n v="2014"/>
    <n v="2014"/>
    <s v="Aug"/>
    <s v="&lt;1000"/>
    <n v="26"/>
    <x v="38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2:09:48"/>
    <d v="2016-07-12T12:51:00"/>
    <n v="2016"/>
    <n v="2016"/>
    <s v="Jun"/>
    <s v="&lt;1000"/>
    <n v="277.72000000000003"/>
    <x v="75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6:11:59"/>
    <d v="2016-05-07T15:11:59"/>
    <n v="2016"/>
    <n v="2016"/>
    <s v="Mar"/>
    <s v="&lt;1000"/>
    <n v="467"/>
    <x v="7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7:09:28"/>
    <d v="2016-11-11T23:00:00"/>
    <n v="2016"/>
    <n v="2016"/>
    <s v="Oct"/>
    <s v="15000 to 19999"/>
    <n v="17561"/>
    <x v="76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0:18:50"/>
    <d v="2014-11-30T16:59:00"/>
    <n v="2014"/>
    <n v="2014"/>
    <s v="Oct"/>
    <s v="1000 to 4999"/>
    <n v="4669"/>
    <x v="761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6:34:40"/>
    <d v="2014-11-29T10:00:00"/>
    <n v="2014"/>
    <n v="2014"/>
    <s v="Nov"/>
    <s v="&lt;1000"/>
    <n v="726"/>
    <x v="762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4:47:40"/>
    <d v="2014-07-27T09:27:00"/>
    <n v="2014"/>
    <n v="2014"/>
    <s v="Jun"/>
    <s v="&lt;1000"/>
    <n v="65"/>
    <x v="685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0:28:17"/>
    <d v="2014-11-27T21:28:17"/>
    <n v="2014"/>
    <n v="2014"/>
    <s v="Oct"/>
    <s v="&lt;1000"/>
    <n v="65"/>
    <x v="685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2:03:21"/>
    <d v="2015-11-18T23:03:21"/>
    <n v="2015"/>
    <n v="2015"/>
    <s v="Oct"/>
    <s v="35000 to 39999"/>
    <n v="26351.25"/>
    <x v="763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1:11:30"/>
    <d v="2014-11-13T02:02:00"/>
    <n v="2014"/>
    <n v="2014"/>
    <s v="Oct"/>
    <s v="10000 to 14999"/>
    <n v="8762.25"/>
    <x v="764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19:26:00"/>
    <d v="2017-03-14T18:26:00"/>
    <n v="2017"/>
    <n v="2017"/>
    <s v="Jan"/>
    <s v="15000 to 19999"/>
    <n v="19824"/>
    <x v="765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1:16:53"/>
    <d v="2017-01-30T11:16:53"/>
    <n v="2016"/>
    <n v="2017"/>
    <s v="Dec"/>
    <s v="5000 to 9999"/>
    <n v="6812"/>
    <x v="766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0:25:14"/>
    <d v="2015-12-16T23:59:00"/>
    <n v="2015"/>
    <n v="2015"/>
    <s v="Nov"/>
    <s v="1000 to 4999"/>
    <n v="2960"/>
    <x v="767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1:01:01"/>
    <d v="2017-03-16T10:01:01"/>
    <n v="2017"/>
    <n v="2017"/>
    <s v="Feb"/>
    <s v="1000 to 4999"/>
    <n v="3660.5399999999995"/>
    <x v="76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1:00:27"/>
    <d v="2016-02-18T11:00:27"/>
    <n v="2016"/>
    <n v="2016"/>
    <s v="Jan"/>
    <s v="20000 to 24999"/>
    <n v="20552"/>
    <x v="769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8:59:43"/>
    <d v="2015-10-30T08:59:43"/>
    <n v="2015"/>
    <n v="2015"/>
    <s v="Sep"/>
    <s v="&gt;50000"/>
    <n v="150102"/>
    <x v="77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8:57:52"/>
    <d v="2014-12-12T01:11:00"/>
    <n v="2014"/>
    <n v="2014"/>
    <s v="Dec"/>
    <s v="&lt;1000"/>
    <n v="234"/>
    <x v="771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8:00:23"/>
    <d v="2016-12-14T09:00:23"/>
    <n v="2016"/>
    <n v="2016"/>
    <s v="Nov"/>
    <s v="10000 to 14999"/>
    <n v="13296"/>
    <x v="77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3:25:15"/>
    <d v="2016-12-28T13:25:15"/>
    <n v="2016"/>
    <n v="2016"/>
    <s v="Nov"/>
    <s v="&lt;1000"/>
    <n v="13.25"/>
    <x v="773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8:30:46"/>
    <d v="2016-06-19T08:30:46"/>
    <n v="2016"/>
    <n v="2016"/>
    <s v="May"/>
    <s v="5000 to 9999"/>
    <n v="6565"/>
    <x v="774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3:54:22"/>
    <d v="2016-09-04T20:59:00"/>
    <n v="2016"/>
    <n v="2016"/>
    <s v="Jul"/>
    <s v="&lt;1000"/>
    <n v="220"/>
    <x v="775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5:33:15"/>
    <d v="2014-12-18T15:33:15"/>
    <n v="2014"/>
    <n v="2014"/>
    <s v="Nov"/>
    <s v="&lt;1000"/>
    <n v="75"/>
    <x v="776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4:34:12"/>
    <d v="2017-01-24T04:34:12"/>
    <n v="2016"/>
    <n v="2017"/>
    <s v="Dec"/>
    <s v="&gt;50000"/>
    <n v="1076751.05"/>
    <x v="777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4:00:56"/>
    <d v="2015-12-29T14:00:00"/>
    <n v="2015"/>
    <n v="2015"/>
    <s v="Dec"/>
    <s v="5000 to 9999"/>
    <n v="8632"/>
    <x v="77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8:03:35"/>
    <d v="2014-12-31T18:03:35"/>
    <n v="2014"/>
    <n v="2014"/>
    <s v="Nov"/>
    <s v="1000 to 4999"/>
    <n v="3060"/>
    <x v="779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5:04:55"/>
    <d v="2015-11-25T16:04:55"/>
    <n v="2015"/>
    <n v="2015"/>
    <s v="Oct"/>
    <s v="&lt;1000"/>
    <n v="242.4"/>
    <x v="78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0:34:16"/>
    <d v="2016-04-06T19:34:16"/>
    <n v="2016"/>
    <n v="2016"/>
    <s v="Feb"/>
    <s v="1000 to 4999"/>
    <n v="2842"/>
    <x v="781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0:12:15"/>
    <d v="2015-11-21T11:12:15"/>
    <n v="2015"/>
    <n v="2015"/>
    <s v="Oct"/>
    <s v="&gt;50000"/>
    <n v="57197"/>
    <x v="782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5:48:53"/>
    <d v="2016-07-14T05:48:53"/>
    <n v="2016"/>
    <n v="2016"/>
    <s v="Jun"/>
    <s v="&lt;1000"/>
    <n v="621"/>
    <x v="78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7:22:29"/>
    <d v="2015-02-04T17:22:29"/>
    <n v="2015"/>
    <n v="2015"/>
    <s v="Jan"/>
    <s v="20000 to 24999"/>
    <n v="21300"/>
    <x v="784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19:40:09"/>
    <d v="2015-06-01T18:47:00"/>
    <n v="2015"/>
    <n v="2015"/>
    <s v="May"/>
    <s v="1000 to 4999"/>
    <n v="2389.5"/>
    <x v="78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0:02:51"/>
    <d v="2015-10-16T22:00:00"/>
    <n v="2015"/>
    <n v="2015"/>
    <s v="Sep"/>
    <s v="10000 to 14999"/>
    <n v="10554.11"/>
    <x v="786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09:31:17"/>
    <d v="2015-05-17T09:31:17"/>
    <n v="2015"/>
    <n v="2015"/>
    <s v="Apr"/>
    <s v="1000 to 4999"/>
    <n v="2298"/>
    <x v="78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6:04:21"/>
    <d v="2015-06-20T16:04:21"/>
    <n v="2015"/>
    <n v="2015"/>
    <s v="May"/>
    <s v="1000 to 4999"/>
    <n v="6213.33"/>
    <x v="788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7:56:03"/>
    <d v="2016-01-31T07:56:03"/>
    <n v="2016"/>
    <n v="2016"/>
    <s v="Jan"/>
    <s v="20000 to 24999"/>
    <n v="2610.0304999999998"/>
    <x v="789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4:00:37"/>
    <d v="2015-03-16T13:00:37"/>
    <n v="2015"/>
    <n v="2015"/>
    <s v="Feb"/>
    <s v="&gt;50000"/>
    <n v="76949.820000000007"/>
    <x v="79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3:46:56"/>
    <d v="2016-03-31T02:46:56"/>
    <n v="2016"/>
    <n v="2016"/>
    <s v="Feb"/>
    <s v="5000 to 9999"/>
    <n v="9170.7597999999998"/>
    <x v="791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8:49:07"/>
    <d v="2014-10-22T18:49:07"/>
    <n v="2014"/>
    <n v="2014"/>
    <s v="Sep"/>
    <s v="5000 to 9999"/>
    <n v="7733"/>
    <x v="792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09:03:25"/>
    <d v="2017-03-06T14:00:00"/>
    <n v="2017"/>
    <n v="2017"/>
    <s v="Jan"/>
    <s v="10000 to 14999"/>
    <n v="15362.37"/>
    <x v="793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1:05:07"/>
    <d v="2015-04-04T15:59:00"/>
    <n v="2015"/>
    <n v="2015"/>
    <s v="Feb"/>
    <s v="10000 to 14999"/>
    <n v="1229.3599999999999"/>
    <x v="794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5:35:49"/>
    <d v="2016-09-12T05:35:49"/>
    <n v="2016"/>
    <n v="2016"/>
    <s v="Aug"/>
    <s v="5000 to 9999"/>
    <n v="6842"/>
    <x v="79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2:20:10"/>
    <d v="2015-12-16T12:20:10"/>
    <n v="2015"/>
    <n v="2015"/>
    <s v="Nov"/>
    <s v="10000 to 14999"/>
    <n v="10740"/>
    <x v="796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0:00:25"/>
    <d v="2016-06-23T10:00:25"/>
    <n v="2016"/>
    <n v="2016"/>
    <s v="May"/>
    <s v="5000 to 9999"/>
    <n v="5858.84"/>
    <x v="797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1:34:40"/>
    <d v="2016-12-12T11:34:40"/>
    <n v="2016"/>
    <n v="2016"/>
    <s v="Nov"/>
    <s v="1000 to 4999"/>
    <n v="1789.46"/>
    <x v="798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2:00:04"/>
    <d v="2016-08-04T21:59:00"/>
    <n v="2016"/>
    <n v="2016"/>
    <s v="Jul"/>
    <s v="5000 to 9999"/>
    <n v="6500.09"/>
    <x v="799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09:23:40"/>
    <d v="2015-02-11T09:23:40"/>
    <n v="2015"/>
    <n v="2015"/>
    <s v="Jan"/>
    <s v="1000 to 4999"/>
    <n v="4952"/>
    <x v="80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4:46:30"/>
    <d v="2013-01-07T02:00:00"/>
    <n v="2012"/>
    <n v="2013"/>
    <s v="Dec"/>
    <s v="5000 to 9999"/>
    <n v="5056.22"/>
    <x v="801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3:44:22"/>
    <d v="2015-05-17T23:00:00"/>
    <n v="2015"/>
    <n v="2015"/>
    <s v="Apr"/>
    <s v="1000 to 4999"/>
    <n v="1021"/>
    <x v="802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7T23:33:43"/>
    <d v="2016-03-18T22:33:43"/>
    <n v="2016"/>
    <n v="2016"/>
    <s v="Feb"/>
    <s v="1000 to 4999"/>
    <n v="2180"/>
    <x v="80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0:37:26"/>
    <d v="2016-12-13T01:59:00"/>
    <n v="2016"/>
    <n v="2016"/>
    <s v="Nov"/>
    <s v="&lt;1000"/>
    <n v="641"/>
    <x v="80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1:00:09"/>
    <d v="2016-08-27T11:00:09"/>
    <n v="2016"/>
    <n v="2016"/>
    <s v="Jul"/>
    <s v="&lt;1000"/>
    <n v="250"/>
    <x v="415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0T19:26:32"/>
    <d v="2014-07-30T19:26:32"/>
    <n v="2014"/>
    <n v="2014"/>
    <s v="Jul"/>
    <s v="No funding"/>
    <n v="0"/>
    <x v="119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0:42:28"/>
    <d v="2014-09-12T04:00:00"/>
    <n v="2014"/>
    <n v="2014"/>
    <s v="Jul"/>
    <s v="&lt;1000"/>
    <n v="10"/>
    <x v="129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0:04:15"/>
    <d v="2015-05-20T00:04:15"/>
    <n v="2015"/>
    <n v="2015"/>
    <s v="Apr"/>
    <s v="5000 to 9999"/>
    <n v="8537"/>
    <x v="80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6:13:21"/>
    <d v="2015-03-05T14:27:00"/>
    <n v="2015"/>
    <n v="2015"/>
    <s v="Jan"/>
    <s v="&lt;1000"/>
    <n v="6"/>
    <x v="36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4:59:10"/>
    <d v="2014-08-23T14:59:10"/>
    <n v="2014"/>
    <n v="2014"/>
    <s v="Jul"/>
    <s v="&lt;1000"/>
    <n v="266"/>
    <x v="80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14:26:00"/>
    <d v="2015-12-26T14:26:00"/>
    <n v="2015"/>
    <n v="2015"/>
    <s v="Nov"/>
    <s v="No funding"/>
    <n v="0"/>
    <x v="119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3:38:35"/>
    <d v="2014-11-05T14:38:35"/>
    <n v="2014"/>
    <n v="2014"/>
    <s v="Oct"/>
    <s v="&lt;1000"/>
    <n v="1"/>
    <x v="118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19:16:29"/>
    <d v="2016-09-24T19:16:29"/>
    <n v="2016"/>
    <n v="2016"/>
    <s v="Aug"/>
    <s v="&lt;1000"/>
    <n v="212"/>
    <x v="807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04:20:45"/>
    <d v="2016-02-12T04:20:45"/>
    <n v="2016"/>
    <n v="2016"/>
    <s v="Jan"/>
    <s v="No funding"/>
    <n v="0"/>
    <x v="11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3:07:57"/>
    <d v="2015-09-14T13:07:57"/>
    <n v="2015"/>
    <n v="2015"/>
    <s v="Aug"/>
    <s v="No funding"/>
    <n v="0"/>
    <x v="119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29T18:20:25"/>
    <d v="2014-08-26T18:20:25"/>
    <n v="2014"/>
    <n v="2014"/>
    <s v="Jul"/>
    <s v="No funding"/>
    <n v="0"/>
    <x v="119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3:08:15"/>
    <d v="2016-06-06T14:09:00"/>
    <n v="2016"/>
    <n v="2016"/>
    <s v="Apr"/>
    <s v="No funding"/>
    <n v="0"/>
    <x v="119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2:08:52"/>
    <d v="2017-03-05T22:08:52"/>
    <n v="2017"/>
    <n v="2017"/>
    <s v="Feb"/>
    <s v="&lt;1000"/>
    <n v="15"/>
    <x v="45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14:26:39"/>
    <d v="2014-08-10T16:00:00"/>
    <n v="2014"/>
    <n v="2014"/>
    <s v="Jul"/>
    <s v="No funding"/>
    <n v="0"/>
    <x v="119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17:49:05"/>
    <d v="2016-03-07T17:49:05"/>
    <n v="2016"/>
    <n v="2016"/>
    <s v="Feb"/>
    <s v="No funding"/>
    <n v="0"/>
    <x v="119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1:16:17"/>
    <d v="2015-04-24T10:16:17"/>
    <n v="2015"/>
    <n v="2015"/>
    <s v="Feb"/>
    <s v="No funding"/>
    <n v="0"/>
    <x v="119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14:54:43"/>
    <d v="2016-12-04T15:54:43"/>
    <n v="2016"/>
    <n v="2016"/>
    <s v="Nov"/>
    <s v="No funding"/>
    <n v="0"/>
    <x v="119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15:37:23"/>
    <d v="2015-03-25T18:00:00"/>
    <n v="2015"/>
    <n v="2015"/>
    <s v="Feb"/>
    <s v="No funding"/>
    <n v="0"/>
    <x v="119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2:57:36"/>
    <d v="2015-03-13T11:57:36"/>
    <n v="2015"/>
    <n v="2015"/>
    <s v="Feb"/>
    <s v="No funding"/>
    <n v="0"/>
    <x v="11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5:54:53"/>
    <d v="2015-04-15T15:54:53"/>
    <n v="2015"/>
    <n v="2015"/>
    <s v="Mar"/>
    <s v="&lt;1000"/>
    <n v="50"/>
    <x v="158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0:38:28"/>
    <d v="2016-05-01T19:00:00"/>
    <n v="2016"/>
    <n v="2016"/>
    <s v="Mar"/>
    <s v="No funding"/>
    <n v="0"/>
    <x v="119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3:22:21"/>
    <d v="2016-07-12T13:22:21"/>
    <n v="2016"/>
    <n v="2016"/>
    <s v="Jul"/>
    <s v="&lt;1000"/>
    <n v="190"/>
    <x v="123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7-31T18:44:22"/>
    <d v="2016-08-30T18:44:22"/>
    <n v="2016"/>
    <n v="2016"/>
    <s v="Jul"/>
    <s v="No funding"/>
    <n v="0"/>
    <x v="119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2T23:28:23"/>
    <d v="2013-07-06T23:28:23"/>
    <n v="2013"/>
    <n v="2013"/>
    <s v="May"/>
    <s v="5000 to 9999"/>
    <n v="8077"/>
    <x v="808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3:08:42"/>
    <d v="2014-02-19T03:08:42"/>
    <n v="2014"/>
    <n v="2014"/>
    <s v="Jan"/>
    <s v="&lt;1000"/>
    <n v="57.51"/>
    <x v="809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7:06:22"/>
    <d v="2013-08-04T17:06:22"/>
    <n v="2013"/>
    <n v="2013"/>
    <s v="Jun"/>
    <s v="5000 to 9999"/>
    <n v="5051"/>
    <x v="81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4:32:11"/>
    <d v="2013-12-21T14:32:11"/>
    <n v="2013"/>
    <n v="2013"/>
    <s v="Nov"/>
    <s v="&lt;1000"/>
    <n v="130"/>
    <x v="180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2:54:24"/>
    <d v="2016-04-10T01:54:24"/>
    <n v="2016"/>
    <n v="2016"/>
    <s v="Mar"/>
    <s v="&lt;1000"/>
    <n v="45"/>
    <x v="386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4T23:30:59"/>
    <d v="2013-11-26T00:30:59"/>
    <n v="2013"/>
    <n v="2013"/>
    <s v="Oct"/>
    <s v="&lt;1000"/>
    <n v="850"/>
    <x v="4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8:17:02"/>
    <d v="2012-09-30T18:17:02"/>
    <n v="2012"/>
    <n v="2012"/>
    <s v="Sep"/>
    <s v="&lt;1000"/>
    <n v="70"/>
    <x v="70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2:04:53"/>
    <d v="2015-11-17T13:04:53"/>
    <n v="2015"/>
    <n v="2015"/>
    <s v="Oct"/>
    <s v="No funding"/>
    <n v="0"/>
    <x v="119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3:58:17"/>
    <d v="2014-02-05T13:58:17"/>
    <n v="2014"/>
    <n v="2014"/>
    <s v="Jan"/>
    <s v="&lt;1000"/>
    <n v="51"/>
    <x v="395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7:09:01"/>
    <d v="2011-10-16T17:09:01"/>
    <n v="2011"/>
    <n v="2011"/>
    <s v="Sep"/>
    <s v="&lt;1000"/>
    <n v="10"/>
    <x v="129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2:09:05"/>
    <d v="2014-01-03T22:09:05"/>
    <n v="2013"/>
    <n v="2014"/>
    <s v="Dec"/>
    <s v="1000 to 4999"/>
    <n v="3407"/>
    <x v="811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5:41:56"/>
    <d v="2012-05-06T15:41:56"/>
    <n v="2012"/>
    <n v="2012"/>
    <s v="Apr"/>
    <s v="&lt;1000"/>
    <n v="45"/>
    <x v="38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3:04:10"/>
    <d v="2014-09-11T03:04:10"/>
    <n v="2014"/>
    <n v="2014"/>
    <s v="Jul"/>
    <s v="45000 to 49999"/>
    <n v="47074"/>
    <x v="812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2:00:11"/>
    <d v="2016-01-13T22:00:11"/>
    <n v="2015"/>
    <n v="2016"/>
    <s v="Dec"/>
    <s v="5000 to 9999"/>
    <n v="7344"/>
    <x v="813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2:42:01"/>
    <d v="2011-07-21T22:42:01"/>
    <n v="2011"/>
    <n v="2011"/>
    <s v="Jun"/>
    <s v="&lt;1000"/>
    <n v="45"/>
    <x v="38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7:35:36"/>
    <d v="2016-05-14T07:35:36"/>
    <n v="2016"/>
    <n v="2016"/>
    <s v="Apr"/>
    <s v="&lt;1000"/>
    <n v="772.92"/>
    <x v="814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1:18:53"/>
    <d v="2014-05-10T21:18:53"/>
    <n v="2014"/>
    <n v="2014"/>
    <s v="Apr"/>
    <s v="1000 to 4999"/>
    <n v="1821"/>
    <x v="815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6:14:52"/>
    <d v="2015-01-28T16:14:52"/>
    <n v="2014"/>
    <n v="2015"/>
    <s v="Dec"/>
    <s v="&lt;1000"/>
    <n v="12"/>
    <x v="816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5:44:48"/>
    <d v="2012-08-10T15:44:48"/>
    <n v="2012"/>
    <n v="2012"/>
    <s v="Jul"/>
    <s v="&lt;1000"/>
    <n v="56"/>
    <x v="463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09:49:43"/>
    <d v="2014-08-02T09:49:43"/>
    <n v="2014"/>
    <n v="2014"/>
    <s v="Jun"/>
    <s v="&lt;1000"/>
    <n v="307.5"/>
    <x v="8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15:53:24"/>
    <d v="2014-08-08T15:53:24"/>
    <n v="2014"/>
    <n v="2014"/>
    <s v="Jul"/>
    <s v="No funding"/>
    <n v="0"/>
    <x v="119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0:06:15"/>
    <d v="2016-03-14T09:06:15"/>
    <n v="2016"/>
    <n v="2016"/>
    <s v="Feb"/>
    <s v="1000 to 4999"/>
    <n v="769.5"/>
    <x v="818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4:48:11"/>
    <d v="2014-08-24T14:48:11"/>
    <n v="2014"/>
    <n v="2014"/>
    <s v="Jul"/>
    <s v="&lt;1000"/>
    <n v="15"/>
    <x v="455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1:08:07"/>
    <d v="2014-06-15T11:08:07"/>
    <n v="2014"/>
    <n v="2014"/>
    <s v="May"/>
    <s v="No funding"/>
    <n v="0"/>
    <x v="119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3:11:07"/>
    <d v="2014-04-24T13:11:07"/>
    <n v="2014"/>
    <n v="2014"/>
    <s v="Mar"/>
    <s v="5000 to 9999"/>
    <n v="6382.34"/>
    <x v="819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2:32:55"/>
    <d v="2015-06-25T22:32:55"/>
    <n v="2015"/>
    <n v="2015"/>
    <s v="May"/>
    <s v="1000 to 4999"/>
    <n v="1338.36"/>
    <x v="820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2:27:33"/>
    <d v="2015-05-28T22:27:33"/>
    <n v="2015"/>
    <n v="2015"/>
    <s v="Apr"/>
    <s v="&lt;1000"/>
    <n v="3.55"/>
    <x v="821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3:41:12"/>
    <d v="2016-04-10T12:41:12"/>
    <n v="2016"/>
    <n v="2016"/>
    <s v="Mar"/>
    <s v="&lt;1000"/>
    <n v="32.75"/>
    <x v="82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8:37:18"/>
    <d v="2013-01-05T18:37:18"/>
    <n v="2012"/>
    <n v="2013"/>
    <s v="Dec"/>
    <s v="&lt;1000"/>
    <n v="21"/>
    <x v="603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7:22:17"/>
    <d v="2016-02-11T17:22:17"/>
    <n v="2016"/>
    <n v="2016"/>
    <s v="Jan"/>
    <s v="&lt;1000"/>
    <n v="31.6875"/>
    <x v="82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1:07:13"/>
    <d v="2011-10-09T11:07:13"/>
    <n v="2011"/>
    <n v="2011"/>
    <s v="Sep"/>
    <s v="1000 to 4999"/>
    <n v="3294.01"/>
    <x v="82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6:53:40"/>
    <d v="2013-08-30T06:53:40"/>
    <n v="2013"/>
    <n v="2013"/>
    <s v="Jul"/>
    <s v="25000 to 29999"/>
    <n v="25174"/>
    <x v="82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6:25:54"/>
    <d v="2014-10-03T21:30:00"/>
    <n v="2014"/>
    <n v="2014"/>
    <s v="Sep"/>
    <s v="1000 to 4999"/>
    <n v="2152"/>
    <x v="82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3:01:17"/>
    <d v="2014-03-02T13:01:17"/>
    <n v="2014"/>
    <n v="2014"/>
    <s v="Jan"/>
    <s v="&lt;1000"/>
    <n v="47"/>
    <x v="82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2:18:15"/>
    <d v="2014-04-13T12:18:15"/>
    <n v="2014"/>
    <n v="2014"/>
    <s v="Mar"/>
    <s v="1000 to 4999"/>
    <n v="1803"/>
    <x v="82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4:04:28"/>
    <d v="2015-05-13T14:04:28"/>
    <n v="2015"/>
    <n v="2015"/>
    <s v="Apr"/>
    <s v="&lt;1000"/>
    <n v="32.75"/>
    <x v="822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0:39:31"/>
    <d v="2016-02-13T20:39:31"/>
    <n v="2016"/>
    <n v="2016"/>
    <s v="Jan"/>
    <s v="&lt;1000"/>
    <n v="113.99999999999999"/>
    <x v="829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2:32:18"/>
    <d v="2016-07-14T12:12:00"/>
    <n v="2016"/>
    <n v="2016"/>
    <s v="Jun"/>
    <s v="&lt;1000"/>
    <n v="41"/>
    <x v="83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19:05:25"/>
    <d v="2013-12-08T23:59:00"/>
    <n v="2013"/>
    <n v="2013"/>
    <s v="Oct"/>
    <s v="&lt;1000"/>
    <n v="425"/>
    <x v="94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8T23:19:50"/>
    <d v="2016-06-17T23:19:50"/>
    <n v="2016"/>
    <n v="2016"/>
    <s v="Apr"/>
    <s v="&lt;1000"/>
    <n v="243"/>
    <x v="831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3:50:21"/>
    <d v="2014-06-11T03:50:21"/>
    <n v="2014"/>
    <n v="2014"/>
    <s v="May"/>
    <s v="1000 to 4999"/>
    <n v="3892.01"/>
    <x v="832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1:15:27"/>
    <d v="2014-03-23T20:15:27"/>
    <n v="2014"/>
    <n v="2014"/>
    <s v="Feb"/>
    <s v="1000 to 4999"/>
    <n v="1431"/>
    <x v="833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1:46:15"/>
    <d v="2012-04-04T10:46:15"/>
    <n v="2012"/>
    <n v="2012"/>
    <s v="Mar"/>
    <s v="&lt;1000"/>
    <n v="165"/>
    <x v="834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14:40:24"/>
    <d v="2014-07-23T14:40:24"/>
    <n v="2014"/>
    <n v="2014"/>
    <s v="Jun"/>
    <s v="No funding"/>
    <n v="0"/>
    <x v="119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09:17:15"/>
    <d v="2012-04-13T08:17:15"/>
    <n v="2012"/>
    <n v="2012"/>
    <s v="Feb"/>
    <s v="&lt;1000"/>
    <n v="732.5"/>
    <x v="83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2:03:10"/>
    <d v="2016-11-18T13:03:10"/>
    <n v="2016"/>
    <n v="2016"/>
    <s v="Oct"/>
    <s v="&lt;1000"/>
    <n v="45"/>
    <x v="386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6:23:42"/>
    <d v="2012-12-07T16:23:42"/>
    <n v="2012"/>
    <n v="2012"/>
    <s v="Nov"/>
    <s v="&lt;1000"/>
    <n v="255"/>
    <x v="836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2:53:10"/>
    <d v="2016-01-07T22:53:10"/>
    <n v="2015"/>
    <n v="2016"/>
    <s v="Dec"/>
    <s v="&lt;1000"/>
    <n v="1"/>
    <x v="118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2:13:31"/>
    <d v="2015-01-19T02:30:00"/>
    <n v="2014"/>
    <n v="2015"/>
    <s v="Nov"/>
    <s v="30000 to 34999"/>
    <n v="31272.92"/>
    <x v="83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7:27:00"/>
    <d v="2014-08-14T17:27:00"/>
    <n v="2014"/>
    <n v="2014"/>
    <s v="Jul"/>
    <s v="&lt;1000"/>
    <n v="6.5500000000000007"/>
    <x v="379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2:18:07"/>
    <d v="2013-10-09T02:18:07"/>
    <n v="2013"/>
    <n v="2013"/>
    <s v="Sep"/>
    <s v="&lt;1000"/>
    <n v="13.100000000000001"/>
    <x v="17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0:41:35"/>
    <d v="2016-03-30T09:41:35"/>
    <n v="2016"/>
    <n v="2016"/>
    <s v="Feb"/>
    <s v="&lt;1000"/>
    <n v="53"/>
    <x v="524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4:20:08"/>
    <d v="2012-06-09T14:20:08"/>
    <n v="2012"/>
    <n v="2012"/>
    <s v="Apr"/>
    <s v="&lt;1000"/>
    <n v="178.52"/>
    <x v="83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8:21:53"/>
    <d v="2015-12-25T08:21:53"/>
    <n v="2015"/>
    <n v="2015"/>
    <s v="Nov"/>
    <s v="&lt;1000"/>
    <n v="94.61999999999999"/>
    <x v="839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1:59:39"/>
    <d v="2014-04-04T20:59:39"/>
    <n v="2014"/>
    <n v="2014"/>
    <s v="Mar"/>
    <s v="&lt;1000"/>
    <n v="77.39"/>
    <x v="84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3:01:04"/>
    <d v="2014-04-06T13:01:04"/>
    <n v="2014"/>
    <n v="2014"/>
    <s v="Mar"/>
    <s v="&lt;1000"/>
    <n v="5"/>
    <x v="142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14:56:40"/>
    <d v="2011-10-28T14:56:40"/>
    <n v="2011"/>
    <n v="2011"/>
    <s v="Sep"/>
    <s v="No funding"/>
    <n v="0"/>
    <x v="119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6:25:16"/>
    <d v="2016-03-13T15:25:16"/>
    <n v="2016"/>
    <n v="2016"/>
    <s v="Feb"/>
    <s v="&lt;1000"/>
    <n v="29"/>
    <x v="84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0:53:45"/>
    <d v="2013-05-30T10:53:45"/>
    <n v="2013"/>
    <n v="2013"/>
    <s v="May"/>
    <s v="No funding"/>
    <n v="0"/>
    <x v="119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6:34:08"/>
    <d v="2014-04-19T06:34:08"/>
    <n v="2014"/>
    <n v="2014"/>
    <s v="Mar"/>
    <s v="&lt;1000"/>
    <n v="11"/>
    <x v="146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0:00:51"/>
    <d v="2015-04-30T10:00:51"/>
    <n v="2015"/>
    <n v="2015"/>
    <s v="Mar"/>
    <s v="&lt;1000"/>
    <n v="425"/>
    <x v="9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08:58:50"/>
    <d v="2015-09-25T08:58:50"/>
    <n v="2015"/>
    <n v="2015"/>
    <s v="Jul"/>
    <s v="No funding"/>
    <n v="0"/>
    <x v="119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1:51:34"/>
    <d v="2016-07-14T01:51:34"/>
    <n v="2016"/>
    <n v="2016"/>
    <s v="Jun"/>
    <s v="&lt;1000"/>
    <n v="10"/>
    <x v="129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4:30:00"/>
    <d v="2014-11-14T15:30:00"/>
    <n v="2014"/>
    <n v="2014"/>
    <s v="Oct"/>
    <s v="&lt;1000"/>
    <n v="585"/>
    <x v="842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09:35:17"/>
    <d v="2014-08-07T09:35:17"/>
    <n v="2014"/>
    <n v="2014"/>
    <s v="Jul"/>
    <s v="&lt;1000"/>
    <n v="1.31"/>
    <x v="843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0:21:33"/>
    <d v="2016-06-05T00:21:33"/>
    <n v="2016"/>
    <n v="2016"/>
    <s v="May"/>
    <s v="&lt;1000"/>
    <n v="21"/>
    <x v="60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7:55:00"/>
    <d v="2014-11-25T18:55:00"/>
    <n v="2014"/>
    <n v="2014"/>
    <s v="Sep"/>
    <s v="&lt;1000"/>
    <n v="11"/>
    <x v="146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15:47:48"/>
    <d v="2015-12-24T15:47:48"/>
    <n v="2015"/>
    <n v="2015"/>
    <s v="Nov"/>
    <s v="No funding"/>
    <n v="0"/>
    <x v="119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0:46:11"/>
    <d v="2016-12-31T20:46:11"/>
    <n v="2016"/>
    <n v="2016"/>
    <s v="Dec"/>
    <s v="1000 to 4999"/>
    <n v="1078.5"/>
    <x v="844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3:46:21"/>
    <d v="2014-07-31T03:46:21"/>
    <n v="2014"/>
    <n v="2014"/>
    <s v="Jul"/>
    <s v="&lt;1000"/>
    <n v="26.200000000000003"/>
    <x v="845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0:50:28"/>
    <d v="2014-11-28T22:33:00"/>
    <n v="2014"/>
    <n v="2014"/>
    <s v="Nov"/>
    <s v="&lt;1000"/>
    <n v="0.71"/>
    <x v="846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7:44:54"/>
    <d v="2016-08-06T17:44:54"/>
    <n v="2016"/>
    <n v="2016"/>
    <s v="Jul"/>
    <s v="&lt;1000"/>
    <n v="56.999999999999993"/>
    <x v="847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0:07:09"/>
    <d v="2015-12-19T10:07:09"/>
    <n v="2015"/>
    <n v="2015"/>
    <s v="Nov"/>
    <s v="&lt;1000"/>
    <n v="307.79999999999995"/>
    <x v="84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3:40:21"/>
    <d v="2016-04-23T13:40:21"/>
    <n v="2016"/>
    <n v="2016"/>
    <s v="Mar"/>
    <s v="5000 to 9999"/>
    <n v="9875"/>
    <x v="849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5:45:31"/>
    <d v="2017-01-21T15:45:31"/>
    <n v="2017"/>
    <n v="2017"/>
    <s v="Jan"/>
    <s v="&lt;1000"/>
    <n v="125"/>
    <x v="372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2:20:26"/>
    <d v="2015-01-01T02:20:26"/>
    <n v="2014"/>
    <n v="2015"/>
    <s v="Dec"/>
    <s v="&lt;1000"/>
    <n v="5"/>
    <x v="142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05:05:21"/>
    <d v="2015-08-06T05:05:21"/>
    <n v="2015"/>
    <n v="2015"/>
    <s v="Jul"/>
    <s v="No funding"/>
    <n v="0"/>
    <x v="119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0:47:30"/>
    <d v="2015-07-09T10:47:30"/>
    <n v="2015"/>
    <n v="2015"/>
    <s v="Jun"/>
    <s v="No funding"/>
    <n v="0"/>
    <x v="119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7T18:08:47"/>
    <d v="2015-02-16T18:08:47"/>
    <n v="2015"/>
    <n v="2015"/>
    <s v="Jan"/>
    <s v="No funding"/>
    <n v="0"/>
    <x v="119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2:38:46"/>
    <d v="2015-12-16T22:38:46"/>
    <n v="2015"/>
    <n v="2015"/>
    <s v="Nov"/>
    <s v="&lt;1000"/>
    <n v="186"/>
    <x v="850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29T22:22:00"/>
    <d v="2015-04-28T22:22:00"/>
    <n v="2015"/>
    <n v="2015"/>
    <s v="Mar"/>
    <s v="No funding"/>
    <n v="0"/>
    <x v="1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1:56:32"/>
    <d v="2014-10-02T11:56:32"/>
    <n v="2014"/>
    <n v="2014"/>
    <s v="Aug"/>
    <s v="&lt;1000"/>
    <n v="100"/>
    <x v="177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6:52:53"/>
    <d v="2014-05-02T16:52:53"/>
    <n v="2014"/>
    <n v="2014"/>
    <s v="Mar"/>
    <s v="&lt;1000"/>
    <n v="530"/>
    <x v="851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17:19:43"/>
    <d v="2014-10-19T17:19:43"/>
    <n v="2014"/>
    <n v="2014"/>
    <s v="Aug"/>
    <s v="No funding"/>
    <n v="0"/>
    <x v="1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2:06:21"/>
    <d v="2016-11-30T23:06:21"/>
    <n v="2016"/>
    <n v="2016"/>
    <s v="Oct"/>
    <s v="&lt;1000"/>
    <n v="73"/>
    <x v="852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1:02:46"/>
    <d v="2016-06-16T11:02:46"/>
    <n v="2016"/>
    <n v="2016"/>
    <s v="May"/>
    <s v="&lt;1000"/>
    <n v="75"/>
    <x v="77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6:54:35"/>
    <d v="2016-01-08T16:54:35"/>
    <n v="2015"/>
    <n v="2016"/>
    <s v="Nov"/>
    <s v="&lt;1000"/>
    <n v="252"/>
    <x v="853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7T20:27:43"/>
    <d v="2015-09-06T20:27:43"/>
    <n v="2015"/>
    <n v="2015"/>
    <s v="Aug"/>
    <s v="No funding"/>
    <n v="0"/>
    <x v="1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1:01:52"/>
    <d v="2015-05-15T11:01:52"/>
    <n v="2015"/>
    <n v="2015"/>
    <s v="Apr"/>
    <s v="&lt;1000"/>
    <n v="911"/>
    <x v="635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1:08:25"/>
    <d v="2015-06-18T11:08:25"/>
    <n v="2015"/>
    <n v="2015"/>
    <s v="May"/>
    <s v="&lt;1000"/>
    <n v="50"/>
    <x v="158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0:36:46"/>
    <d v="2015-09-05T20:36:46"/>
    <n v="2015"/>
    <n v="2015"/>
    <s v="Aug"/>
    <s v="&lt;1000"/>
    <n v="325"/>
    <x v="147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2:20:08"/>
    <d v="2014-08-14T12:20:08"/>
    <n v="2014"/>
    <n v="2014"/>
    <s v="Jul"/>
    <s v="&lt;1000"/>
    <n v="188"/>
    <x v="854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4T19:42:42"/>
    <d v="2015-02-23T19:42:42"/>
    <n v="2015"/>
    <n v="2015"/>
    <s v="Jan"/>
    <s v="No funding"/>
    <n v="0"/>
    <x v="1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09:04:40"/>
    <d v="2014-12-05T10:04:40"/>
    <n v="2014"/>
    <n v="2014"/>
    <s v="Oct"/>
    <s v="&lt;1000"/>
    <n v="151"/>
    <x v="12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0:12:08"/>
    <d v="2014-12-08T20:12:08"/>
    <n v="2014"/>
    <n v="2014"/>
    <s v="Nov"/>
    <s v="&lt;1000"/>
    <n v="35"/>
    <x v="855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1:26:05"/>
    <d v="2015-06-30T09:45:00"/>
    <n v="2015"/>
    <n v="2015"/>
    <s v="May"/>
    <s v="No funding"/>
    <n v="0"/>
    <x v="1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1:43:06"/>
    <d v="2015-03-27T20:43:06"/>
    <n v="2015"/>
    <n v="2015"/>
    <s v="Feb"/>
    <s v="1000 to 4999"/>
    <n v="1155"/>
    <x v="85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09:06:29"/>
    <d v="2015-05-19T09:06:29"/>
    <n v="2015"/>
    <n v="2015"/>
    <s v="Apr"/>
    <s v="No funding"/>
    <n v="0"/>
    <x v="1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0:24:24"/>
    <d v="2014-09-25T10:24:24"/>
    <n v="2014"/>
    <n v="2014"/>
    <s v="Aug"/>
    <s v="&lt;1000"/>
    <n v="35"/>
    <x v="855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1:22:00"/>
    <d v="2014-08-09T11:22:00"/>
    <n v="2014"/>
    <n v="2014"/>
    <s v="Jul"/>
    <s v="No funding"/>
    <n v="0"/>
    <x v="1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1:23:02"/>
    <d v="2016-06-18T11:23:02"/>
    <n v="2016"/>
    <n v="2016"/>
    <s v="May"/>
    <s v="No funding"/>
    <n v="0"/>
    <x v="1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1T23:08:50"/>
    <d v="2014-07-05T23:08:50"/>
    <n v="2014"/>
    <n v="2014"/>
    <s v="Jun"/>
    <s v="1000 to 4999"/>
    <n v="2070.5"/>
    <x v="857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5:39:02"/>
    <d v="2015-06-25T22:00:00"/>
    <n v="2015"/>
    <n v="2015"/>
    <s v="May"/>
    <s v="1000 to 4999"/>
    <n v="2871"/>
    <x v="858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1:38:15"/>
    <d v="2014-09-12T11:38:15"/>
    <n v="2014"/>
    <n v="2014"/>
    <s v="Aug"/>
    <s v="&lt;1000"/>
    <n v="979"/>
    <x v="85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19:17:45"/>
    <d v="2016-09-21T19:17:45"/>
    <n v="2016"/>
    <n v="2016"/>
    <s v="Aug"/>
    <s v="1000 to 4999"/>
    <n v="1020"/>
    <x v="86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2:29:23"/>
    <d v="2015-02-22T02:29:23"/>
    <n v="2015"/>
    <n v="2015"/>
    <s v="Jan"/>
    <s v="&lt;1000"/>
    <n v="17"/>
    <x v="160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5:26:11"/>
    <d v="2015-05-30T15:26:11"/>
    <n v="2015"/>
    <n v="2015"/>
    <s v="Apr"/>
    <s v="&lt;1000"/>
    <n v="131"/>
    <x v="472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3:18:47"/>
    <d v="2014-11-13T14:18:47"/>
    <n v="2014"/>
    <n v="2014"/>
    <s v="Oct"/>
    <s v="&lt;1000"/>
    <n v="25"/>
    <x v="38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0:22:32"/>
    <d v="2014-08-20T10:22:32"/>
    <n v="2014"/>
    <n v="2014"/>
    <s v="Jul"/>
    <s v="No funding"/>
    <n v="0"/>
    <x v="1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2:27:37"/>
    <d v="2015-08-02T22:27:37"/>
    <n v="2015"/>
    <n v="2015"/>
    <s v="Jun"/>
    <s v="&lt;1000"/>
    <n v="30"/>
    <x v="1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4:12:07"/>
    <d v="2016-05-08T14:12:07"/>
    <n v="2016"/>
    <n v="2016"/>
    <s v="Apr"/>
    <s v="&lt;1000"/>
    <n v="886"/>
    <x v="861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1:28:59"/>
    <d v="2015-07-15T11:28:59"/>
    <n v="2015"/>
    <n v="2015"/>
    <s v="Jun"/>
    <s v="&lt;1000"/>
    <n v="585"/>
    <x v="842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8:28:18"/>
    <d v="2017-03-06T07:00:00"/>
    <n v="2017"/>
    <n v="2017"/>
    <s v="Jan"/>
    <s v="&lt;1000"/>
    <n v="7.1"/>
    <x v="862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09:51:36"/>
    <d v="2014-10-15T09:51:36"/>
    <n v="2014"/>
    <n v="2014"/>
    <s v="Sep"/>
    <s v="No funding"/>
    <n v="0"/>
    <x v="1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5:44:12"/>
    <d v="2014-08-16T15:44:12"/>
    <n v="2014"/>
    <n v="2014"/>
    <s v="Jul"/>
    <s v="&lt;1000"/>
    <n v="5"/>
    <x v="14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1:17:07"/>
    <d v="2015-10-28T11:17:07"/>
    <n v="2015"/>
    <n v="2015"/>
    <s v="Sep"/>
    <s v="1000 to 4999"/>
    <n v="2400"/>
    <x v="863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3:21:54"/>
    <d v="2014-06-28T13:21:54"/>
    <n v="2014"/>
    <n v="2014"/>
    <s v="May"/>
    <s v="5000 to 9999"/>
    <n v="5875"/>
    <x v="86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2:08:41"/>
    <d v="2015-03-01T02:08:41"/>
    <n v="2015"/>
    <n v="2015"/>
    <s v="Jan"/>
    <s v="&lt;1000"/>
    <n v="4"/>
    <x v="865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3:51:28"/>
    <d v="2017-01-12T10:42:00"/>
    <n v="2016"/>
    <n v="2017"/>
    <s v="Dec"/>
    <s v="&lt;1000"/>
    <n v="42"/>
    <x v="866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4:40:23"/>
    <d v="2016-11-01T21:59:00"/>
    <n v="2016"/>
    <n v="2016"/>
    <s v="Oct"/>
    <s v="&lt;1000"/>
    <n v="100"/>
    <x v="177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8:23:31"/>
    <d v="2017-02-06T08:23:31"/>
    <n v="2017"/>
    <n v="2017"/>
    <s v="Jan"/>
    <s v="20000 to 24999"/>
    <n v="30242.66"/>
    <x v="867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4:45:49"/>
    <d v="2015-06-07T22:00:00"/>
    <n v="2015"/>
    <n v="2015"/>
    <s v="May"/>
    <s v="10000 to 14999"/>
    <n v="13180"/>
    <x v="868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4:43:15"/>
    <d v="2015-06-01T16:42:00"/>
    <n v="2015"/>
    <n v="2015"/>
    <s v="Apr"/>
    <s v="5000 to 9999"/>
    <n v="10486.550000000001"/>
    <x v="869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5:28:43"/>
    <d v="2015-05-17T12:00:00"/>
    <n v="2015"/>
    <n v="2015"/>
    <s v="Apr"/>
    <s v="5000 to 9999"/>
    <n v="9111"/>
    <x v="87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0:49:00"/>
    <d v="2016-12-28T10:49:00"/>
    <n v="2016"/>
    <n v="2016"/>
    <s v="Dec"/>
    <s v="1000 to 4999"/>
    <n v="2408.25"/>
    <x v="871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7:29:55"/>
    <d v="2016-06-29T17:29:55"/>
    <n v="2016"/>
    <n v="2016"/>
    <s v="Jun"/>
    <s v="5000 to 9999"/>
    <n v="9700"/>
    <x v="872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09:58:45"/>
    <d v="2014-08-31T09:58:45"/>
    <n v="2014"/>
    <n v="2014"/>
    <s v="Aug"/>
    <s v="&lt;1000"/>
    <n v="675"/>
    <x v="873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8:29:20"/>
    <d v="2016-03-20T07:29:20"/>
    <n v="2016"/>
    <n v="2016"/>
    <s v="Feb"/>
    <s v="1000 to 4999"/>
    <n v="2945"/>
    <x v="874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6:09:38"/>
    <d v="2017-02-11T06:09:38"/>
    <n v="2017"/>
    <n v="2017"/>
    <s v="Jan"/>
    <s v="&lt;1000"/>
    <n v="379.90000000000003"/>
    <x v="875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2:37:33"/>
    <d v="2016-04-09T11:37:33"/>
    <n v="2016"/>
    <n v="2016"/>
    <s v="Feb"/>
    <s v="20000 to 24999"/>
    <n v="21831"/>
    <x v="876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5:42:59"/>
    <d v="2015-04-08T05:42:59"/>
    <n v="2015"/>
    <n v="2015"/>
    <s v="Mar"/>
    <s v="40000 to 44999"/>
    <n v="45919.199999999997"/>
    <x v="877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2:20:53"/>
    <d v="2015-12-20T03:00:00"/>
    <n v="2015"/>
    <n v="2015"/>
    <s v="Oct"/>
    <s v="10000 to 14999"/>
    <n v="15389.999999999998"/>
    <x v="878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3:38:59"/>
    <d v="2015-12-18T13:38:59"/>
    <n v="2015"/>
    <n v="2015"/>
    <s v="Nov"/>
    <s v="35000 to 39999"/>
    <n v="51269.47"/>
    <x v="87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09:57:14"/>
    <d v="2016-06-12T23:59:00"/>
    <n v="2016"/>
    <n v="2016"/>
    <s v="May"/>
    <s v="35000 to 39999"/>
    <n v="37994"/>
    <x v="88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8:51:26"/>
    <d v="2015-12-30T21:00:00"/>
    <n v="2015"/>
    <n v="2015"/>
    <s v="Nov"/>
    <s v="5000 to 9999"/>
    <n v="9121"/>
    <x v="881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2:30:00"/>
    <d v="2015-07-08T12:30:00"/>
    <n v="2015"/>
    <n v="2015"/>
    <s v="Jun"/>
    <s v="1000 to 4999"/>
    <n v="3527.83"/>
    <x v="882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5:27:36"/>
    <d v="2015-04-16T05:27:36"/>
    <n v="2015"/>
    <n v="2015"/>
    <s v="Mar"/>
    <s v="5000 to 9999"/>
    <n v="6029"/>
    <x v="883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8:34:06"/>
    <d v="2016-07-15T08:34:06"/>
    <n v="2016"/>
    <n v="2016"/>
    <s v="Jun"/>
    <s v="5000 to 9999"/>
    <n v="8051.6137000000008"/>
    <x v="884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0:55:54"/>
    <d v="2015-06-27T00:55:54"/>
    <n v="2015"/>
    <n v="2015"/>
    <s v="May"/>
    <s v="45000 to 49999"/>
    <n v="35365.81"/>
    <x v="885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8:45:27"/>
    <d v="2015-05-31T08:45:27"/>
    <n v="2015"/>
    <n v="2015"/>
    <s v="May"/>
    <s v="15000 to 19999"/>
    <n v="16700"/>
    <x v="886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1:57:13"/>
    <d v="2015-12-03T23:00:00"/>
    <n v="2015"/>
    <n v="2015"/>
    <s v="Oct"/>
    <s v="10000 to 14999"/>
    <n v="13383"/>
    <x v="887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6:09:11"/>
    <d v="2015-06-13T06:09:11"/>
    <n v="2015"/>
    <n v="2015"/>
    <s v="May"/>
    <s v="10000 to 14999"/>
    <n v="14947.679999999998"/>
    <x v="888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2:37:33"/>
    <d v="2017-03-11T07:29:00"/>
    <n v="2017"/>
    <n v="2017"/>
    <s v="Feb"/>
    <s v="1000 to 4999"/>
    <n v="1179.8999999999999"/>
    <x v="889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4:19:33"/>
    <d v="2016-03-31T04:00:00"/>
    <n v="2016"/>
    <n v="2016"/>
    <s v="Mar"/>
    <s v="15000 to 19999"/>
    <n v="19831.439999999999"/>
    <x v="89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1:01:04"/>
    <d v="2016-03-24T10:01:04"/>
    <n v="2016"/>
    <n v="2016"/>
    <s v="Feb"/>
    <s v="15000 to 19999"/>
    <n v="15530"/>
    <x v="891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4:18:25"/>
    <d v="2017-02-25T14:18:25"/>
    <n v="2017"/>
    <n v="2017"/>
    <s v="Jan"/>
    <s v="5000 to 9999"/>
    <n v="6360"/>
    <x v="892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6:36:12"/>
    <d v="2015-05-31T15:00:00"/>
    <n v="2015"/>
    <n v="2015"/>
    <s v="May"/>
    <s v="&gt;50000"/>
    <n v="5594.93"/>
    <x v="893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4:47:41"/>
    <d v="2016-06-09T14:47:41"/>
    <n v="2016"/>
    <n v="2016"/>
    <s v="May"/>
    <s v="1000 to 4999"/>
    <n v="758.25"/>
    <x v="894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6:48:15"/>
    <d v="2015-11-26T19:00:00"/>
    <n v="2015"/>
    <n v="2015"/>
    <s v="Nov"/>
    <s v="1000 to 4999"/>
    <n v="3226"/>
    <x v="621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2:08:20"/>
    <d v="2017-01-31T12:08:20"/>
    <n v="2016"/>
    <n v="2017"/>
    <s v="Dec"/>
    <s v="5000 to 9999"/>
    <n v="8704.9500000000007"/>
    <x v="895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4:10:05"/>
    <d v="2015-06-09T14:10:05"/>
    <n v="2015"/>
    <n v="2015"/>
    <s v="Apr"/>
    <s v="1000 to 4999"/>
    <n v="2636"/>
    <x v="896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6:09:16"/>
    <d v="2014-05-30T16:09:16"/>
    <n v="2014"/>
    <n v="2014"/>
    <s v="Apr"/>
    <s v="35000 to 39999"/>
    <n v="39304.01"/>
    <x v="897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8:47:37"/>
    <d v="2015-10-02T17:03:00"/>
    <n v="2015"/>
    <n v="2015"/>
    <s v="Aug"/>
    <s v="20000 to 24999"/>
    <n v="20398"/>
    <x v="89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3:25:40"/>
    <d v="2016-07-14T13:25:40"/>
    <n v="2016"/>
    <n v="2016"/>
    <s v="Jun"/>
    <s v="25000 to 29999"/>
    <n v="27189"/>
    <x v="899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09:53:20"/>
    <d v="2015-10-31T21:00:00"/>
    <n v="2015"/>
    <n v="2015"/>
    <s v="Oct"/>
    <s v="15000 to 19999"/>
    <n v="15505"/>
    <x v="9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5:05:13"/>
    <d v="2016-10-20T05:05:13"/>
    <n v="2016"/>
    <n v="2016"/>
    <s v="Sep"/>
    <s v="25000 to 29999"/>
    <n v="26024"/>
    <x v="901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09:05:12"/>
    <d v="2015-08-25T09:05:12"/>
    <n v="2015"/>
    <n v="2015"/>
    <s v="Jul"/>
    <s v="15000 to 19999"/>
    <n v="17744.099999999999"/>
    <x v="90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5:24:48"/>
    <d v="2016-12-03T18:00:00"/>
    <n v="2016"/>
    <n v="2016"/>
    <s v="Nov"/>
    <s v="1000 to 4999"/>
    <n v="3210.8231000000005"/>
    <x v="903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1:17:27"/>
    <d v="2016-03-31T22:00:00"/>
    <n v="2016"/>
    <n v="2016"/>
    <s v="Mar"/>
    <s v="10000 to 14999"/>
    <n v="8411.25"/>
    <x v="904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2:15:09"/>
    <d v="2016-11-09T23:15:09"/>
    <n v="2016"/>
    <n v="2016"/>
    <s v="Oct"/>
    <s v="20000 to 24999"/>
    <n v="22197"/>
    <x v="905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7:11:42"/>
    <d v="2014-06-06T07:11:42"/>
    <n v="2014"/>
    <n v="2014"/>
    <s v="Apr"/>
    <s v="1000 to 4999"/>
    <n v="1060"/>
    <x v="906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5:44:38"/>
    <d v="2013-10-22T15:44:38"/>
    <n v="2013"/>
    <n v="2013"/>
    <s v="Aug"/>
    <s v="&lt;1000"/>
    <n v="132"/>
    <x v="907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4:59:41"/>
    <d v="2014-04-20T19:00:00"/>
    <n v="2014"/>
    <n v="2014"/>
    <s v="Mar"/>
    <s v="1000 to 4999"/>
    <n v="1937"/>
    <x v="908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16:03:36"/>
    <d v="2014-08-07T01:00:00"/>
    <n v="2014"/>
    <n v="2014"/>
    <s v="Jul"/>
    <s v="No funding"/>
    <n v="0"/>
    <x v="119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1:30:08"/>
    <d v="2011-09-28T11:30:08"/>
    <n v="2011"/>
    <n v="2011"/>
    <s v="Jul"/>
    <s v="1000 to 4999"/>
    <n v="1465"/>
    <x v="909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5:02:07"/>
    <d v="2012-04-16T10:00:00"/>
    <n v="2012"/>
    <n v="2012"/>
    <s v="Mar"/>
    <s v="&lt;1000"/>
    <n v="25"/>
    <x v="38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17:20:30"/>
    <d v="2011-02-24T17:20:30"/>
    <n v="2011"/>
    <n v="2011"/>
    <s v="Jan"/>
    <s v="No funding"/>
    <n v="0"/>
    <x v="119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16:36:08"/>
    <d v="2015-08-27T19:00:00"/>
    <n v="2015"/>
    <n v="2015"/>
    <s v="Jul"/>
    <s v="No funding"/>
    <n v="0"/>
    <x v="119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4:21:10"/>
    <d v="2013-10-06T14:21:10"/>
    <n v="2013"/>
    <n v="2013"/>
    <s v="Aug"/>
    <s v="&lt;1000"/>
    <n v="40"/>
    <x v="133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6:46:14"/>
    <d v="2012-02-21T16:46:14"/>
    <n v="2012"/>
    <n v="2012"/>
    <s v="Jan"/>
    <s v="&lt;1000"/>
    <n v="116"/>
    <x v="91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2:55:42"/>
    <d v="2015-02-02T12:55:42"/>
    <n v="2015"/>
    <n v="2015"/>
    <s v="Jan"/>
    <s v="No funding"/>
    <n v="0"/>
    <x v="119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1:14:59"/>
    <d v="2013-12-14T21:14:59"/>
    <n v="2013"/>
    <n v="2013"/>
    <s v="Nov"/>
    <s v="&lt;1000"/>
    <n v="210"/>
    <x v="91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0:19:24"/>
    <d v="2012-07-28T10:00:00"/>
    <n v="2012"/>
    <n v="2012"/>
    <s v="Jul"/>
    <s v="No funding"/>
    <n v="0"/>
    <x v="119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0:47:45"/>
    <d v="2012-08-24T00:47:45"/>
    <n v="2012"/>
    <n v="2012"/>
    <s v="Aug"/>
    <s v="No funding"/>
    <n v="0"/>
    <x v="119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8:38:56"/>
    <d v="2011-08-06T08:38:56"/>
    <n v="2011"/>
    <n v="2011"/>
    <s v="Jul"/>
    <s v="&lt;1000"/>
    <n v="178"/>
    <x v="912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17:06:07"/>
    <d v="2012-01-05T17:06:07"/>
    <n v="2011"/>
    <n v="2012"/>
    <s v="Dec"/>
    <s v="No funding"/>
    <n v="0"/>
    <x v="11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8:57:37"/>
    <d v="2013-07-12T15:51:00"/>
    <n v="2013"/>
    <n v="2013"/>
    <s v="May"/>
    <s v="&lt;1000"/>
    <n v="241"/>
    <x v="913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4:06:20"/>
    <d v="2014-11-02T23:59:00"/>
    <n v="2014"/>
    <n v="2014"/>
    <s v="Oct"/>
    <s v="1000 to 4999"/>
    <n v="2537"/>
    <x v="91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1:58:22"/>
    <d v="2011-09-11T07:18:00"/>
    <n v="2011"/>
    <n v="2011"/>
    <s v="Aug"/>
    <s v="&lt;1000"/>
    <n v="5"/>
    <x v="1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5:06:11"/>
    <d v="2011-07-08T15:00:00"/>
    <n v="2011"/>
    <n v="2011"/>
    <s v="May"/>
    <s v="1000 to 4999"/>
    <n v="1691"/>
    <x v="915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3:48:43"/>
    <d v="2013-04-22T15:00:00"/>
    <n v="2013"/>
    <n v="2013"/>
    <s v="Mar"/>
    <s v="1000 to 4999"/>
    <n v="2076"/>
    <x v="916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8:23:54"/>
    <d v="2014-06-14T08:23:54"/>
    <n v="2014"/>
    <n v="2014"/>
    <s v="May"/>
    <s v="1000 to 4999"/>
    <n v="2405"/>
    <x v="917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19:02:29"/>
    <d v="2011-12-05T20:02:29"/>
    <n v="2011"/>
    <n v="2011"/>
    <s v="Oct"/>
    <s v="1000 to 4999"/>
    <n v="2340"/>
    <x v="918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1:00:55"/>
    <d v="2013-05-06T01:00:55"/>
    <n v="2013"/>
    <n v="2013"/>
    <s v="Apr"/>
    <s v="1000 to 4999"/>
    <n v="4275"/>
    <x v="919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09:45:53"/>
    <d v="2014-06-13T00:59:00"/>
    <n v="2014"/>
    <n v="2014"/>
    <s v="May"/>
    <s v="1000 to 4999"/>
    <n v="3791"/>
    <x v="92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1:46:51"/>
    <d v="2012-07-07T11:46:51"/>
    <n v="2012"/>
    <n v="2012"/>
    <s v="Jun"/>
    <s v="5000 to 9999"/>
    <n v="5222"/>
    <x v="92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09:25:31"/>
    <d v="2014-09-06T09:25:31"/>
    <n v="2014"/>
    <n v="2014"/>
    <s v="Jul"/>
    <s v="&gt;50000"/>
    <n v="60046"/>
    <x v="922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3:32:47"/>
    <d v="2011-09-25T13:32:47"/>
    <n v="2011"/>
    <n v="2011"/>
    <s v="Jul"/>
    <s v="5000 to 9999"/>
    <n v="6108"/>
    <x v="923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7:42:49"/>
    <d v="2013-10-24T17:42:49"/>
    <n v="2013"/>
    <n v="2013"/>
    <s v="Sep"/>
    <s v="1000 to 4999"/>
    <n v="4818"/>
    <x v="92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2:48:27"/>
    <d v="2014-09-03T12:48:27"/>
    <n v="2014"/>
    <n v="2014"/>
    <s v="Aug"/>
    <s v="30000 to 34999"/>
    <n v="30383.32"/>
    <x v="925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8:54:46"/>
    <d v="2010-12-31T22:59:00"/>
    <n v="2010"/>
    <n v="2010"/>
    <s v="Nov"/>
    <s v="10000 to 14999"/>
    <n v="13323"/>
    <x v="926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4:17:32"/>
    <d v="2013-12-01T15:17:32"/>
    <n v="2013"/>
    <n v="2013"/>
    <s v="Nov"/>
    <s v="5000 to 9999"/>
    <n v="6071"/>
    <x v="927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6:03:51"/>
    <d v="2012-02-12T16:03:51"/>
    <n v="2012"/>
    <n v="2012"/>
    <s v="Jan"/>
    <s v="35000 to 39999"/>
    <n v="35389.129999999997"/>
    <x v="928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0:03:10"/>
    <d v="2011-04-02T19:03:10"/>
    <n v="2011"/>
    <n v="2011"/>
    <s v="Feb"/>
    <s v="15000 to 19999"/>
    <n v="16210"/>
    <x v="929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8:40:12"/>
    <d v="2013-08-31T08:40:12"/>
    <n v="2013"/>
    <n v="2013"/>
    <s v="Aug"/>
    <s v="25000 to 29999"/>
    <n v="25577.56"/>
    <x v="930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7:17:44"/>
    <d v="2014-06-08T21:59:00"/>
    <n v="2014"/>
    <n v="2014"/>
    <s v="May"/>
    <s v="1000 to 4999"/>
    <n v="2606"/>
    <x v="93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4:13:40"/>
    <d v="2014-02-26T14:13:40"/>
    <n v="2014"/>
    <n v="2014"/>
    <s v="Jan"/>
    <s v="1000 to 4999"/>
    <n v="3751"/>
    <x v="932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2:13:47"/>
    <d v="2014-01-29T02:13:47"/>
    <n v="2013"/>
    <n v="2014"/>
    <s v="Dec"/>
    <s v="1000 to 4999"/>
    <n v="2025"/>
    <x v="933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2:18:12"/>
    <d v="2014-02-16T12:18:12"/>
    <n v="2014"/>
    <n v="2014"/>
    <s v="Jan"/>
    <s v="5000 to 9999"/>
    <n v="6114"/>
    <x v="934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0:01:10"/>
    <d v="2014-03-28T19:00:00"/>
    <n v="2014"/>
    <n v="2014"/>
    <s v="Feb"/>
    <s v="1000 to 4999"/>
    <n v="1785"/>
    <x v="935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09:54:43"/>
    <d v="2013-10-29T09:54:43"/>
    <n v="2013"/>
    <n v="2013"/>
    <s v="Sep"/>
    <s v="1000 to 4999"/>
    <n v="1082"/>
    <x v="936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09:43:35"/>
    <d v="2010-11-30T09:43:35"/>
    <n v="2010"/>
    <n v="2010"/>
    <s v="Oct"/>
    <s v="1000 to 4999"/>
    <n v="4170.17"/>
    <x v="937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5:02:25"/>
    <d v="2014-01-11T15:02:25"/>
    <n v="2013"/>
    <n v="2014"/>
    <s v="Dec"/>
    <s v="5000 to 9999"/>
    <n v="9545"/>
    <x v="938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8:02:38"/>
    <d v="2013-07-24T08:02:38"/>
    <n v="2013"/>
    <n v="2013"/>
    <s v="Jun"/>
    <s v="20000 to 24999"/>
    <n v="22396"/>
    <x v="939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4:17:27"/>
    <d v="2013-09-20T14:17:27"/>
    <n v="2013"/>
    <n v="2013"/>
    <s v="Aug"/>
    <s v="10000 to 14999"/>
    <n v="14000"/>
    <x v="94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3:45:12"/>
    <d v="2016-04-15T18:00:00"/>
    <n v="2016"/>
    <n v="2016"/>
    <s v="Mar"/>
    <s v="20000 to 24999"/>
    <n v="20426"/>
    <x v="94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4:34:02"/>
    <d v="2012-03-25T13:34:02"/>
    <n v="2012"/>
    <n v="2012"/>
    <s v="Jan"/>
    <s v="10000 to 14999"/>
    <n v="11472"/>
    <x v="94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0:24:19"/>
    <d v="2013-11-13T11:24:19"/>
    <n v="2013"/>
    <n v="2013"/>
    <s v="Oct"/>
    <s v="5000 to 9999"/>
    <n v="7635"/>
    <x v="943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1:52:59"/>
    <d v="2010-06-14T22:00:00"/>
    <n v="2010"/>
    <n v="2010"/>
    <s v="Apr"/>
    <s v="5000 to 9999"/>
    <n v="5300"/>
    <x v="944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1:31:31"/>
    <d v="2014-08-31T11:31:31"/>
    <n v="2014"/>
    <n v="2014"/>
    <s v="Aug"/>
    <s v="1000 to 4999"/>
    <n v="3105"/>
    <x v="945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0:33:45"/>
    <d v="2012-08-30T10:33:45"/>
    <n v="2012"/>
    <n v="2012"/>
    <s v="Jul"/>
    <s v="35000 to 39999"/>
    <n v="38743.839999999997"/>
    <x v="946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4:49:47"/>
    <d v="2013-08-07T14:49:47"/>
    <n v="2013"/>
    <n v="2013"/>
    <s v="Jul"/>
    <s v="20000 to 24999"/>
    <n v="24321.1"/>
    <x v="9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0:54:07"/>
    <d v="2009-08-31T22:00:00"/>
    <n v="2009"/>
    <n v="2009"/>
    <s v="Jul"/>
    <s v="1000 to 4999"/>
    <n v="3132.63"/>
    <x v="94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7:29:07"/>
    <d v="2012-09-04T07:29:07"/>
    <n v="2012"/>
    <n v="2012"/>
    <s v="Jul"/>
    <s v="15000 to 19999"/>
    <n v="15918.65"/>
    <x v="949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7:19:26"/>
    <d v="2014-06-24T20:00:00"/>
    <n v="2014"/>
    <n v="2014"/>
    <s v="May"/>
    <s v="10000 to 14999"/>
    <n v="10071"/>
    <x v="95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0:22:50"/>
    <d v="2014-03-23T19:22:50"/>
    <n v="2014"/>
    <n v="2014"/>
    <s v="Feb"/>
    <s v="10000 to 14999"/>
    <n v="13864.17"/>
    <x v="95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2:10:54"/>
    <d v="2011-03-01T12:10:54"/>
    <n v="2010"/>
    <n v="2011"/>
    <s v="Dec"/>
    <s v="15000 to 19999"/>
    <n v="16636.78"/>
    <x v="952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1:50:36"/>
    <d v="2013-07-28T11:50:36"/>
    <n v="2013"/>
    <n v="2013"/>
    <s v="Jul"/>
    <s v="5000 to 9999"/>
    <n v="7750"/>
    <x v="953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5:24:15"/>
    <d v="2013-12-08T22:59:00"/>
    <n v="2013"/>
    <n v="2013"/>
    <s v="Nov"/>
    <s v="15000 to 19999"/>
    <n v="18542"/>
    <x v="954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1:13:09"/>
    <d v="2013-03-10T22:00:00"/>
    <n v="2013"/>
    <n v="2013"/>
    <s v="Feb"/>
    <s v="1000 to 4999"/>
    <n v="2110.5"/>
    <x v="955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7T23:38:02"/>
    <d v="2016-12-31T10:59:00"/>
    <n v="2016"/>
    <n v="2016"/>
    <s v="Dec"/>
    <s v="1000 to 4999"/>
    <n v="2020"/>
    <x v="95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7:59:35"/>
    <d v="2015-06-20T07:59:35"/>
    <n v="2015"/>
    <n v="2015"/>
    <s v="Jun"/>
    <s v="1000 to 4999"/>
    <n v="2663.23"/>
    <x v="957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3:13:47"/>
    <d v="2015-02-17T08:00:00"/>
    <n v="2015"/>
    <n v="2015"/>
    <s v="Feb"/>
    <s v="1000 to 4999"/>
    <n v="2128.75"/>
    <x v="958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8:54:16"/>
    <d v="2015-06-12T08:54:16"/>
    <n v="2015"/>
    <n v="2015"/>
    <s v="Apr"/>
    <s v="&lt;1000"/>
    <n v="792.55000000000007"/>
    <x v="959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1:42:43"/>
    <d v="2016-08-09T22:00:00"/>
    <n v="2016"/>
    <n v="2016"/>
    <s v="Jul"/>
    <s v="1000 to 4999"/>
    <n v="4018"/>
    <x v="96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1:14:05"/>
    <d v="2017-01-03T21:14:05"/>
    <n v="2016"/>
    <n v="2017"/>
    <s v="Dec"/>
    <s v="1000 to 4999"/>
    <n v="1876"/>
    <x v="374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8:45:31"/>
    <d v="2015-04-23T00:59:00"/>
    <n v="2015"/>
    <n v="2015"/>
    <s v="Mar"/>
    <s v="1000 to 4999"/>
    <n v="3800"/>
    <x v="961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09:39:51"/>
    <d v="2015-04-07T01:00:00"/>
    <n v="2015"/>
    <n v="2015"/>
    <s v="Mar"/>
    <s v="1000 to 4999"/>
    <n v="4371"/>
    <x v="962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2:20:28"/>
    <d v="2015-10-06T16:59:00"/>
    <n v="2015"/>
    <n v="2015"/>
    <s v="Sep"/>
    <s v="1000 to 4999"/>
    <n v="2449.7000000000003"/>
    <x v="963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0:49:31"/>
    <d v="2015-11-14T11:49:31"/>
    <n v="2015"/>
    <n v="2015"/>
    <s v="Oct"/>
    <s v="15000 to 19999"/>
    <n v="15335"/>
    <x v="964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4:53:17"/>
    <d v="2015-10-19T05:00:00"/>
    <n v="2015"/>
    <n v="2015"/>
    <s v="Oct"/>
    <s v="&lt;1000"/>
    <n v="799.1"/>
    <x v="965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7:44:57"/>
    <d v="2015-07-29T11:00:00"/>
    <n v="2015"/>
    <n v="2015"/>
    <s v="Jun"/>
    <s v="1000 to 4999"/>
    <n v="3339.19"/>
    <x v="96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19:12:53"/>
    <d v="2016-03-13T18:12:53"/>
    <n v="2016"/>
    <n v="2016"/>
    <s v="Feb"/>
    <s v="1000 to 4999"/>
    <n v="1572"/>
    <x v="967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1:55:58"/>
    <d v="2016-05-01T11:55:58"/>
    <n v="2016"/>
    <n v="2016"/>
    <s v="Apr"/>
    <s v="20000 to 24999"/>
    <n v="21905"/>
    <x v="96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0:20:32"/>
    <d v="2016-04-28T10:20:32"/>
    <n v="2016"/>
    <n v="2016"/>
    <s v="Mar"/>
    <s v="1000 to 4999"/>
    <n v="2741.83"/>
    <x v="969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3:32:39"/>
    <d v="2015-07-14T13:32:39"/>
    <n v="2015"/>
    <n v="2015"/>
    <s v="Jun"/>
    <s v="1000 to 4999"/>
    <n v="4340"/>
    <x v="970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0:12:18"/>
    <d v="2016-06-01T12:57:00"/>
    <n v="2016"/>
    <n v="2016"/>
    <s v="Apr"/>
    <s v="1000 to 4999"/>
    <n v="4050"/>
    <x v="971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1:59:38"/>
    <d v="2015-07-20T21:00:00"/>
    <n v="2015"/>
    <n v="2015"/>
    <s v="Jul"/>
    <s v="1000 to 4999"/>
    <n v="2055"/>
    <x v="972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19:23:31"/>
    <d v="2016-11-30T20:23:31"/>
    <n v="2016"/>
    <n v="2016"/>
    <s v="Oct"/>
    <s v="1000 to 4999"/>
    <n v="2500"/>
    <x v="973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4:35:20"/>
    <d v="2016-07-31T05:00:00"/>
    <n v="2016"/>
    <n v="2016"/>
    <s v="Jul"/>
    <s v="1000 to 4999"/>
    <n v="5972.4603000000006"/>
    <x v="974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2:40:05"/>
    <d v="2017-03-12T21:40:05"/>
    <n v="2017"/>
    <n v="2017"/>
    <s v="Jan"/>
    <s v="15000 to 19999"/>
    <n v="20764.810000000001"/>
    <x v="97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09:58:28"/>
    <d v="2016-07-21T11:30:00"/>
    <n v="2016"/>
    <n v="2016"/>
    <s v="Jun"/>
    <s v="5000 to 9999"/>
    <n v="7793"/>
    <x v="976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4:58:54"/>
    <d v="2014-12-04T04:58:54"/>
    <n v="2014"/>
    <n v="2014"/>
    <s v="Nov"/>
    <s v="&gt;50000"/>
    <n v="71771"/>
    <x v="977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6:04:39"/>
    <d v="2016-02-17T06:04:39"/>
    <n v="2016"/>
    <n v="2016"/>
    <s v="Jan"/>
    <s v="5000 to 9999"/>
    <n v="5757"/>
    <x v="97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8:43:32"/>
    <d v="2016-10-08T08:43:32"/>
    <n v="2016"/>
    <n v="2016"/>
    <s v="Aug"/>
    <s v="1000 to 4999"/>
    <n v="1136"/>
    <x v="979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5:11:08"/>
    <d v="2015-10-15T15:11:08"/>
    <n v="2015"/>
    <n v="2015"/>
    <s v="Sep"/>
    <s v="10000 to 14999"/>
    <n v="12879"/>
    <x v="980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0:00:50"/>
    <d v="2016-08-19T10:00:50"/>
    <n v="2016"/>
    <n v="2016"/>
    <s v="Jul"/>
    <s v="1000 to 4999"/>
    <n v="3100"/>
    <x v="111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3:15:19"/>
    <d v="2016-11-30T14:15:19"/>
    <n v="2016"/>
    <n v="2016"/>
    <s v="Oct"/>
    <s v="&gt;50000"/>
    <n v="80070"/>
    <x v="98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0:52:02"/>
    <d v="2015-04-18T10:52:02"/>
    <n v="2015"/>
    <n v="2015"/>
    <s v="Mar"/>
    <s v="&lt;1000"/>
    <n v="28"/>
    <x v="98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1:01:54"/>
    <d v="2016-03-03T11:01:54"/>
    <n v="2016"/>
    <n v="2016"/>
    <s v="Feb"/>
    <s v="10000 to 14999"/>
    <n v="12446"/>
    <x v="98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0:04:20"/>
    <d v="2016-10-21T10:04:20"/>
    <n v="2016"/>
    <n v="2016"/>
    <s v="Aug"/>
    <s v="1000 to 4999"/>
    <n v="2028"/>
    <x v="98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5:57:28"/>
    <d v="2015-11-05T19:00:00"/>
    <n v="2015"/>
    <n v="2015"/>
    <s v="Oct"/>
    <s v="40000 to 44999"/>
    <n v="40404"/>
    <x v="98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7:05:09"/>
    <d v="2016-02-28T17:05:09"/>
    <n v="2016"/>
    <n v="2016"/>
    <s v="Jan"/>
    <s v="&lt;1000"/>
    <n v="1"/>
    <x v="11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29T23:39:06"/>
    <d v="2016-07-21T08:00:00"/>
    <n v="2016"/>
    <n v="2016"/>
    <s v="May"/>
    <s v="10000 to 14999"/>
    <n v="1720.05"/>
    <x v="986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19:02:52"/>
    <d v="2015-01-10T19:02:52"/>
    <n v="2014"/>
    <n v="2015"/>
    <s v="Dec"/>
    <s v="5000 to 9999"/>
    <n v="6130"/>
    <x v="987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3:29:25"/>
    <d v="2014-07-11T10:00:00"/>
    <n v="2014"/>
    <n v="2014"/>
    <s v="Jun"/>
    <s v="&lt;1000"/>
    <n v="1147.56"/>
    <x v="98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0:34:06"/>
    <d v="2016-12-30T17:00:00"/>
    <n v="2016"/>
    <n v="2016"/>
    <s v="Dec"/>
    <s v="&lt;1000"/>
    <n v="573.41999999999996"/>
    <x v="989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1:58:57"/>
    <d v="2016-12-23T11:58:57"/>
    <n v="2016"/>
    <n v="2016"/>
    <s v="Nov"/>
    <s v="5000 to 9999"/>
    <n v="662.09"/>
    <x v="99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09:45:25"/>
    <d v="2015-05-21T09:45:25"/>
    <n v="2015"/>
    <n v="2015"/>
    <s v="Apr"/>
    <s v="&lt;1000"/>
    <n v="138.86000000000001"/>
    <x v="991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0:45:46"/>
    <d v="2016-04-26T00:55:00"/>
    <n v="2016"/>
    <n v="2016"/>
    <s v="Mar"/>
    <s v="1000 to 4999"/>
    <n v="1332"/>
    <x v="99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09:12:32"/>
    <d v="2016-10-13T09:12:32"/>
    <n v="2016"/>
    <n v="2016"/>
    <s v="Sep"/>
    <s v="1000 to 4999"/>
    <n v="4920"/>
    <x v="993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0:03:55"/>
    <d v="2016-12-29T20:03:55"/>
    <n v="2016"/>
    <n v="2016"/>
    <s v="Nov"/>
    <s v="&lt;1000"/>
    <n v="486"/>
    <x v="994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3:00:28"/>
    <d v="2015-01-15T13:00:28"/>
    <n v="2014"/>
    <n v="2015"/>
    <s v="Dec"/>
    <s v="1000 to 4999"/>
    <n v="1130"/>
    <x v="995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0:17:15"/>
    <d v="2015-05-29T10:17:15"/>
    <n v="2015"/>
    <n v="2015"/>
    <s v="Apr"/>
    <s v="1000 to 4999"/>
    <n v="1705"/>
    <x v="996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09:25:34"/>
    <d v="2016-10-14T09:25:34"/>
    <n v="2016"/>
    <n v="2016"/>
    <s v="Aug"/>
    <s v="1000 to 4999"/>
    <n v="1748"/>
    <x v="997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2T23:19:05"/>
    <d v="2014-12-02T00:19:05"/>
    <n v="2014"/>
    <n v="2014"/>
    <s v="Oct"/>
    <s v="&lt;1000"/>
    <n v="408"/>
    <x v="99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0:38:29"/>
    <d v="2016-07-01T22:00:00"/>
    <n v="2016"/>
    <n v="2016"/>
    <s v="Jun"/>
    <s v="5000 to 9999"/>
    <n v="7873"/>
    <x v="999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6:05:54"/>
    <d v="2016-08-17T06:05:54"/>
    <n v="2016"/>
    <n v="2016"/>
    <s v="Jul"/>
    <s v="1000 to 4999"/>
    <n v="3417"/>
    <x v="100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7T19:26:48"/>
    <d v="2017-01-26T19:26:48"/>
    <n v="2016"/>
    <n v="2017"/>
    <s v="Dec"/>
    <s v="No funding"/>
    <n v="0"/>
    <x v="119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5T20:33:45"/>
    <d v="2014-07-15T20:33:45"/>
    <n v="2014"/>
    <n v="2014"/>
    <s v="Jun"/>
    <s v="No funding"/>
    <n v="0"/>
    <x v="119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2:34:47"/>
    <d v="2016-03-11T12:34:47"/>
    <n v="2016"/>
    <n v="2016"/>
    <s v="Feb"/>
    <s v="10000 to 14999"/>
    <n v="14303"/>
    <x v="1001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6:28:22"/>
    <d v="2015-12-05T16:28:22"/>
    <n v="2015"/>
    <n v="2015"/>
    <s v="Nov"/>
    <s v="1000 to 4999"/>
    <n v="4940"/>
    <x v="100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4:43:48"/>
    <d v="2014-12-17T14:43:48"/>
    <n v="2014"/>
    <n v="2014"/>
    <s v="Nov"/>
    <s v="&gt;50000"/>
    <n v="84947"/>
    <x v="100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7:51:19"/>
    <d v="2017-03-03T07:51:19"/>
    <n v="2017"/>
    <n v="2017"/>
    <s v="Feb"/>
    <s v="20000 to 24999"/>
    <n v="24691"/>
    <x v="1004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3:17:13"/>
    <d v="2015-08-02T13:17:13"/>
    <n v="2015"/>
    <n v="2015"/>
    <s v="Jul"/>
    <s v="&lt;1000"/>
    <n v="991"/>
    <x v="1005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09:31:55"/>
    <d v="2014-12-08T10:31:55"/>
    <n v="2014"/>
    <n v="2014"/>
    <s v="Oct"/>
    <s v="1000 to 4999"/>
    <n v="3317"/>
    <x v="1006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08:17:33"/>
    <d v="2014-08-15T08:17:33"/>
    <n v="2014"/>
    <n v="2014"/>
    <s v="Jul"/>
    <s v="No funding"/>
    <n v="0"/>
    <x v="119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8:58:37"/>
    <d v="2016-10-01T08:58:37"/>
    <n v="2016"/>
    <n v="2016"/>
    <s v="Aug"/>
    <s v="15000 to 19999"/>
    <n v="23042.9"/>
    <x v="100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3:35:39"/>
    <d v="2015-07-17T13:35:39"/>
    <n v="2015"/>
    <n v="2015"/>
    <s v="Jun"/>
    <s v="&lt;1000"/>
    <n v="100"/>
    <x v="177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6:38:03"/>
    <d v="2016-08-18T21:59:00"/>
    <n v="2016"/>
    <n v="2016"/>
    <s v="Jun"/>
    <s v="&gt;50000"/>
    <n v="51149"/>
    <x v="100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2:57:19"/>
    <d v="2016-06-30T12:57:19"/>
    <n v="2016"/>
    <n v="2016"/>
    <s v="Jun"/>
    <s v="5000 to 9999"/>
    <n v="4249.5"/>
    <x v="100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3:32:39"/>
    <d v="2014-07-14T13:32:39"/>
    <n v="2014"/>
    <n v="2014"/>
    <s v="Jun"/>
    <s v="&lt;1000"/>
    <n v="375"/>
    <x v="707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19:49:11"/>
    <d v="2013-06-26T19:49:11"/>
    <n v="2013"/>
    <n v="2013"/>
    <s v="May"/>
    <s v="5000 to 9999"/>
    <n v="7219"/>
    <x v="101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09:18:45"/>
    <d v="2015-03-07T09:18:45"/>
    <n v="2015"/>
    <n v="2015"/>
    <s v="Feb"/>
    <s v="1000 to 4999"/>
    <n v="2555"/>
    <x v="1011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6:08:53"/>
    <d v="2014-12-18T06:08:53"/>
    <n v="2014"/>
    <n v="2014"/>
    <s v="Nov"/>
    <s v="5000 to 9999"/>
    <n v="5985"/>
    <x v="1012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1:58:55"/>
    <d v="2015-12-16T00:59:00"/>
    <n v="2015"/>
    <n v="2015"/>
    <s v="Nov"/>
    <s v="10000 to 14999"/>
    <n v="7657.5"/>
    <x v="1013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8:18:54"/>
    <d v="2015-12-25T18:18:54"/>
    <n v="2015"/>
    <n v="2015"/>
    <s v="Nov"/>
    <s v="5000 to 9999"/>
    <n v="5202.5"/>
    <x v="101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1:45:44"/>
    <d v="2016-02-12T11:45:44"/>
    <n v="2016"/>
    <n v="2016"/>
    <s v="Jan"/>
    <s v="20000 to 24999"/>
    <n v="20253"/>
    <x v="1015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7:52:46"/>
    <d v="2015-09-04T21:59:00"/>
    <n v="2015"/>
    <n v="2015"/>
    <s v="Jul"/>
    <s v="10000 to 14999"/>
    <n v="13614"/>
    <x v="1016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0:49:48"/>
    <d v="2013-03-10T18:00:00"/>
    <n v="2013"/>
    <n v="2013"/>
    <s v="Feb"/>
    <s v="1000 to 4999"/>
    <n v="1336"/>
    <x v="1017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3:22:59"/>
    <d v="2016-06-11T13:22:59"/>
    <n v="2016"/>
    <n v="2016"/>
    <s v="May"/>
    <s v="1000 to 4999"/>
    <n v="2047.53"/>
    <x v="1018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0:06:45"/>
    <d v="2012-11-30T04:00:00"/>
    <n v="2012"/>
    <n v="2012"/>
    <s v="Oct"/>
    <s v="1000 to 4999"/>
    <n v="4017.77"/>
    <x v="101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8:56:00"/>
    <d v="2013-07-04T18:56:00"/>
    <n v="2013"/>
    <n v="2013"/>
    <s v="Jun"/>
    <s v="5000 to 9999"/>
    <n v="6215.56"/>
    <x v="102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7:05:37"/>
    <d v="2013-02-28T23:59:00"/>
    <n v="2013"/>
    <n v="2013"/>
    <s v="Jan"/>
    <s v="1000 to 4999"/>
    <n v="2506"/>
    <x v="1021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7:42:03"/>
    <d v="2011-06-25T07:42:03"/>
    <n v="2011"/>
    <n v="2011"/>
    <s v="May"/>
    <s v="1000 to 4999"/>
    <n v="3350"/>
    <x v="1022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3:33:10"/>
    <d v="2011-07-06T13:33:10"/>
    <n v="2011"/>
    <n v="2011"/>
    <s v="May"/>
    <s v="&lt;1000"/>
    <n v="764"/>
    <x v="1023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5:37:00"/>
    <d v="2012-08-02T15:37:00"/>
    <n v="2012"/>
    <n v="2012"/>
    <s v="Jul"/>
    <s v="1000 to 4999"/>
    <n v="2598"/>
    <x v="1024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1:12:52"/>
    <d v="2014-06-21T11:12:52"/>
    <n v="2014"/>
    <n v="2014"/>
    <s v="May"/>
    <s v="5000 to 9999"/>
    <n v="9902.2900000000009"/>
    <x v="1025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6:25:31"/>
    <d v="2013-09-07T16:25:31"/>
    <n v="2013"/>
    <n v="2013"/>
    <s v="Jul"/>
    <s v="1000 to 4999"/>
    <n v="1091"/>
    <x v="1026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4:15:27"/>
    <d v="2016-02-15T01:59:00"/>
    <n v="2016"/>
    <n v="2016"/>
    <s v="Jan"/>
    <s v="&lt;1000"/>
    <n v="200"/>
    <x v="15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0:41:46"/>
    <d v="2015-01-07T10:41:46"/>
    <n v="2014"/>
    <n v="2015"/>
    <s v="Nov"/>
    <s v="45000 to 49999"/>
    <n v="7474.5"/>
    <x v="1027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1:35:52"/>
    <d v="2015-03-16T10:35:52"/>
    <n v="2015"/>
    <n v="2015"/>
    <s v="Feb"/>
    <s v="5000 to 9999"/>
    <n v="7520"/>
    <x v="1028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7:54:23"/>
    <d v="2014-11-26T18:54:23"/>
    <n v="2014"/>
    <n v="2014"/>
    <s v="Oct"/>
    <s v="5000 to 9999"/>
    <n v="9486.69"/>
    <x v="1029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8:04:10"/>
    <d v="2015-11-13T19:04:10"/>
    <n v="2015"/>
    <n v="2015"/>
    <s v="Oct"/>
    <s v="5000 to 9999"/>
    <n v="5713"/>
    <x v="103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2:34:54"/>
    <d v="2015-06-14T22:34:54"/>
    <n v="2015"/>
    <n v="2015"/>
    <s v="May"/>
    <s v="5000 to 9999"/>
    <n v="5535"/>
    <x v="103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8:15:46"/>
    <d v="2014-04-11T08:15:46"/>
    <n v="2014"/>
    <n v="2014"/>
    <s v="Mar"/>
    <s v="30000 to 34999"/>
    <n v="34090.629999999997"/>
    <x v="1032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8:04:50"/>
    <d v="2013-10-15T18:04:50"/>
    <n v="2013"/>
    <n v="2013"/>
    <s v="Sep"/>
    <s v="1000 to 4999"/>
    <n v="1555"/>
    <x v="1033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2:12:22"/>
    <d v="2015-05-07T12:12:22"/>
    <n v="2015"/>
    <n v="2015"/>
    <s v="Apr"/>
    <s v="5000 to 9999"/>
    <n v="7495"/>
    <x v="1034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1:45:32"/>
    <d v="2012-07-12T11:45:32"/>
    <n v="2012"/>
    <n v="2012"/>
    <s v="Jun"/>
    <s v="&lt;1000"/>
    <n v="620"/>
    <x v="1035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6:50:33"/>
    <d v="2016-12-30T16:50:33"/>
    <n v="2016"/>
    <n v="2016"/>
    <s v="Nov"/>
    <s v="10000 to 14999"/>
    <n v="10501"/>
    <x v="1036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1:53:08"/>
    <d v="2016-03-24T20:53:08"/>
    <n v="2016"/>
    <n v="2016"/>
    <s v="Feb"/>
    <s v="1000 to 4999"/>
    <n v="2842"/>
    <x v="78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19:35:19"/>
    <d v="2017-01-14T19:35:19"/>
    <n v="2016"/>
    <n v="2017"/>
    <s v="Dec"/>
    <s v="5000 to 9999"/>
    <n v="7812.4199999999992"/>
    <x v="1037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0:03:26"/>
    <d v="2016-12-03T11:03:26"/>
    <n v="2016"/>
    <n v="2016"/>
    <s v="Nov"/>
    <s v="5000 to 9999"/>
    <n v="12238.02"/>
    <x v="1038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1T23:16:10"/>
    <d v="2017-02-02T22:11:00"/>
    <n v="2017"/>
    <n v="2017"/>
    <s v="Jan"/>
    <s v="1000 to 4999"/>
    <n v="1510"/>
    <x v="1039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2:13:30"/>
    <d v="2016-08-01T12:13:30"/>
    <n v="2016"/>
    <n v="2016"/>
    <s v="Jul"/>
    <s v="1000 to 4999"/>
    <n v="5327.77"/>
    <x v="104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5:47:56"/>
    <d v="2015-06-05T05:47:56"/>
    <n v="2015"/>
    <n v="2015"/>
    <s v="May"/>
    <s v="10000 to 14999"/>
    <n v="11160"/>
    <x v="104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2:18:26"/>
    <d v="2015-06-08T20:00:00"/>
    <n v="2015"/>
    <n v="2015"/>
    <s v="May"/>
    <s v="&lt;1000"/>
    <n v="106"/>
    <x v="457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8T23:08:45"/>
    <d v="2016-12-28T23:08:45"/>
    <n v="2016"/>
    <n v="2016"/>
    <s v="Nov"/>
    <s v="5000 to 9999"/>
    <n v="5355"/>
    <x v="1042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3:12:16"/>
    <d v="2013-05-06T13:12:16"/>
    <n v="2013"/>
    <n v="2013"/>
    <s v="Apr"/>
    <s v="5000 to 9999"/>
    <n v="8349"/>
    <x v="1043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19:47:58"/>
    <d v="2016-12-22T19:47:58"/>
    <n v="2016"/>
    <n v="2016"/>
    <s v="Dec"/>
    <s v="1000 to 4999"/>
    <n v="3504.75"/>
    <x v="1044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1:38:42"/>
    <d v="2015-07-05T11:38:42"/>
    <n v="2015"/>
    <n v="2015"/>
    <s v="Jun"/>
    <s v="1000 to 4999"/>
    <n v="4343"/>
    <x v="1045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0:32:01"/>
    <d v="2016-04-29T06:11:00"/>
    <n v="2016"/>
    <n v="2016"/>
    <s v="Mar"/>
    <s v="5000 to 9999"/>
    <n v="10069.038599999998"/>
    <x v="1046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09:31:29"/>
    <d v="2015-07-29T09:31:29"/>
    <n v="2015"/>
    <n v="2015"/>
    <s v="Jun"/>
    <s v="&lt;1000"/>
    <n v="875"/>
    <x v="1047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6:06:35"/>
    <d v="2015-06-02T22:30:00"/>
    <n v="2015"/>
    <n v="2015"/>
    <s v="May"/>
    <s v="5000 to 9999"/>
    <n v="5465"/>
    <x v="1048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8:45:17"/>
    <d v="2016-10-17T10:14:00"/>
    <n v="2016"/>
    <n v="2016"/>
    <s v="Sep"/>
    <s v="5000 to 9999"/>
    <n v="6740.37"/>
    <x v="1049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5:32:37"/>
    <d v="2016-08-13T05:32:37"/>
    <n v="2016"/>
    <n v="2016"/>
    <s v="Jul"/>
    <s v="&lt;1000"/>
    <n v="952.37"/>
    <x v="1050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3:16:46"/>
    <d v="2015-04-27T11:12:00"/>
    <n v="2015"/>
    <n v="2015"/>
    <s v="Mar"/>
    <s v="1000 to 4999"/>
    <n v="3055"/>
    <x v="105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09:36:58"/>
    <d v="2015-08-21T22:59:00"/>
    <n v="2015"/>
    <n v="2015"/>
    <s v="Jul"/>
    <s v="&lt;1000"/>
    <n v="551"/>
    <x v="1052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1:43:06"/>
    <d v="2016-03-02T21:43:06"/>
    <n v="2016"/>
    <n v="2016"/>
    <s v="Jan"/>
    <s v="1000 to 4999"/>
    <n v="2841"/>
    <x v="1053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0:22:03"/>
    <d v="2016-08-01T10:22:03"/>
    <n v="2016"/>
    <n v="2016"/>
    <s v="Jul"/>
    <s v="10000 to 14999"/>
    <n v="10235"/>
    <x v="1054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1:28:46"/>
    <d v="2017-02-28T21:00:00"/>
    <n v="2017"/>
    <n v="2017"/>
    <s v="Jan"/>
    <s v="&lt;1000"/>
    <n v="916"/>
    <x v="1055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5:48:01"/>
    <d v="2017-01-14T15:48:01"/>
    <n v="2016"/>
    <n v="2017"/>
    <s v="Dec"/>
    <s v="1000 to 4999"/>
    <n v="3916"/>
    <x v="1056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7:58:02"/>
    <d v="2015-02-13T17:58:02"/>
    <n v="2015"/>
    <n v="2015"/>
    <s v="Jan"/>
    <s v="5000 to 9999"/>
    <n v="6438"/>
    <x v="1057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6:01:50"/>
    <d v="2016-10-27T15:19:00"/>
    <n v="2016"/>
    <n v="2016"/>
    <s v="Sep"/>
    <s v="10000 to 14999"/>
    <n v="11385"/>
    <x v="1058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4:58:54"/>
    <d v="2016-07-05T14:58:54"/>
    <n v="2016"/>
    <n v="2016"/>
    <s v="Jun"/>
    <s v="1000 to 4999"/>
    <n v="4826"/>
    <x v="1059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8:06:13"/>
    <d v="2014-10-06T18:06:13"/>
    <n v="2014"/>
    <n v="2014"/>
    <s v="Sep"/>
    <s v="10000 to 14999"/>
    <n v="11353"/>
    <x v="106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2:11:13"/>
    <d v="2016-06-11T23:30:00"/>
    <n v="2016"/>
    <n v="2016"/>
    <s v="May"/>
    <s v="&lt;1000"/>
    <n v="767.66000000000008"/>
    <x v="106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7:54:34"/>
    <d v="2013-05-26T17:54:34"/>
    <n v="2013"/>
    <n v="2013"/>
    <s v="May"/>
    <s v="10000 to 14999"/>
    <n v="12413"/>
    <x v="1062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19:16:51"/>
    <d v="2015-04-30T18:16:51"/>
    <n v="2015"/>
    <n v="2015"/>
    <s v="Mar"/>
    <s v="1000 to 4999"/>
    <n v="3574.9900000000002"/>
    <x v="1063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19:30:35"/>
    <d v="2013-07-25T19:30:35"/>
    <n v="2013"/>
    <n v="2013"/>
    <s v="Jun"/>
    <s v="1000 to 4999"/>
    <n v="4103"/>
    <x v="1064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6:14:45"/>
    <d v="2015-02-22T06:14:45"/>
    <n v="2015"/>
    <n v="2015"/>
    <s v="Jan"/>
    <s v="&lt;1000"/>
    <n v="315.71000000000004"/>
    <x v="106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0:20:01"/>
    <d v="2014-11-28T11:20:01"/>
    <n v="2014"/>
    <n v="2014"/>
    <s v="Oct"/>
    <s v="&lt;1000"/>
    <n v="105"/>
    <x v="470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4:23:27"/>
    <d v="2015-12-12T04:00:00"/>
    <n v="2015"/>
    <n v="2015"/>
    <s v="Oct"/>
    <s v="&lt;1000"/>
    <n v="17.099999999999998"/>
    <x v="106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6:52:58"/>
    <d v="2014-08-12T06:52:58"/>
    <n v="2014"/>
    <n v="2014"/>
    <s v="Jul"/>
    <s v="&lt;1000"/>
    <n v="15"/>
    <x v="455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4:55:56"/>
    <d v="2015-11-13T15:55:56"/>
    <n v="2015"/>
    <n v="2015"/>
    <s v="Oct"/>
    <s v="&lt;1000"/>
    <n v="94.320000000000007"/>
    <x v="1067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1T21:12:15"/>
    <d v="2014-12-31T22:12:15"/>
    <n v="2014"/>
    <n v="2014"/>
    <s v="Nov"/>
    <s v="No funding"/>
    <n v="0"/>
    <x v="11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1:38:40"/>
    <d v="2016-06-03T01:38:40"/>
    <n v="2016"/>
    <n v="2016"/>
    <s v="Apr"/>
    <s v="&lt;1000"/>
    <n v="1.1399999999999999"/>
    <x v="391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19:25:00"/>
    <d v="2015-02-05T19:25:00"/>
    <n v="2015"/>
    <n v="2015"/>
    <s v="Jan"/>
    <s v="&lt;1000"/>
    <n v="9.17"/>
    <x v="1068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19:31:39"/>
    <d v="2014-12-03T19:31:39"/>
    <n v="2014"/>
    <n v="2014"/>
    <s v="Nov"/>
    <s v="&lt;1000"/>
    <n v="320"/>
    <x v="106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4:29:30"/>
    <d v="2016-02-20T04:29:30"/>
    <n v="2015"/>
    <n v="2016"/>
    <s v="Dec"/>
    <s v="&lt;1000"/>
    <n v="113.99999999999999"/>
    <x v="829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0:04:27"/>
    <d v="2017-01-03T00:04:27"/>
    <n v="2016"/>
    <n v="2017"/>
    <s v="Dec"/>
    <s v="&lt;1000"/>
    <n v="1"/>
    <x v="118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0:13:11"/>
    <d v="2015-08-16T10:13:11"/>
    <n v="2015"/>
    <n v="2015"/>
    <s v="Jul"/>
    <s v="&lt;1000"/>
    <n v="800"/>
    <x v="2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16:13:39"/>
    <d v="2015-11-21T17:13:39"/>
    <n v="2015"/>
    <n v="2015"/>
    <s v="Oct"/>
    <s v="No funding"/>
    <n v="0"/>
    <x v="11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1:36:14"/>
    <d v="2015-09-15T05:11:00"/>
    <n v="2015"/>
    <n v="2015"/>
    <s v="Aug"/>
    <s v="&lt;1000"/>
    <n v="55"/>
    <x v="45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4:57:14"/>
    <d v="2016-02-25T04:57:14"/>
    <n v="2016"/>
    <n v="2016"/>
    <s v="Jan"/>
    <s v="&lt;1000"/>
    <n v="6.84"/>
    <x v="107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4:56:59"/>
    <d v="2016-10-09T04:56:59"/>
    <n v="2016"/>
    <n v="2016"/>
    <s v="Sep"/>
    <s v="&lt;1000"/>
    <n v="445"/>
    <x v="1071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0:01:26"/>
    <d v="2016-06-28T10:01:26"/>
    <n v="2016"/>
    <n v="2016"/>
    <s v="Jun"/>
    <s v="&lt;1000"/>
    <n v="3"/>
    <x v="373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5:58:29"/>
    <d v="2015-02-08T15:58:29"/>
    <n v="2015"/>
    <n v="2015"/>
    <s v="Jan"/>
    <s v="&lt;1000"/>
    <n v="22"/>
    <x v="107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1T23:45:04"/>
    <d v="2016-09-20T23:45:04"/>
    <n v="2016"/>
    <n v="2016"/>
    <s v="Aug"/>
    <s v="&lt;1000"/>
    <n v="17.68"/>
    <x v="1073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2:38:51"/>
    <d v="2016-01-01T02:38:51"/>
    <n v="2015"/>
    <n v="2016"/>
    <s v="Dec"/>
    <s v="&lt;1000"/>
    <n v="71"/>
    <x v="1074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1:13:22"/>
    <d v="2016-11-15T12:13:22"/>
    <n v="2016"/>
    <n v="2016"/>
    <s v="Nov"/>
    <s v="1000 to 4999"/>
    <n v="1527"/>
    <x v="1075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29T21:09:19"/>
    <d v="2015-04-28T21:09:19"/>
    <n v="2015"/>
    <n v="2015"/>
    <s v="Mar"/>
    <s v="No funding"/>
    <n v="0"/>
    <x v="1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3:22:00"/>
    <d v="2015-08-24T03:22:00"/>
    <n v="2015"/>
    <n v="2015"/>
    <s v="Jun"/>
    <s v="No funding"/>
    <n v="0"/>
    <x v="119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4:26:25"/>
    <d v="2016-09-18T14:26:25"/>
    <n v="2016"/>
    <n v="2016"/>
    <s v="Aug"/>
    <s v="&lt;1000"/>
    <n v="477.65999999999997"/>
    <x v="1076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3:06:57"/>
    <d v="2016-04-02T02:06:57"/>
    <n v="2016"/>
    <n v="2016"/>
    <s v="Mar"/>
    <s v="&lt;1000"/>
    <n v="51.3"/>
    <x v="107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0T19:27:22"/>
    <d v="2015-04-09T19:27:22"/>
    <n v="2015"/>
    <n v="2015"/>
    <s v="Mar"/>
    <s v="No funding"/>
    <n v="0"/>
    <x v="11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3:31:28"/>
    <d v="2014-12-19T13:31:28"/>
    <n v="2014"/>
    <n v="2014"/>
    <s v="Nov"/>
    <s v="&lt;1000"/>
    <n v="403"/>
    <x v="126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6T23:03:36"/>
    <d v="2015-11-26T00:03:36"/>
    <n v="2015"/>
    <n v="2015"/>
    <s v="Oct"/>
    <s v="5000 to 9999"/>
    <n v="5431"/>
    <x v="1078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2:43:48"/>
    <d v="2015-07-20T12:43:48"/>
    <n v="2015"/>
    <n v="2015"/>
    <s v="Jun"/>
    <s v="No funding"/>
    <n v="0"/>
    <x v="119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09:01:15"/>
    <d v="2016-12-10T05:00:00"/>
    <n v="2016"/>
    <n v="2016"/>
    <s v="Oct"/>
    <s v="&lt;1000"/>
    <n v="917.69999999999993"/>
    <x v="1079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2:24:38"/>
    <d v="2015-06-08T09:00:00"/>
    <n v="2015"/>
    <n v="2015"/>
    <s v="May"/>
    <s v="5000 to 9999"/>
    <n v="1228.5"/>
    <x v="108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2:43:40"/>
    <d v="2015-10-11T12:43:40"/>
    <n v="2015"/>
    <n v="2015"/>
    <s v="Sep"/>
    <s v="&lt;1000"/>
    <n v="17.099999999999998"/>
    <x v="1066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2:24:17"/>
    <d v="2016-02-21T02:24:17"/>
    <n v="2016"/>
    <n v="2016"/>
    <s v="Jan"/>
    <s v="&lt;1000"/>
    <n v="87.779999999999987"/>
    <x v="1081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6:45:39"/>
    <d v="2014-07-12T22:59:00"/>
    <n v="2014"/>
    <n v="2014"/>
    <s v="Jun"/>
    <s v="&lt;1000"/>
    <n v="807"/>
    <x v="108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4:54:59"/>
    <d v="2016-04-27T07:55:00"/>
    <n v="2016"/>
    <n v="2016"/>
    <s v="Mar"/>
    <s v="&lt;1000"/>
    <n v="90"/>
    <x v="553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3:55:01"/>
    <d v="2015-03-07T13:55:01"/>
    <n v="2015"/>
    <n v="2015"/>
    <s v="Feb"/>
    <s v="&lt;1000"/>
    <n v="135"/>
    <x v="1083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1:57:43"/>
    <d v="2016-05-26T11:57:43"/>
    <n v="2016"/>
    <n v="2016"/>
    <s v="Apr"/>
    <s v="&lt;1000"/>
    <n v="1.1399999999999999"/>
    <x v="391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2:22:49"/>
    <d v="2015-09-11T12:22:49"/>
    <n v="2015"/>
    <n v="2015"/>
    <s v="Jul"/>
    <s v="1000 to 4999"/>
    <n v="2646.2000000000003"/>
    <x v="1084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09:29:18"/>
    <d v="2016-05-25T09:29:18"/>
    <n v="2016"/>
    <n v="2016"/>
    <s v="Apr"/>
    <s v="No funding"/>
    <n v="0"/>
    <x v="119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16:13:29"/>
    <d v="2017-01-02T16:13:29"/>
    <n v="2016"/>
    <n v="2017"/>
    <s v="Dec"/>
    <s v="No funding"/>
    <n v="0"/>
    <x v="11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14:57:42"/>
    <d v="2015-09-12T14:57:42"/>
    <n v="2015"/>
    <n v="2015"/>
    <s v="Jul"/>
    <s v="No funding"/>
    <n v="0"/>
    <x v="119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07:00:55"/>
    <d v="2015-06-14T07:00:55"/>
    <n v="2015"/>
    <n v="2015"/>
    <s v="May"/>
    <s v="No funding"/>
    <n v="0"/>
    <x v="119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04:44:38"/>
    <d v="2016-04-21T04:44:38"/>
    <n v="2016"/>
    <n v="2016"/>
    <s v="Apr"/>
    <s v="No funding"/>
    <n v="0"/>
    <x v="119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1:32:14"/>
    <d v="2016-07-08T11:32:14"/>
    <n v="2016"/>
    <n v="2016"/>
    <s v="Jun"/>
    <s v="&lt;1000"/>
    <n v="75"/>
    <x v="776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16:28:38"/>
    <d v="2015-05-21T23:25:00"/>
    <n v="2015"/>
    <n v="2015"/>
    <s v="Apr"/>
    <s v="No funding"/>
    <n v="0"/>
    <x v="119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3:28:25"/>
    <d v="2015-05-10T13:28:25"/>
    <n v="2015"/>
    <n v="2015"/>
    <s v="Mar"/>
    <s v="No funding"/>
    <n v="0"/>
    <x v="11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2:06:37"/>
    <d v="2016-02-19T22:06:37"/>
    <n v="2016"/>
    <n v="2016"/>
    <s v="Jan"/>
    <s v="&lt;1000"/>
    <n v="1"/>
    <x v="118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7:00:59"/>
    <d v="2014-11-18T18:00:59"/>
    <n v="2014"/>
    <n v="2014"/>
    <s v="Oct"/>
    <s v="&lt;1000"/>
    <n v="2"/>
    <x v="377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0:52:43"/>
    <d v="2014-07-28T10:52:43"/>
    <n v="2014"/>
    <n v="2014"/>
    <s v="Jun"/>
    <s v="No funding"/>
    <n v="0"/>
    <x v="119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0:42:27"/>
    <d v="2017-04-15T09:42:27"/>
    <n v="2017"/>
    <n v="2017"/>
    <s v="Mar"/>
    <s v="No funding"/>
    <n v="0"/>
    <x v="119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4:48:00"/>
    <d v="2016-04-24T15:59:00"/>
    <n v="2016"/>
    <n v="2016"/>
    <s v="Apr"/>
    <s v="&lt;1000"/>
    <n v="17.099999999999998"/>
    <x v="1066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0:08:40"/>
    <d v="2014-09-05T07:39:00"/>
    <n v="2014"/>
    <n v="2014"/>
    <s v="Jul"/>
    <s v="1000 to 4999"/>
    <n v="1575"/>
    <x v="634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0:02:45"/>
    <d v="2017-01-03T10:02:45"/>
    <n v="2016"/>
    <n v="2017"/>
    <s v="Dec"/>
    <s v="&lt;1000"/>
    <n v="165.29999999999998"/>
    <x v="108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15:30:44"/>
    <d v="2015-11-11T16:30:44"/>
    <n v="2015"/>
    <n v="2015"/>
    <s v="Oct"/>
    <s v="No funding"/>
    <n v="0"/>
    <x v="11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0:56:00"/>
    <d v="2014-08-10T22:00:00"/>
    <n v="2014"/>
    <n v="2014"/>
    <s v="Jul"/>
    <s v="No funding"/>
    <n v="0"/>
    <x v="119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3T22:54:56"/>
    <d v="2015-12-02T11:25:00"/>
    <n v="2015"/>
    <n v="2015"/>
    <s v="Nov"/>
    <s v="No funding"/>
    <n v="0"/>
    <x v="11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15:31:38"/>
    <d v="2014-11-30T17:45:00"/>
    <n v="2014"/>
    <n v="2014"/>
    <s v="Oct"/>
    <s v="No funding"/>
    <n v="0"/>
    <x v="119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09:29:14"/>
    <d v="2014-10-20T18:00:00"/>
    <n v="2014"/>
    <n v="2014"/>
    <s v="Sep"/>
    <s v="15000 to 19999"/>
    <n v="15186.69"/>
    <x v="1086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09:54:31"/>
    <d v="2013-04-10T09:54:31"/>
    <n v="2013"/>
    <n v="2013"/>
    <s v="Mar"/>
    <s v="1000 to 4999"/>
    <n v="4340.7"/>
    <x v="1087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5:52:18"/>
    <d v="2013-04-07T14:52:18"/>
    <n v="2013"/>
    <n v="2013"/>
    <s v="Feb"/>
    <s v="&lt;1000"/>
    <n v="886"/>
    <x v="861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09:52:38"/>
    <d v="2013-02-16T09:52:38"/>
    <n v="2013"/>
    <n v="2013"/>
    <s v="Jan"/>
    <s v="5000 to 9999"/>
    <n v="8160"/>
    <x v="108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1:37:32"/>
    <d v="2012-03-21T21:00:00"/>
    <n v="2012"/>
    <n v="2012"/>
    <s v="Feb"/>
    <s v="&gt;50000"/>
    <n v="136924.35"/>
    <x v="1089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2:07:46"/>
    <d v="2016-01-11T23:00:00"/>
    <n v="2015"/>
    <n v="2016"/>
    <s v="Dec"/>
    <s v="15000 to 19999"/>
    <n v="17260.37"/>
    <x v="109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3:14:45"/>
    <d v="2012-03-25T12:14:45"/>
    <n v="2012"/>
    <n v="2012"/>
    <s v="Jan"/>
    <s v="45000 to 49999"/>
    <n v="46032"/>
    <x v="1091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8:20:49"/>
    <d v="2011-06-11T18:20:49"/>
    <n v="2011"/>
    <n v="2011"/>
    <s v="Apr"/>
    <s v="5000 to 9999"/>
    <n v="9725"/>
    <x v="1092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8:21:49"/>
    <d v="2013-02-15T08:21:49"/>
    <n v="2013"/>
    <n v="2013"/>
    <s v="Jan"/>
    <s v="45000 to 49999"/>
    <n v="47978"/>
    <x v="109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3:51:03"/>
    <d v="2012-12-28T13:51:03"/>
    <n v="2012"/>
    <n v="2012"/>
    <s v="Dec"/>
    <s v="1000 to 4999"/>
    <n v="1877"/>
    <x v="1094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6:58:54"/>
    <d v="2015-04-09T16:58:54"/>
    <n v="2015"/>
    <n v="2015"/>
    <s v="Mar"/>
    <s v="30000 to 34999"/>
    <n v="33229"/>
    <x v="1095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7:01:43"/>
    <d v="2013-10-16T07:01:43"/>
    <n v="2013"/>
    <n v="2013"/>
    <s v="Sep"/>
    <s v="30000 to 34999"/>
    <n v="34676"/>
    <x v="1096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7:30:39"/>
    <d v="2012-03-01T17:30:39"/>
    <n v="2012"/>
    <n v="2012"/>
    <s v="Jan"/>
    <s v="1000 to 4999"/>
    <n v="1807.74"/>
    <x v="1097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1:28:12"/>
    <d v="2013-09-13T11:28:12"/>
    <n v="2013"/>
    <n v="2013"/>
    <s v="Aug"/>
    <s v="1000 to 4999"/>
    <n v="3368"/>
    <x v="1098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1:21:03"/>
    <d v="2014-12-19T22:59:00"/>
    <n v="2014"/>
    <n v="2014"/>
    <s v="Nov"/>
    <s v="25000 to 29999"/>
    <n v="28300.45"/>
    <x v="1099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19:00:22"/>
    <d v="2011-09-09T19:00:22"/>
    <n v="2011"/>
    <n v="2011"/>
    <s v="Aug"/>
    <s v="35000 to 39999"/>
    <n v="39693.279999999999"/>
    <x v="110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8:46:44"/>
    <d v="2011-12-22T21:00:00"/>
    <n v="2011"/>
    <n v="2011"/>
    <s v="Oct"/>
    <s v="30000 to 34999"/>
    <n v="33393"/>
    <x v="1101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4:55:13"/>
    <d v="2013-05-14T14:55:13"/>
    <n v="2013"/>
    <n v="2013"/>
    <s v="Apr"/>
    <s v="&gt;50000"/>
    <n v="590807.11"/>
    <x v="1102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1:53:09"/>
    <d v="2014-05-09T21:59:00"/>
    <n v="2014"/>
    <n v="2014"/>
    <s v="Apr"/>
    <s v="1000 to 4999"/>
    <n v="2198"/>
    <x v="110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6:24:59"/>
    <d v="2013-07-26T11:00:00"/>
    <n v="2013"/>
    <n v="2013"/>
    <s v="Jul"/>
    <s v="&gt;50000"/>
    <n v="58520.2"/>
    <x v="110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6:09:05"/>
    <d v="2013-11-02T16:09:05"/>
    <n v="2013"/>
    <n v="2013"/>
    <s v="Oct"/>
    <s v="&lt;1000"/>
    <n v="78.75"/>
    <x v="11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4:35:36"/>
    <d v="2012-09-07T01:51:00"/>
    <n v="2012"/>
    <n v="2012"/>
    <s v="Aug"/>
    <s v="&lt;1000"/>
    <n v="5"/>
    <x v="14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2:37:55"/>
    <d v="2016-07-21T22:37:55"/>
    <n v="2016"/>
    <n v="2016"/>
    <s v="Jun"/>
    <s v="&lt;1000"/>
    <n v="50"/>
    <x v="158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3T22:49:23"/>
    <d v="2012-07-21T08:51:00"/>
    <n v="2012"/>
    <n v="2012"/>
    <s v="May"/>
    <s v="No funding"/>
    <n v="0"/>
    <x v="119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3:06:13"/>
    <d v="2015-06-20T13:06:13"/>
    <n v="2015"/>
    <n v="2015"/>
    <s v="May"/>
    <s v="&lt;1000"/>
    <n v="150"/>
    <x v="417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2:02:41"/>
    <d v="2015-02-26T22:02:41"/>
    <n v="2015"/>
    <n v="2015"/>
    <s v="Jan"/>
    <s v="&lt;1000"/>
    <n v="48"/>
    <x v="110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16:01:11"/>
    <d v="2016-08-02T16:01:11"/>
    <n v="2016"/>
    <n v="2016"/>
    <s v="Jul"/>
    <s v="No funding"/>
    <n v="0"/>
    <x v="119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7:31:00"/>
    <d v="2014-01-05T07:31:00"/>
    <n v="2013"/>
    <n v="2014"/>
    <s v="Dec"/>
    <s v="&lt;1000"/>
    <n v="255.6"/>
    <x v="1107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08:40:52"/>
    <d v="2012-11-15T09:40:52"/>
    <n v="2012"/>
    <n v="2012"/>
    <s v="Oct"/>
    <s v="No funding"/>
    <n v="0"/>
    <x v="11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7:27:54"/>
    <d v="2013-10-02T07:27:54"/>
    <n v="2013"/>
    <n v="2013"/>
    <s v="Sep"/>
    <s v="&lt;1000"/>
    <n v="895"/>
    <x v="1108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1:07:23"/>
    <d v="2015-02-15T09:38:00"/>
    <n v="2014"/>
    <n v="2015"/>
    <s v="Dec"/>
    <s v="&lt;1000"/>
    <n v="100"/>
    <x v="177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5:14:06"/>
    <d v="2011-06-18T15:14:06"/>
    <n v="2011"/>
    <n v="2011"/>
    <s v="May"/>
    <s v="&lt;1000"/>
    <n v="30"/>
    <x v="137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14:47:55"/>
    <d v="2013-06-16T14:47:55"/>
    <n v="2013"/>
    <n v="2013"/>
    <s v="May"/>
    <s v="No funding"/>
    <n v="0"/>
    <x v="119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1:20:13"/>
    <d v="2015-04-03T09:38:00"/>
    <n v="2015"/>
    <n v="2015"/>
    <s v="Mar"/>
    <s v="&lt;1000"/>
    <n v="445"/>
    <x v="1071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2:57:11"/>
    <d v="2011-08-27T12:57:11"/>
    <n v="2011"/>
    <n v="2011"/>
    <s v="Jul"/>
    <s v="No funding"/>
    <n v="0"/>
    <x v="119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05:24:19"/>
    <d v="2014-09-16T05:24:19"/>
    <n v="2014"/>
    <n v="2014"/>
    <s v="Jul"/>
    <s v="No funding"/>
    <n v="0"/>
    <x v="1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09:25:22"/>
    <d v="2013-07-31T13:43:00"/>
    <n v="2013"/>
    <n v="2013"/>
    <s v="Jun"/>
    <s v="&lt;1000"/>
    <n v="1"/>
    <x v="118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7:36:18"/>
    <d v="2014-09-03T17:36:18"/>
    <n v="2014"/>
    <n v="2014"/>
    <s v="Jul"/>
    <s v="&lt;1000"/>
    <n v="57"/>
    <x v="847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8:10:33"/>
    <d v="2016-08-04T18:10:33"/>
    <n v="2016"/>
    <n v="2016"/>
    <s v="Jun"/>
    <s v="&lt;1000"/>
    <n v="5"/>
    <x v="14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5:42:37"/>
    <d v="2013-05-01T15:42:37"/>
    <n v="2013"/>
    <n v="2013"/>
    <s v="Apr"/>
    <s v="&lt;1000"/>
    <n v="701"/>
    <x v="1109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8:00:23"/>
    <d v="2015-07-08T08:00:23"/>
    <n v="2015"/>
    <n v="2015"/>
    <s v="Jun"/>
    <s v="&gt;50000"/>
    <n v="64869"/>
    <x v="111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7:01:20"/>
    <d v="2016-03-25T16:00:00"/>
    <n v="2016"/>
    <n v="2016"/>
    <s v="Feb"/>
    <s v="20000 to 24999"/>
    <n v="29236.58"/>
    <x v="1111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2:20:01"/>
    <d v="2016-10-23T02:20:01"/>
    <n v="2016"/>
    <n v="2016"/>
    <s v="Aug"/>
    <s v="1000 to 4999"/>
    <n v="4612.3601999999992"/>
    <x v="1112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09:47:04"/>
    <d v="2014-06-10T02:33:00"/>
    <n v="2014"/>
    <n v="2014"/>
    <s v="May"/>
    <s v="15000 to 19999"/>
    <n v="23666.460000000003"/>
    <x v="111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4:38:23"/>
    <d v="2016-03-22T14:01:00"/>
    <n v="2016"/>
    <n v="2016"/>
    <s v="Feb"/>
    <s v="15000 to 19999"/>
    <n v="18893.219999999998"/>
    <x v="1114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2:51:44"/>
    <d v="2014-07-24T12:51:44"/>
    <n v="2014"/>
    <n v="2014"/>
    <s v="Jun"/>
    <s v="1000 to 4999"/>
    <n v="2189.0100000000002"/>
    <x v="1115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4:48:29"/>
    <d v="2010-05-15T02:10:00"/>
    <n v="2010"/>
    <n v="2010"/>
    <s v="Mar"/>
    <s v="1000 to 4999"/>
    <n v="2580"/>
    <x v="1116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8:44:41"/>
    <d v="2014-06-27T08:44:41"/>
    <n v="2014"/>
    <n v="2014"/>
    <s v="May"/>
    <s v="20000 to 24999"/>
    <n v="20491"/>
    <x v="1117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6:48:05"/>
    <d v="2017-02-14T16:59:00"/>
    <n v="2017"/>
    <n v="2017"/>
    <s v="Jan"/>
    <s v="20000 to 24999"/>
    <n v="24666.430799999998"/>
    <x v="1118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3:14:38"/>
    <d v="2014-07-19T03:14:38"/>
    <n v="2014"/>
    <n v="2014"/>
    <s v="Jun"/>
    <s v="15000 to 19999"/>
    <n v="21176.936000000002"/>
    <x v="1119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8:00:04"/>
    <d v="2015-11-18T09:00:04"/>
    <n v="2015"/>
    <n v="2015"/>
    <s v="Oct"/>
    <s v="15000 to 19999"/>
    <n v="15651"/>
    <x v="11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0:25:39"/>
    <d v="2017-02-05T10:25:39"/>
    <n v="2017"/>
    <n v="2017"/>
    <s v="Jan"/>
    <s v="15000 to 19999"/>
    <n v="19557"/>
    <x v="1121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09:17:46"/>
    <d v="2014-07-16T09:17:46"/>
    <n v="2014"/>
    <n v="2014"/>
    <s v="Jun"/>
    <s v="10000 to 14999"/>
    <n v="15721.965"/>
    <x v="1122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8:20:40"/>
    <d v="2015-09-27T08:20:40"/>
    <n v="2015"/>
    <n v="2015"/>
    <s v="Aug"/>
    <s v="25000 to 29999"/>
    <n v="26619"/>
    <x v="1123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0:04:57"/>
    <d v="2016-03-15T23:04:57"/>
    <n v="2016"/>
    <n v="2016"/>
    <s v="Feb"/>
    <s v="&gt;50000"/>
    <n v="56588.04"/>
    <x v="1124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5:11:32"/>
    <d v="2016-10-06T08:00:00"/>
    <n v="2016"/>
    <n v="2016"/>
    <s v="Sep"/>
    <s v="15000 to 19999"/>
    <n v="18472"/>
    <x v="1125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7:35:53"/>
    <d v="2014-12-06T00:00:00"/>
    <n v="2014"/>
    <n v="2014"/>
    <s v="Nov"/>
    <s v="20000 to 24999"/>
    <n v="24297"/>
    <x v="1126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3:40:52"/>
    <d v="2014-05-31T13:40:52"/>
    <n v="2014"/>
    <n v="2014"/>
    <s v="May"/>
    <s v="30000 to 34999"/>
    <n v="30805"/>
    <x v="1127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1:48:03"/>
    <d v="2014-06-20T15:59:00"/>
    <n v="2014"/>
    <n v="2014"/>
    <s v="May"/>
    <s v="5000 to 9999"/>
    <n v="9302.75"/>
    <x v="1128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4:35:13"/>
    <d v="2014-12-18T22:00:00"/>
    <n v="2014"/>
    <n v="2014"/>
    <s v="Nov"/>
    <s v="15000 to 19999"/>
    <n v="18625"/>
    <x v="1129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2:01:31"/>
    <d v="2016-06-06T22:01:31"/>
    <n v="2016"/>
    <n v="2016"/>
    <s v="May"/>
    <s v="40000 to 44999"/>
    <n v="40055"/>
    <x v="113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3:55:39"/>
    <d v="2014-10-17T13:55:39"/>
    <n v="2014"/>
    <n v="2014"/>
    <s v="Sep"/>
    <s v="&gt;50000"/>
    <n v="60450.1"/>
    <x v="1131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2:01:56"/>
    <d v="2014-12-22T18:00:00"/>
    <n v="2014"/>
    <n v="2014"/>
    <s v="Nov"/>
    <s v="20000 to 24999"/>
    <n v="23096"/>
    <x v="1132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6:01:30"/>
    <d v="2017-02-20T06:01:30"/>
    <n v="2017"/>
    <n v="2017"/>
    <s v="Jan"/>
    <s v="5000 to 9999"/>
    <n v="683.1"/>
    <x v="1133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0:52:18"/>
    <d v="2016-08-18T10:52:18"/>
    <n v="2016"/>
    <n v="2016"/>
    <s v="Jul"/>
    <s v="1000 to 4999"/>
    <n v="4524.1499999999996"/>
    <x v="1134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0:37:27"/>
    <d v="2016-01-19T00:37:27"/>
    <n v="2015"/>
    <n v="2016"/>
    <s v="Dec"/>
    <s v="25000 to 29999"/>
    <n v="27675"/>
    <x v="1135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8:24:46"/>
    <d v="2017-03-14T07:24:46"/>
    <n v="2017"/>
    <n v="2017"/>
    <s v="Feb"/>
    <s v="1000 to 4999"/>
    <n v="3865.55"/>
    <x v="113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1:35:22"/>
    <d v="2017-01-31T18:00:00"/>
    <n v="2017"/>
    <n v="2017"/>
    <s v="Jan"/>
    <s v="5000 to 9999"/>
    <n v="8447"/>
    <x v="1137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09:05:20"/>
    <d v="2015-03-19T08:05:20"/>
    <n v="2015"/>
    <n v="2015"/>
    <s v="Feb"/>
    <s v="15000 to 19999"/>
    <n v="19129"/>
    <x v="1138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2:24:55"/>
    <d v="2015-10-23T12:24:55"/>
    <n v="2015"/>
    <n v="2015"/>
    <s v="Sep"/>
    <s v="45000 to 49999"/>
    <n v="47189"/>
    <x v="1139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3:15:26"/>
    <d v="2014-11-30T21:00:00"/>
    <n v="2014"/>
    <n v="2014"/>
    <s v="Oct"/>
    <s v="1000 to 4999"/>
    <n v="4135"/>
    <x v="114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5:24:25"/>
    <d v="2016-02-15T09:00:00"/>
    <n v="2016"/>
    <n v="2016"/>
    <s v="Jan"/>
    <s v="20000 to 24999"/>
    <n v="17182.71"/>
    <x v="1141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8:02:57"/>
    <d v="2016-05-01T21:59:00"/>
    <n v="2016"/>
    <n v="2016"/>
    <s v="Mar"/>
    <s v="&gt;50000"/>
    <n v="65313"/>
    <x v="114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0:11:02"/>
    <d v="2015-09-04T10:11:02"/>
    <n v="2015"/>
    <n v="2015"/>
    <s v="Aug"/>
    <s v="30000 to 34999"/>
    <n v="31330"/>
    <x v="1143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3:53:51"/>
    <d v="2016-05-23T16:00:00"/>
    <n v="2016"/>
    <n v="2016"/>
    <s v="Apr"/>
    <s v="5000 to 9999"/>
    <n v="5297"/>
    <x v="1144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3:15:10"/>
    <d v="2015-08-27T13:15:10"/>
    <n v="2015"/>
    <n v="2015"/>
    <s v="Jul"/>
    <s v="30000 to 34999"/>
    <n v="30037.01"/>
    <x v="1145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1:33:47"/>
    <d v="2016-08-06T12:00:00"/>
    <n v="2016"/>
    <n v="2016"/>
    <s v="Jul"/>
    <s v="20000 to 24999"/>
    <n v="24610.32"/>
    <x v="1146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2:46:10"/>
    <d v="2015-01-22T12:46:10"/>
    <n v="2014"/>
    <n v="2015"/>
    <s v="Dec"/>
    <s v="5000 to 9999"/>
    <n v="7184"/>
    <x v="1147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6:03:39"/>
    <d v="2017-01-03T16:03:39"/>
    <n v="2016"/>
    <n v="2017"/>
    <s v="Dec"/>
    <s v="25000 to 29999"/>
    <n v="27197.22"/>
    <x v="1148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8:10:16"/>
    <d v="2014-11-25T19:15:00"/>
    <n v="2014"/>
    <n v="2014"/>
    <s v="Oct"/>
    <s v="15000 to 19999"/>
    <n v="17680"/>
    <x v="1149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1:05:38"/>
    <d v="2014-12-31T11:05:38"/>
    <n v="2014"/>
    <n v="2014"/>
    <s v="Dec"/>
    <s v="&lt;1000"/>
    <n v="6"/>
    <x v="366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7:55:00"/>
    <d v="2015-06-30T17:55:00"/>
    <n v="2015"/>
    <n v="2015"/>
    <s v="Jun"/>
    <s v="&lt;1000"/>
    <n v="15"/>
    <x v="455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6:13:54"/>
    <d v="2014-11-22T07:13:54"/>
    <n v="2014"/>
    <n v="2014"/>
    <s v="Oct"/>
    <s v="&lt;1000"/>
    <n v="10"/>
    <x v="129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7T19:13:44"/>
    <d v="2015-03-31T18:18:00"/>
    <n v="2015"/>
    <n v="2015"/>
    <s v="Feb"/>
    <s v="No funding"/>
    <n v="0"/>
    <x v="119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5:13:54"/>
    <d v="2015-03-02T15:16:00"/>
    <n v="2015"/>
    <n v="2015"/>
    <s v="Jan"/>
    <s v="&lt;1000"/>
    <n v="1"/>
    <x v="118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8T23:06:39"/>
    <d v="2014-09-16T23:06:39"/>
    <n v="2014"/>
    <n v="2014"/>
    <s v="Jul"/>
    <s v="&lt;1000"/>
    <n v="378.59000000000003"/>
    <x v="1150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04:14:42"/>
    <d v="2017-02-23T04:14:42"/>
    <n v="2017"/>
    <n v="2017"/>
    <s v="Feb"/>
    <s v="No funding"/>
    <n v="0"/>
    <x v="119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5:10:20"/>
    <d v="2015-11-08T16:10:20"/>
    <n v="2015"/>
    <n v="2015"/>
    <s v="Oct"/>
    <s v="&lt;1000"/>
    <n v="60"/>
    <x v="182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1:15:59"/>
    <d v="2015-11-02T22:15:59"/>
    <n v="2015"/>
    <n v="2015"/>
    <s v="Oct"/>
    <s v="&lt;1000"/>
    <n v="170"/>
    <x v="601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4:47:14"/>
    <d v="2016-05-12T04:47:14"/>
    <n v="2016"/>
    <n v="2016"/>
    <s v="Apr"/>
    <s v="&lt;1000"/>
    <n v="132.31"/>
    <x v="1151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3:47:19"/>
    <d v="2015-05-27T13:47:19"/>
    <n v="2015"/>
    <n v="2015"/>
    <s v="Apr"/>
    <s v="No funding"/>
    <n v="0"/>
    <x v="1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0:31:48"/>
    <d v="2014-09-30T21:59:00"/>
    <n v="2014"/>
    <n v="2014"/>
    <s v="Sep"/>
    <s v="1000 to 4999"/>
    <n v="2115"/>
    <x v="1152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0:47:27"/>
    <d v="2015-09-02T00:47:27"/>
    <n v="2015"/>
    <n v="2015"/>
    <s v="Aug"/>
    <s v="No funding"/>
    <n v="0"/>
    <x v="119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0:03:10"/>
    <d v="2015-08-02T00:03:10"/>
    <n v="2015"/>
    <n v="2015"/>
    <s v="Jul"/>
    <s v="No funding"/>
    <n v="0"/>
    <x v="119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08:43:52"/>
    <d v="2015-09-17T11:00:00"/>
    <n v="2015"/>
    <n v="2015"/>
    <s v="Aug"/>
    <s v="No funding"/>
    <n v="0"/>
    <x v="119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1:40:24"/>
    <d v="2016-07-03T21:40:24"/>
    <n v="2016"/>
    <n v="2016"/>
    <s v="Jun"/>
    <s v="&lt;1000"/>
    <n v="507.75"/>
    <x v="1153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09:40:33"/>
    <d v="2014-09-20T09:40:33"/>
    <n v="2014"/>
    <n v="2014"/>
    <s v="Aug"/>
    <s v="&lt;1000"/>
    <n v="100"/>
    <x v="177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3:32:39"/>
    <d v="2015-08-28T06:12:00"/>
    <n v="2015"/>
    <n v="2015"/>
    <s v="Jun"/>
    <s v="&lt;1000"/>
    <n v="45.85"/>
    <x v="115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19:16:39"/>
    <d v="2015-04-28T19:16:39"/>
    <n v="2015"/>
    <n v="2015"/>
    <s v="Apr"/>
    <s v="&lt;1000"/>
    <n v="50"/>
    <x v="158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8:29:53"/>
    <d v="2014-11-12T19:29:53"/>
    <n v="2014"/>
    <n v="2014"/>
    <s v="Oct"/>
    <s v="&lt;1000"/>
    <n v="94"/>
    <x v="115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19:00:03"/>
    <d v="2013-11-06T20:00:03"/>
    <n v="2013"/>
    <n v="2013"/>
    <s v="Oct"/>
    <s v="&lt;1000"/>
    <n v="67"/>
    <x v="1156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07:35:16"/>
    <d v="2009-12-01T18:50:00"/>
    <n v="2009"/>
    <n v="2009"/>
    <s v="Sep"/>
    <s v="No funding"/>
    <n v="0"/>
    <x v="119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1:49:11"/>
    <d v="2014-03-14T10:49:11"/>
    <n v="2014"/>
    <n v="2014"/>
    <s v="Jan"/>
    <s v="&lt;1000"/>
    <n v="111.35000000000001"/>
    <x v="1157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2:48:29"/>
    <d v="2015-05-28T14:05:00"/>
    <n v="2015"/>
    <n v="2015"/>
    <s v="Apr"/>
    <s v="&lt;1000"/>
    <n v="10"/>
    <x v="129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1:31:01"/>
    <d v="2011-06-08T11:31:01"/>
    <n v="2011"/>
    <n v="2011"/>
    <s v="May"/>
    <s v="&lt;1000"/>
    <n v="100"/>
    <x v="177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6:00:04"/>
    <d v="2016-07-27T16:00:00"/>
    <n v="2016"/>
    <n v="2016"/>
    <s v="Jun"/>
    <s v="5000 to 9999"/>
    <n v="6375"/>
    <x v="1158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6:29:05"/>
    <d v="2014-02-16T18:00:00"/>
    <n v="2014"/>
    <n v="2014"/>
    <s v="Feb"/>
    <s v="&lt;1000"/>
    <n v="350"/>
    <x v="1159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19:29:45"/>
    <d v="2014-12-23T19:29:45"/>
    <n v="2014"/>
    <n v="2014"/>
    <s v="Nov"/>
    <s v="1000 to 4999"/>
    <n v="3410"/>
    <x v="1160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0:18:34"/>
    <d v="2013-05-25T10:18:34"/>
    <n v="2013"/>
    <n v="2013"/>
    <s v="Apr"/>
    <s v="No funding"/>
    <n v="0"/>
    <x v="119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3:31:22"/>
    <d v="2016-04-08T12:31:22"/>
    <n v="2016"/>
    <n v="2016"/>
    <s v="Mar"/>
    <s v="1000 to 4999"/>
    <n v="2484"/>
    <x v="1161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2:28:03"/>
    <d v="2015-06-19T12:28:03"/>
    <n v="2015"/>
    <n v="2015"/>
    <s v="May"/>
    <s v="&lt;1000"/>
    <n v="104.80000000000001"/>
    <x v="459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8:47:39"/>
    <d v="2016-02-28T17:59:00"/>
    <n v="2016"/>
    <n v="2016"/>
    <s v="Feb"/>
    <s v="&lt;1000"/>
    <n v="163.75"/>
    <x v="116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8:00:02"/>
    <d v="2017-03-31T21:59:00"/>
    <n v="2017"/>
    <n v="2017"/>
    <s v="Feb"/>
    <s v="&lt;1000"/>
    <n v="167.25"/>
    <x v="1163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6:15:29"/>
    <d v="2015-02-17T16:15:29"/>
    <n v="2015"/>
    <n v="2015"/>
    <s v="Jan"/>
    <s v="&lt;1000"/>
    <n v="506"/>
    <x v="116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6:34:56"/>
    <d v="2014-07-09T06:34:56"/>
    <n v="2014"/>
    <n v="2014"/>
    <s v="Jun"/>
    <s v="1000 to 4999"/>
    <n v="2291"/>
    <x v="116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5:06:08"/>
    <d v="2015-06-30T15:06:08"/>
    <n v="2015"/>
    <n v="2015"/>
    <s v="May"/>
    <s v="&lt;1000"/>
    <n v="650"/>
    <x v="1166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4:20:48"/>
    <d v="2012-07-24T14:20:48"/>
    <n v="2012"/>
    <n v="2012"/>
    <s v="May"/>
    <s v="&lt;1000"/>
    <n v="55"/>
    <x v="452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19:34:51"/>
    <d v="2010-09-01T20:00:00"/>
    <n v="2010"/>
    <n v="2010"/>
    <s v="Aug"/>
    <s v="&lt;1000"/>
    <n v="205"/>
    <x v="421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7:54:51"/>
    <d v="2013-08-28T17:54:51"/>
    <n v="2013"/>
    <n v="2013"/>
    <s v="Jul"/>
    <s v="&lt;1000"/>
    <n v="28"/>
    <x v="982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1T19:12:06"/>
    <d v="2012-05-20T19:12:06"/>
    <n v="2012"/>
    <n v="2012"/>
    <s v="Mar"/>
    <s v="No funding"/>
    <n v="0"/>
    <x v="119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4:46:30"/>
    <d v="2015-12-19T04:46:30"/>
    <n v="2015"/>
    <n v="2015"/>
    <s v="Nov"/>
    <s v="&lt;1000"/>
    <n v="6.5500000000000007"/>
    <x v="379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2:57:33"/>
    <d v="2015-10-26T15:20:00"/>
    <n v="2015"/>
    <n v="2015"/>
    <s v="Aug"/>
    <s v="&lt;1000"/>
    <n v="93"/>
    <x v="1167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5:43:11"/>
    <d v="2014-09-25T15:43:11"/>
    <n v="2014"/>
    <n v="2014"/>
    <s v="Aug"/>
    <s v="&lt;1000"/>
    <n v="19.650000000000002"/>
    <x v="1168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09:35:01"/>
    <d v="2014-05-30T09:35:01"/>
    <n v="2014"/>
    <n v="2014"/>
    <s v="May"/>
    <s v="No funding"/>
    <n v="0"/>
    <x v="119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5:29:28"/>
    <d v="2016-12-25T05:00:00"/>
    <n v="2016"/>
    <n v="2016"/>
    <s v="Dec"/>
    <s v="1000 to 4999"/>
    <n v="1185"/>
    <x v="1169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5T20:30:22"/>
    <d v="2015-04-04T19:30:22"/>
    <n v="2015"/>
    <n v="2015"/>
    <s v="Mar"/>
    <s v="No funding"/>
    <n v="0"/>
    <x v="119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6:49:25"/>
    <d v="2014-12-13T16:49:25"/>
    <n v="2014"/>
    <n v="2014"/>
    <s v="Nov"/>
    <s v="&lt;1000"/>
    <n v="1"/>
    <x v="118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4-12-31T23:59:59"/>
    <d v="2015-01-31T14:12:00"/>
    <n v="2014"/>
    <n v="2015"/>
    <s v="Dec"/>
    <s v="No funding"/>
    <n v="0"/>
    <x v="119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17:38:06"/>
    <d v="2015-10-09T17:38:06"/>
    <n v="2015"/>
    <n v="2015"/>
    <s v="Sep"/>
    <s v="No funding"/>
    <n v="0"/>
    <x v="119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4:34:24"/>
    <d v="2015-09-23T14:34:24"/>
    <n v="2015"/>
    <n v="2015"/>
    <s v="Aug"/>
    <s v="1000 to 4999"/>
    <n v="1162.8"/>
    <x v="117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1:25:41"/>
    <d v="2016-04-03T10:25:41"/>
    <n v="2016"/>
    <n v="2016"/>
    <s v="Mar"/>
    <s v="1000 to 4999"/>
    <n v="5360.52"/>
    <x v="117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0T19:44:45"/>
    <d v="2015-03-27T18:44:45"/>
    <n v="2015"/>
    <n v="2015"/>
    <s v="Feb"/>
    <s v="No funding"/>
    <n v="0"/>
    <x v="119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4:17:35"/>
    <d v="2015-02-28T14:17:35"/>
    <n v="2015"/>
    <n v="2015"/>
    <s v="Jan"/>
    <s v="&lt;1000"/>
    <n v="3"/>
    <x v="37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1:06:22"/>
    <d v="2016-05-15T10:21:00"/>
    <n v="2016"/>
    <n v="2016"/>
    <s v="Mar"/>
    <s v="&lt;1000"/>
    <n v="205"/>
    <x v="421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19:12:08"/>
    <d v="2014-06-18T14:13:00"/>
    <n v="2014"/>
    <n v="2014"/>
    <s v="May"/>
    <s v="&lt;1000"/>
    <n v="280"/>
    <x v="701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4:19:29"/>
    <d v="2014-12-13T05:19:29"/>
    <n v="2014"/>
    <n v="2014"/>
    <s v="Oct"/>
    <s v="&lt;1000"/>
    <n v="98.25"/>
    <x v="1172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2:29:57"/>
    <d v="2016-09-20T02:29:57"/>
    <n v="2016"/>
    <n v="2016"/>
    <s v="Aug"/>
    <s v="No funding"/>
    <n v="0"/>
    <x v="119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0:00:58"/>
    <d v="2015-07-26T10:00:58"/>
    <n v="2015"/>
    <n v="2015"/>
    <s v="May"/>
    <s v="&lt;1000"/>
    <n v="1"/>
    <x v="11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06:56:16"/>
    <d v="2016-04-08T05:56:16"/>
    <n v="2016"/>
    <n v="2016"/>
    <s v="Mar"/>
    <s v="No funding"/>
    <n v="0"/>
    <x v="119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19:22:32"/>
    <d v="2014-07-14T23:11:00"/>
    <n v="2014"/>
    <n v="2014"/>
    <s v="May"/>
    <s v="&lt;1000"/>
    <n v="367"/>
    <x v="1173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0:13:53"/>
    <d v="2011-05-04T20:13:53"/>
    <n v="2011"/>
    <n v="2011"/>
    <s v="Apr"/>
    <s v="1000 to 4999"/>
    <n v="2706.23"/>
    <x v="1174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1:08:37"/>
    <d v="2011-10-14T17:00:00"/>
    <n v="2011"/>
    <n v="2011"/>
    <s v="Sep"/>
    <s v="1000 to 4999"/>
    <n v="1502.5"/>
    <x v="1175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2:04:19"/>
    <d v="2012-01-27T22:04:19"/>
    <n v="2011"/>
    <n v="2012"/>
    <s v="Nov"/>
    <s v="1000 to 4999"/>
    <n v="2000.66"/>
    <x v="117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4:17:15"/>
    <d v="2012-03-17T13:17:15"/>
    <n v="2012"/>
    <n v="2012"/>
    <s v="Feb"/>
    <s v="1000 to 4999"/>
    <n v="3419"/>
    <x v="1177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8:18:33"/>
    <d v="2011-08-01T01:00:00"/>
    <n v="2011"/>
    <n v="2011"/>
    <s v="Jul"/>
    <s v="5000 to 9999"/>
    <n v="6041.6"/>
    <x v="1178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0:40:38"/>
    <d v="2011-03-23T19:40:38"/>
    <n v="2010"/>
    <n v="2011"/>
    <s v="Dec"/>
    <s v="5000 to 9999"/>
    <n v="8080.33"/>
    <x v="1179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3:24:11"/>
    <d v="2012-06-14T13:24:11"/>
    <n v="2012"/>
    <n v="2012"/>
    <s v="May"/>
    <s v="10000 to 14999"/>
    <n v="14511"/>
    <x v="118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3:56:26"/>
    <d v="2013-12-31T23:26:00"/>
    <n v="2013"/>
    <n v="2013"/>
    <s v="Nov"/>
    <s v="1000 to 4999"/>
    <n v="1215"/>
    <x v="118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8:01:49"/>
    <d v="2011-11-02T02:00:00"/>
    <n v="2011"/>
    <n v="2011"/>
    <s v="Sep"/>
    <s v="1000 to 4999"/>
    <n v="1775"/>
    <x v="1182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6:11:50"/>
    <d v="2012-12-15T16:11:50"/>
    <n v="2012"/>
    <n v="2012"/>
    <s v="Nov"/>
    <s v="5000 to 9999"/>
    <n v="5437"/>
    <x v="1183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8:00:32"/>
    <d v="2013-06-04T18:00:32"/>
    <n v="2013"/>
    <n v="2013"/>
    <s v="May"/>
    <s v="1000 to 4999"/>
    <n v="1001"/>
    <x v="1184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4:59:44"/>
    <d v="2013-01-02T14:59:44"/>
    <n v="2012"/>
    <n v="2013"/>
    <s v="Dec"/>
    <s v="&lt;1000"/>
    <n v="550"/>
    <x v="118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19:40:02"/>
    <d v="2012-07-21T19:40:02"/>
    <n v="2012"/>
    <n v="2012"/>
    <s v="Jun"/>
    <s v="1000 to 4999"/>
    <n v="1015"/>
    <x v="1186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7:32:49"/>
    <d v="2014-08-03T11:00:00"/>
    <n v="2014"/>
    <n v="2014"/>
    <s v="Jun"/>
    <s v="5000 to 9999"/>
    <n v="5135"/>
    <x v="1187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19:13:16"/>
    <d v="2011-12-12T20:13:16"/>
    <n v="2011"/>
    <n v="2011"/>
    <s v="Oct"/>
    <s v="5000 to 9999"/>
    <n v="9130"/>
    <x v="1188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1:10:21"/>
    <d v="2012-11-22T16:00:00"/>
    <n v="2012"/>
    <n v="2012"/>
    <s v="Oct"/>
    <s v="10000 to 14999"/>
    <n v="10420"/>
    <x v="1189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09:56:28"/>
    <d v="2013-11-01T13:00:00"/>
    <n v="2013"/>
    <n v="2013"/>
    <s v="Sep"/>
    <s v="10000 to 14999"/>
    <n v="10210"/>
    <x v="119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09:42:15"/>
    <d v="2013-03-08T09:42:15"/>
    <n v="2013"/>
    <n v="2013"/>
    <s v="Jan"/>
    <s v="1000 to 4999"/>
    <n v="1576"/>
    <x v="119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2:28:06"/>
    <d v="2014-09-14T22:28:06"/>
    <n v="2014"/>
    <n v="2014"/>
    <s v="Aug"/>
    <s v="1000 to 4999"/>
    <n v="2000"/>
    <x v="4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2:09:00"/>
    <d v="2013-02-23T02:09:00"/>
    <n v="2013"/>
    <n v="2013"/>
    <s v="Feb"/>
    <s v="1000 to 4999"/>
    <n v="1130"/>
    <x v="995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8:33:35"/>
    <d v="2012-05-27T21:59:00"/>
    <n v="2012"/>
    <n v="2012"/>
    <s v="Apr"/>
    <s v="5000 to 9999"/>
    <n v="6060"/>
    <x v="1192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1:04:34"/>
    <d v="2014-12-17T01:59:00"/>
    <n v="2014"/>
    <n v="2014"/>
    <s v="Nov"/>
    <s v="5000 to 9999"/>
    <n v="7019"/>
    <x v="119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0:31:29"/>
    <d v="2013-08-27T10:31:29"/>
    <n v="2013"/>
    <n v="2013"/>
    <s v="Jun"/>
    <s v="&lt;1000"/>
    <n v="992.98"/>
    <x v="1194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2:48:55"/>
    <d v="2013-01-09T02:48:55"/>
    <n v="2012"/>
    <n v="2013"/>
    <s v="Nov"/>
    <s v="1000 to 4999"/>
    <n v="1180"/>
    <x v="119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0:47:33"/>
    <d v="2012-09-11T10:47:33"/>
    <n v="2012"/>
    <n v="2012"/>
    <s v="Aug"/>
    <s v="10000 to 14999"/>
    <n v="11650"/>
    <x v="1196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4:21:07"/>
    <d v="2013-12-01T15:21:07"/>
    <n v="2013"/>
    <n v="2013"/>
    <s v="Nov"/>
    <s v="5000 to 9999"/>
    <n v="8095"/>
    <x v="119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0:58:09"/>
    <d v="2012-11-25T22:59:00"/>
    <n v="2012"/>
    <n v="2012"/>
    <s v="Oct"/>
    <s v="1000 to 4999"/>
    <n v="2340"/>
    <x v="918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1:41:22"/>
    <d v="2014-06-17T11:41:22"/>
    <n v="2014"/>
    <n v="2014"/>
    <s v="May"/>
    <s v="1000 to 4999"/>
    <n v="4037"/>
    <x v="1198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4:48:53"/>
    <d v="2014-02-20T14:48:53"/>
    <n v="2014"/>
    <n v="2014"/>
    <s v="Jan"/>
    <s v="5000 to 9999"/>
    <n v="6220"/>
    <x v="1199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4:06:15"/>
    <d v="2012-03-02T00:59:00"/>
    <n v="2012"/>
    <n v="2012"/>
    <s v="Jan"/>
    <s v="10000 to 14999"/>
    <n v="10610"/>
    <x v="12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4:37:41"/>
    <d v="2012-10-12T14:37:41"/>
    <n v="2012"/>
    <n v="2012"/>
    <s v="Sep"/>
    <s v="15000 to 19999"/>
    <n v="15591"/>
    <x v="120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2:10:54"/>
    <d v="2011-09-24T02:10:54"/>
    <n v="2011"/>
    <n v="2011"/>
    <s v="Jul"/>
    <s v="1000 to 4999"/>
    <n v="4065"/>
    <x v="1202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5:12:36"/>
    <d v="2012-01-15T23:00:00"/>
    <n v="2011"/>
    <n v="2012"/>
    <s v="Dec"/>
    <s v="10000 to 14999"/>
    <n v="10000"/>
    <x v="1203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2:33:21"/>
    <d v="2011-06-01T23:59:00"/>
    <n v="2011"/>
    <n v="2011"/>
    <s v="Apr"/>
    <s v="1000 to 4999"/>
    <n v="2010"/>
    <x v="1204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4:51:01"/>
    <d v="2016-07-11T14:51:01"/>
    <n v="2016"/>
    <n v="2016"/>
    <s v="May"/>
    <s v="1000 to 4999"/>
    <n v="2506"/>
    <x v="102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0:04:48"/>
    <d v="2011-06-11T22:00:00"/>
    <n v="2011"/>
    <n v="2011"/>
    <s v="Apr"/>
    <s v="1000 to 4999"/>
    <n v="4660"/>
    <x v="1205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2:02:20"/>
    <d v="2009-12-31T17:39:00"/>
    <n v="2009"/>
    <n v="2009"/>
    <s v="Nov"/>
    <s v="&lt;1000"/>
    <n v="519"/>
    <x v="1206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0:29:28"/>
    <d v="2013-02-28T15:25:00"/>
    <n v="2013"/>
    <n v="2013"/>
    <s v="Jan"/>
    <s v="1000 to 4999"/>
    <n v="1050"/>
    <x v="1207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09:39:25"/>
    <d v="2012-03-03T09:39:25"/>
    <n v="2012"/>
    <n v="2012"/>
    <s v="Feb"/>
    <s v="1000 to 4999"/>
    <n v="1800"/>
    <x v="120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19T23:32:35"/>
    <d v="2010-08-02T19:59:00"/>
    <n v="2010"/>
    <n v="2010"/>
    <s v="Jul"/>
    <s v="&lt;1000"/>
    <n v="679.44"/>
    <x v="1209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8:19:04"/>
    <d v="2014-12-19T08:19:04"/>
    <n v="2014"/>
    <n v="2014"/>
    <s v="Nov"/>
    <s v="1000 to 4999"/>
    <n v="2535"/>
    <x v="561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8:35:27"/>
    <d v="2011-06-13T18:35:27"/>
    <n v="2011"/>
    <n v="2011"/>
    <s v="May"/>
    <s v="1000 to 4999"/>
    <n v="1200"/>
    <x v="1210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3:46:52"/>
    <d v="2012-09-24T13:46:52"/>
    <n v="2012"/>
    <n v="2012"/>
    <s v="Aug"/>
    <s v="5000 to 9999"/>
    <n v="6235"/>
    <x v="1211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19:26:00"/>
    <d v="2012-11-21T20:26:00"/>
    <n v="2012"/>
    <n v="2012"/>
    <s v="Sep"/>
    <s v="10000 to 14999"/>
    <n v="10950"/>
    <x v="1212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8:49:00"/>
    <d v="2013-09-18T08:49:00"/>
    <n v="2013"/>
    <n v="2013"/>
    <s v="Sep"/>
    <s v="5000 to 9999"/>
    <n v="5540"/>
    <x v="1213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4:48:23"/>
    <d v="2014-08-14T12:11:00"/>
    <n v="2014"/>
    <n v="2014"/>
    <s v="Jul"/>
    <s v="1000 to 4999"/>
    <n v="2887.2400000000002"/>
    <x v="121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3:49:37"/>
    <d v="2012-06-09T03:49:37"/>
    <n v="2012"/>
    <n v="2012"/>
    <s v="May"/>
    <s v="5000 to 9999"/>
    <n v="5236"/>
    <x v="1215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0:54:42"/>
    <d v="2011-03-20T09:54:42"/>
    <n v="2011"/>
    <n v="2011"/>
    <s v="Feb"/>
    <s v="1000 to 4999"/>
    <n v="2881"/>
    <x v="121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0:25:55"/>
    <d v="2014-05-23T10:25:55"/>
    <n v="2014"/>
    <n v="2014"/>
    <s v="Apr"/>
    <s v="1000 to 4999"/>
    <n v="3822.33"/>
    <x v="121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4:27:17"/>
    <d v="2013-10-09T04:27:17"/>
    <n v="2013"/>
    <n v="2013"/>
    <s v="Sep"/>
    <s v="1000 to 4999"/>
    <n v="2831"/>
    <x v="1218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5:37:00"/>
    <d v="2011-04-26T00:59:00"/>
    <n v="2011"/>
    <n v="2011"/>
    <s v="Mar"/>
    <s v="1000 to 4999"/>
    <n v="2015"/>
    <x v="1219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5:49:53"/>
    <d v="2013-11-24T06:49:53"/>
    <n v="2013"/>
    <n v="2013"/>
    <s v="Oct"/>
    <s v="1000 to 4999"/>
    <n v="4530"/>
    <x v="122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4:01:36"/>
    <d v="2011-04-24T14:01:36"/>
    <n v="2011"/>
    <n v="2011"/>
    <s v="Mar"/>
    <s v="5000 to 9999"/>
    <n v="8711.52"/>
    <x v="1221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5:22:40"/>
    <d v="2012-04-18T15:22:40"/>
    <n v="2012"/>
    <n v="2012"/>
    <s v="Mar"/>
    <s v="1000 to 4999"/>
    <n v="1319"/>
    <x v="1222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3:00:20"/>
    <d v="2012-04-05T12:00:20"/>
    <n v="2012"/>
    <n v="2012"/>
    <s v="Mar"/>
    <s v="1000 to 4999"/>
    <n v="2143"/>
    <x v="1223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6:17:32"/>
    <d v="2012-12-13T16:17:32"/>
    <n v="2012"/>
    <n v="2012"/>
    <s v="Nov"/>
    <s v="5000 to 9999"/>
    <n v="7525.12"/>
    <x v="122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2:46:08"/>
    <d v="2012-05-24T12:46:08"/>
    <n v="2012"/>
    <n v="2012"/>
    <s v="Apr"/>
    <s v="25000 to 29999"/>
    <n v="26233.45"/>
    <x v="1225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09T23:19:27"/>
    <d v="2012-12-18T08:20:00"/>
    <n v="2012"/>
    <n v="2012"/>
    <s v="Nov"/>
    <s v="5000 to 9999"/>
    <n v="7934"/>
    <x v="1226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5:55:21"/>
    <d v="2013-12-17T06:00:00"/>
    <n v="2013"/>
    <n v="2013"/>
    <s v="Nov"/>
    <s v="&lt;1000"/>
    <n v="738.84"/>
    <x v="12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0:39:10"/>
    <d v="2016-04-30T15:59:00"/>
    <n v="2016"/>
    <n v="2016"/>
    <s v="Mar"/>
    <s v="1000 to 4999"/>
    <n v="1143.4199999999998"/>
    <x v="1228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7:57:11"/>
    <d v="2016-01-17T15:00:00"/>
    <n v="2015"/>
    <n v="2016"/>
    <s v="Dec"/>
    <s v="5000 to 9999"/>
    <n v="9231.7199999999993"/>
    <x v="1229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2:45:36"/>
    <d v="2011-12-30T23:45:36"/>
    <n v="2011"/>
    <n v="2011"/>
    <s v="Oct"/>
    <s v="5000 to 9999"/>
    <n v="8211"/>
    <x v="1230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8:31:47"/>
    <d v="2015-01-31T18:31:47"/>
    <n v="2015"/>
    <n v="2015"/>
    <s v="Jan"/>
    <s v="1000 to 4999"/>
    <n v="1080"/>
    <x v="1231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2:16:58"/>
    <d v="2012-03-15T21:59:00"/>
    <n v="2012"/>
    <n v="2012"/>
    <s v="Jan"/>
    <s v="1000 to 4999"/>
    <n v="3060.22"/>
    <x v="1232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09:35:13"/>
    <d v="2011-02-21T21:00:00"/>
    <n v="2011"/>
    <n v="2011"/>
    <s v="Jan"/>
    <s v="1000 to 4999"/>
    <n v="4181"/>
    <x v="1233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0:04:33"/>
    <d v="2013-03-27T23:04:33"/>
    <n v="2013"/>
    <n v="2013"/>
    <s v="Feb"/>
    <s v="1000 to 4999"/>
    <n v="4022"/>
    <x v="123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19:41:38"/>
    <d v="2014-03-11T00:59:00"/>
    <n v="2014"/>
    <n v="2014"/>
    <s v="Feb"/>
    <s v="1000 to 4999"/>
    <n v="4313"/>
    <x v="1235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1:35:39"/>
    <d v="2011-11-27T22:35:39"/>
    <n v="2011"/>
    <n v="2011"/>
    <s v="Oct"/>
    <s v="5000 to 9999"/>
    <n v="8211"/>
    <x v="1230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5:14:36"/>
    <d v="2016-05-31T15:14:36"/>
    <n v="2016"/>
    <n v="2016"/>
    <s v="Apr"/>
    <s v="1000 to 4999"/>
    <n v="2795"/>
    <x v="12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6:19:59"/>
    <d v="2010-07-04T22:00:00"/>
    <n v="2010"/>
    <n v="2010"/>
    <s v="May"/>
    <s v="1000 to 4999"/>
    <n v="1026"/>
    <x v="123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7:03:34"/>
    <d v="2016-08-01T07:03:34"/>
    <n v="2016"/>
    <n v="2016"/>
    <s v="Jul"/>
    <s v="1000 to 4999"/>
    <n v="2013.47"/>
    <x v="1238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09:45:30"/>
    <d v="2012-06-04T09:45:30"/>
    <n v="2012"/>
    <n v="2012"/>
    <s v="May"/>
    <s v="1000 to 4999"/>
    <n v="1920"/>
    <x v="1239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5:04:52"/>
    <d v="2015-03-06T15:04:52"/>
    <n v="2015"/>
    <n v="2015"/>
    <s v="Feb"/>
    <s v="1000 to 4999"/>
    <n v="2690"/>
    <x v="124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8:31:46"/>
    <d v="2016-08-18T00:59:00"/>
    <n v="2016"/>
    <n v="2016"/>
    <s v="Jul"/>
    <s v="10000 to 14999"/>
    <n v="10085"/>
    <x v="429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1:35:40"/>
    <d v="2011-10-16T16:03:00"/>
    <n v="2011"/>
    <n v="2011"/>
    <s v="Sep"/>
    <s v="1000 to 4999"/>
    <n v="1374.16"/>
    <x v="1241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1:25:47"/>
    <d v="2012-04-20T21:59:00"/>
    <n v="2012"/>
    <n v="2012"/>
    <s v="Mar"/>
    <s v="1000 to 4999"/>
    <n v="3460"/>
    <x v="1242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3:46:16"/>
    <d v="2016-04-15T23:59:00"/>
    <n v="2016"/>
    <n v="2016"/>
    <s v="Feb"/>
    <s v="5000 to 9999"/>
    <n v="7637.9999999999991"/>
    <x v="1243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4:31:11"/>
    <d v="2014-02-06T14:31:11"/>
    <n v="2014"/>
    <n v="2014"/>
    <s v="Jan"/>
    <s v="1000 to 4999"/>
    <n v="1776"/>
    <x v="74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19:39:05"/>
    <d v="2011-07-21T19:39:05"/>
    <n v="2011"/>
    <n v="2011"/>
    <s v="Jun"/>
    <s v="1000 to 4999"/>
    <n v="3500"/>
    <x v="98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2:11:07"/>
    <d v="2014-07-12T12:11:07"/>
    <n v="2014"/>
    <n v="2014"/>
    <s v="Jun"/>
    <s v="1000 to 4999"/>
    <n v="1175"/>
    <x v="124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0:54:44"/>
    <d v="2017-03-28T20:00:00"/>
    <n v="2017"/>
    <n v="2017"/>
    <s v="Feb"/>
    <s v="&gt;50000"/>
    <n v="65924.38"/>
    <x v="1245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2T23:07:40"/>
    <d v="2017-04-13T22:07:40"/>
    <n v="2017"/>
    <n v="2017"/>
    <s v="Feb"/>
    <s v="No funding"/>
    <n v="0"/>
    <x v="119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2:45:38"/>
    <d v="2017-04-07T12:45:38"/>
    <n v="2017"/>
    <n v="2017"/>
    <s v="Mar"/>
    <s v="&lt;1000"/>
    <n v="866.4"/>
    <x v="1246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3:34:01"/>
    <d v="2017-03-17T12:34:01"/>
    <n v="2017"/>
    <n v="2017"/>
    <s v="Feb"/>
    <s v="5000 to 9999"/>
    <n v="8730"/>
    <x v="1247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0:00:23"/>
    <d v="2017-03-23T23:00:23"/>
    <n v="2017"/>
    <n v="2017"/>
    <s v="Feb"/>
    <s v="&lt;1000"/>
    <n v="360"/>
    <x v="179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4:15:19"/>
    <d v="2017-04-27T13:15:19"/>
    <n v="2017"/>
    <n v="2017"/>
    <s v="Feb"/>
    <s v="&lt;1000"/>
    <n v="13.5"/>
    <x v="124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19:07:25"/>
    <d v="2017-04-10T14:15:00"/>
    <n v="2017"/>
    <n v="2017"/>
    <s v="Mar"/>
    <s v="1000 to 4999"/>
    <n v="3125"/>
    <x v="1249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6:49:54"/>
    <d v="2017-04-09T05:49:54"/>
    <n v="2017"/>
    <n v="2017"/>
    <s v="Mar"/>
    <s v="1000 to 4999"/>
    <n v="1772"/>
    <x v="1250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6:37:10"/>
    <d v="2017-03-16T15:37:10"/>
    <n v="2017"/>
    <n v="2017"/>
    <s v="Feb"/>
    <s v="1000 to 4999"/>
    <n v="2400"/>
    <x v="863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4:20:42"/>
    <d v="2017-04-06T03:20:42"/>
    <n v="2017"/>
    <n v="2017"/>
    <s v="Mar"/>
    <s v="&lt;1000"/>
    <n v="635"/>
    <x v="125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0:50:08"/>
    <d v="2017-04-02T19:00:00"/>
    <n v="2017"/>
    <n v="2017"/>
    <s v="Mar"/>
    <s v="10000 to 14999"/>
    <n v="10042"/>
    <x v="1252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1:37:47"/>
    <d v="2017-03-26T17:59:00"/>
    <n v="2017"/>
    <n v="2017"/>
    <s v="Feb"/>
    <s v="1000 to 4999"/>
    <n v="2390"/>
    <x v="1253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6:05:12"/>
    <d v="2017-04-09T14:00:00"/>
    <n v="2017"/>
    <n v="2017"/>
    <s v="Mar"/>
    <s v="&lt;1000"/>
    <n v="366.8"/>
    <x v="1254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0:04:34"/>
    <d v="2017-03-26T22:36:00"/>
    <n v="2017"/>
    <n v="2017"/>
    <s v="Feb"/>
    <s v="&lt;1000"/>
    <n v="5"/>
    <x v="142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8:45:14"/>
    <d v="2017-04-09T19:00:00"/>
    <n v="2017"/>
    <n v="2017"/>
    <s v="Mar"/>
    <s v="1000 to 4999"/>
    <n v="1405"/>
    <x v="125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1T19:40:11"/>
    <d v="2017-03-31T18:40:11"/>
    <n v="2017"/>
    <n v="2017"/>
    <s v="Mar"/>
    <s v="No funding"/>
    <n v="0"/>
    <x v="119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8:47:28"/>
    <d v="2017-04-09T17:47:28"/>
    <n v="2017"/>
    <n v="2017"/>
    <s v="Mar"/>
    <s v="1000 to 4999"/>
    <n v="2526"/>
    <x v="1256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1T22:59:20"/>
    <d v="2017-03-25T21:33:00"/>
    <n v="2017"/>
    <n v="2017"/>
    <s v="Mar"/>
    <s v="No funding"/>
    <n v="0"/>
    <x v="119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4:44:05"/>
    <d v="2017-04-11T14:44:05"/>
    <n v="2017"/>
    <n v="2017"/>
    <s v="Mar"/>
    <s v="&lt;1000"/>
    <n v="216"/>
    <x v="1257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19:43:10"/>
    <d v="2017-03-31T22:00:00"/>
    <n v="2017"/>
    <n v="2017"/>
    <s v="Mar"/>
    <s v="5000 to 9999"/>
    <n v="5212"/>
    <x v="125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09:56:45"/>
    <d v="2015-01-15T09:56:45"/>
    <n v="2014"/>
    <n v="2015"/>
    <s v="Dec"/>
    <s v="&lt;1000"/>
    <n v="10"/>
    <x v="129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4:52:30"/>
    <d v="2015-03-30T13:52:30"/>
    <n v="2015"/>
    <n v="2015"/>
    <s v="Feb"/>
    <s v="&lt;1000"/>
    <n v="1"/>
    <x v="11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0:45:37"/>
    <d v="2015-08-31T00:45:37"/>
    <n v="2015"/>
    <n v="2015"/>
    <s v="Jul"/>
    <s v="&lt;1000"/>
    <n v="51"/>
    <x v="395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1:21:13"/>
    <d v="2015-02-15T21:21:13"/>
    <n v="2015"/>
    <n v="2015"/>
    <s v="Jan"/>
    <s v="1000 to 4999"/>
    <n v="1302"/>
    <x v="1259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8T18:24:06"/>
    <d v="2015-09-09T10:00:00"/>
    <n v="2015"/>
    <n v="2015"/>
    <s v="Aug"/>
    <s v="No funding"/>
    <n v="0"/>
    <x v="119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1:21:12"/>
    <d v="2015-08-23T01:21:12"/>
    <n v="2015"/>
    <n v="2015"/>
    <s v="Jun"/>
    <s v="No funding"/>
    <n v="0"/>
    <x v="119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1:18:15"/>
    <d v="2016-03-28T10:18:15"/>
    <n v="2016"/>
    <n v="2016"/>
    <s v="Feb"/>
    <s v="&lt;1000"/>
    <n v="487"/>
    <x v="1260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14:48:26"/>
    <d v="2016-05-01T14:48:26"/>
    <n v="2016"/>
    <n v="2016"/>
    <s v="Mar"/>
    <s v="No funding"/>
    <n v="0"/>
    <x v="119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7:31:54"/>
    <d v="2014-08-31T13:39:00"/>
    <n v="2014"/>
    <n v="2014"/>
    <s v="Jul"/>
    <s v="&lt;1000"/>
    <n v="85"/>
    <x v="1261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8:11:28"/>
    <d v="2016-01-18T07:00:00"/>
    <n v="2015"/>
    <n v="2016"/>
    <s v="Dec"/>
    <s v="&lt;1000"/>
    <n v="38.76"/>
    <x v="1262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09:30:34"/>
    <d v="2014-09-01T09:30:34"/>
    <n v="2014"/>
    <n v="2014"/>
    <s v="Aug"/>
    <s v="1000 to 4999"/>
    <n v="1050"/>
    <x v="1207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15:55:53"/>
    <d v="2015-06-30T15:55:53"/>
    <n v="2015"/>
    <n v="2015"/>
    <s v="May"/>
    <s v="No funding"/>
    <n v="0"/>
    <x v="119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3:13:32"/>
    <d v="2014-10-05T13:13:32"/>
    <n v="2014"/>
    <n v="2014"/>
    <s v="Sep"/>
    <s v="&lt;1000"/>
    <n v="50"/>
    <x v="15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6:02:41"/>
    <d v="2015-05-01T16:02:41"/>
    <n v="2015"/>
    <n v="2015"/>
    <s v="Apr"/>
    <s v="1000 to 4999"/>
    <n v="1967"/>
    <x v="1263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2-28T23:13:05"/>
    <d v="2015-03-30T21:22:00"/>
    <n v="2015"/>
    <n v="2015"/>
    <s v="Feb"/>
    <s v="&lt;1000"/>
    <n v="11"/>
    <x v="146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7:51:39"/>
    <d v="2016-12-09T08:51:39"/>
    <n v="2016"/>
    <n v="2016"/>
    <s v="Oct"/>
    <s v="&lt;1000"/>
    <n v="150"/>
    <x v="417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7:33:58"/>
    <d v="2016-04-20T22:00:00"/>
    <n v="2016"/>
    <n v="2016"/>
    <s v="Mar"/>
    <s v="1000 to 4999"/>
    <n v="1395"/>
    <x v="1264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8:39:09"/>
    <d v="2016-05-13T22:59:00"/>
    <n v="2016"/>
    <n v="2016"/>
    <s v="Mar"/>
    <s v="&lt;1000"/>
    <n v="75"/>
    <x v="776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6:49:51"/>
    <d v="2014-09-17T06:49:51"/>
    <n v="2014"/>
    <n v="2014"/>
    <s v="Aug"/>
    <s v="&lt;1000"/>
    <n v="35"/>
    <x v="855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2:47:51"/>
    <d v="2014-11-09T13:47:51"/>
    <n v="2014"/>
    <n v="2014"/>
    <s v="Oct"/>
    <s v="&lt;1000"/>
    <n v="225"/>
    <x v="477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05:04:23"/>
    <d v="2015-12-11T05:04:23"/>
    <n v="2015"/>
    <n v="2015"/>
    <s v="Nov"/>
    <s v="No funding"/>
    <n v="0"/>
    <x v="119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7:03:49"/>
    <d v="2016-04-02T18:10:00"/>
    <n v="2016"/>
    <n v="2016"/>
    <s v="Feb"/>
    <s v="&lt;1000"/>
    <n v="1"/>
    <x v="11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3:48:35"/>
    <d v="2015-07-01T00:00:00"/>
    <n v="2015"/>
    <n v="2015"/>
    <s v="May"/>
    <s v="&lt;1000"/>
    <n v="650"/>
    <x v="1166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6:22:42"/>
    <d v="2014-10-30T16:22:42"/>
    <n v="2014"/>
    <n v="2014"/>
    <s v="Sep"/>
    <s v="&lt;1000"/>
    <n v="35"/>
    <x v="855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7:14:09"/>
    <d v="2014-08-24T17:14:09"/>
    <n v="2014"/>
    <n v="2014"/>
    <s v="Jul"/>
    <s v="&lt;1000"/>
    <n v="560"/>
    <x v="126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6:04:24"/>
    <d v="2014-06-27T16:04:24"/>
    <n v="2014"/>
    <n v="2014"/>
    <s v="May"/>
    <s v="1000 to 4999"/>
    <n v="2196"/>
    <x v="126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6:16:17"/>
    <d v="2015-04-05T05:00:00"/>
    <n v="2015"/>
    <n v="2015"/>
    <s v="Feb"/>
    <s v="&lt;1000"/>
    <n v="1.31"/>
    <x v="843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09:01:14"/>
    <d v="2015-10-21T09:01:14"/>
    <n v="2015"/>
    <n v="2015"/>
    <s v="Sep"/>
    <s v="&lt;1000"/>
    <n v="855"/>
    <x v="126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0T19:15:06"/>
    <d v="2016-06-09T19:15:06"/>
    <n v="2016"/>
    <n v="2016"/>
    <s v="Apr"/>
    <s v="No funding"/>
    <n v="0"/>
    <x v="119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4T20:06:23"/>
    <d v="2015-10-24T20:06:23"/>
    <n v="2015"/>
    <n v="2015"/>
    <s v="Sep"/>
    <s v="No funding"/>
    <n v="0"/>
    <x v="119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15:45:52"/>
    <d v="2015-06-11T09:00:00"/>
    <n v="2015"/>
    <n v="2015"/>
    <s v="May"/>
    <s v="No funding"/>
    <n v="0"/>
    <x v="119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0:24:41"/>
    <d v="2016-01-15T23:00:00"/>
    <n v="2015"/>
    <n v="2016"/>
    <s v="Nov"/>
    <s v="No funding"/>
    <n v="0"/>
    <x v="119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0:12:54"/>
    <d v="2016-09-13T15:30:00"/>
    <n v="2016"/>
    <n v="2016"/>
    <s v="Sep"/>
    <s v="No funding"/>
    <n v="0"/>
    <x v="119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8:52:36"/>
    <d v="2015-05-07T18:52:36"/>
    <n v="2015"/>
    <n v="2015"/>
    <s v="Apr"/>
    <s v="&lt;1000"/>
    <n v="1"/>
    <x v="11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3:32:25"/>
    <d v="2016-08-07T13:32:25"/>
    <n v="2016"/>
    <n v="2016"/>
    <s v="Jul"/>
    <s v="&lt;1000"/>
    <n v="110"/>
    <x v="126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4:40:33"/>
    <d v="2015-11-08T15:40:33"/>
    <n v="2015"/>
    <n v="2015"/>
    <s v="Oct"/>
    <s v="&lt;1000"/>
    <n v="22"/>
    <x v="1072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6:46:32"/>
    <d v="2015-07-20T16:46:32"/>
    <n v="2015"/>
    <n v="2015"/>
    <s v="Jun"/>
    <s v="&lt;1000"/>
    <n v="850"/>
    <x v="469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4:59:02"/>
    <d v="2014-10-02T14:59:02"/>
    <n v="2014"/>
    <n v="2014"/>
    <s v="Sep"/>
    <s v="&lt;1000"/>
    <n v="20"/>
    <x v="17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4:58:52"/>
    <d v="2016-05-04T13:58:52"/>
    <n v="2016"/>
    <n v="2016"/>
    <s v="Mar"/>
    <s v="&lt;1000"/>
    <n v="1"/>
    <x v="11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3:37:02"/>
    <d v="2015-07-16T13:37:02"/>
    <n v="2015"/>
    <n v="2015"/>
    <s v="Jun"/>
    <s v="No funding"/>
    <n v="0"/>
    <x v="119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09:04:31"/>
    <d v="2015-06-10T09:04:31"/>
    <n v="2015"/>
    <n v="2015"/>
    <s v="Apr"/>
    <s v="1000 to 4999"/>
    <n v="1742.3000000000002"/>
    <x v="1269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5:02:50"/>
    <d v="2017-01-07T15:00:00"/>
    <n v="2016"/>
    <n v="2017"/>
    <s v="Dec"/>
    <s v="1000 to 4999"/>
    <n v="2175"/>
    <x v="127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6:12:55"/>
    <d v="2016-08-26T21:59:00"/>
    <n v="2016"/>
    <n v="2016"/>
    <s v="Aug"/>
    <s v="5000 to 9999"/>
    <n v="6025"/>
    <x v="11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8:31:17"/>
    <d v="2015-03-08T07:31:17"/>
    <n v="2015"/>
    <n v="2015"/>
    <s v="Jan"/>
    <s v="5000 to 9999"/>
    <n v="8534.65"/>
    <x v="1271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0:13:58"/>
    <d v="2016-12-21T20:00:00"/>
    <n v="2016"/>
    <n v="2016"/>
    <s v="Nov"/>
    <s v="5000 to 9999"/>
    <n v="7981"/>
    <x v="127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2:14:27"/>
    <d v="2016-11-23T20:00:00"/>
    <n v="2016"/>
    <n v="2016"/>
    <s v="Oct"/>
    <s v="20000 to 24999"/>
    <n v="22215"/>
    <x v="1273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4:27:10"/>
    <d v="2015-11-13T09:00:00"/>
    <n v="2015"/>
    <n v="2015"/>
    <s v="Oct"/>
    <s v="5000 to 9999"/>
    <n v="12374.26"/>
    <x v="1274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6:49:03"/>
    <d v="2015-09-02T16:49:03"/>
    <n v="2015"/>
    <n v="2015"/>
    <s v="Aug"/>
    <s v="&gt;50000"/>
    <n v="48730.5"/>
    <x v="1275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7:25:21"/>
    <d v="2017-03-01T13:00:00"/>
    <n v="2017"/>
    <n v="2017"/>
    <s v="Jan"/>
    <s v="10000 to 14999"/>
    <n v="14147.97"/>
    <x v="1276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4:05:04"/>
    <d v="2016-04-19T14:05:04"/>
    <n v="2016"/>
    <n v="2016"/>
    <s v="Mar"/>
    <s v="10000 to 14999"/>
    <n v="10081"/>
    <x v="1277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2:45:23"/>
    <d v="2015-03-19T11:45:23"/>
    <n v="2015"/>
    <n v="2015"/>
    <s v="Feb"/>
    <s v="10000 to 14999"/>
    <n v="10290"/>
    <x v="1278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0:04:42"/>
    <d v="2016-10-14T00:04:42"/>
    <n v="2016"/>
    <n v="2016"/>
    <s v="Sep"/>
    <s v="1000 to 4999"/>
    <n v="4089.82"/>
    <x v="1279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1:59:28"/>
    <d v="2016-03-21T10:59:28"/>
    <n v="2016"/>
    <n v="2016"/>
    <s v="Feb"/>
    <s v="15000 to 19999"/>
    <n v="2430"/>
    <x v="128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5:02:33"/>
    <d v="2015-04-03T14:02:33"/>
    <n v="2015"/>
    <n v="2015"/>
    <s v="Mar"/>
    <s v="5000 to 9999"/>
    <n v="7046.25"/>
    <x v="1281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2:56:01"/>
    <d v="2015-10-05T12:56:01"/>
    <n v="2015"/>
    <n v="2015"/>
    <s v="Sep"/>
    <s v="&lt;1000"/>
    <n v="30"/>
    <x v="137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2:01:09"/>
    <d v="2016-08-28T22:01:09"/>
    <n v="2016"/>
    <n v="2016"/>
    <s v="Jul"/>
    <s v="5000 to 9999"/>
    <n v="5655.6"/>
    <x v="1282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3:51:23"/>
    <d v="2017-01-28T13:29:00"/>
    <n v="2016"/>
    <n v="2017"/>
    <s v="Dec"/>
    <s v="5000 to 9999"/>
    <n v="5800"/>
    <x v="1283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6:56:32"/>
    <d v="2016-07-14T16:56:32"/>
    <n v="2016"/>
    <n v="2016"/>
    <s v="May"/>
    <s v="1000 to 4999"/>
    <n v="1147"/>
    <x v="1284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3:53:49"/>
    <d v="2015-03-25T12:53:49"/>
    <n v="2015"/>
    <n v="2015"/>
    <s v="Mar"/>
    <s v="5000 to 9999"/>
    <n v="5330"/>
    <x v="1285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0:08:33"/>
    <d v="2016-02-25T10:08:33"/>
    <n v="2016"/>
    <n v="2016"/>
    <s v="Feb"/>
    <s v="5000 to 9999"/>
    <n v="8272"/>
    <x v="1286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7:37:40"/>
    <d v="2015-09-12T07:37:40"/>
    <n v="2015"/>
    <n v="2015"/>
    <s v="Jul"/>
    <s v="&lt;1000"/>
    <n v="203.05"/>
    <x v="1287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7:34:05"/>
    <d v="2016-03-11T17:34:05"/>
    <n v="2016"/>
    <n v="2016"/>
    <s v="Feb"/>
    <s v="&lt;1000"/>
    <n v="885"/>
    <x v="1288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4:50:40"/>
    <d v="2016-10-23T14:50:40"/>
    <n v="2016"/>
    <n v="2016"/>
    <s v="Sep"/>
    <s v="10000 to 14999"/>
    <n v="12229"/>
    <x v="1289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5:39:39"/>
    <d v="2014-08-03T05:39:39"/>
    <n v="2014"/>
    <n v="2014"/>
    <s v="Jul"/>
    <s v="1000 to 4999"/>
    <n v="2824.36"/>
    <x v="129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7:31:52"/>
    <d v="2014-08-13T17:31:52"/>
    <n v="2014"/>
    <n v="2014"/>
    <s v="Jul"/>
    <s v="5000 to 9999"/>
    <n v="7433.48"/>
    <x v="1291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14:38:08"/>
    <d v="2014-08-25T14:38:08"/>
    <n v="2014"/>
    <n v="2014"/>
    <s v="Aug"/>
    <s v="No funding"/>
    <n v="0"/>
    <x v="119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09:48:04"/>
    <d v="2014-08-03T09:48:04"/>
    <n v="2014"/>
    <n v="2014"/>
    <s v="Jul"/>
    <s v="1000 to 4999"/>
    <n v="2286"/>
    <x v="1292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7:27:24"/>
    <d v="2014-09-27T07:27:24"/>
    <n v="2014"/>
    <n v="2014"/>
    <s v="Jul"/>
    <s v="&lt;1000"/>
    <n v="187"/>
    <x v="1293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3:39:19"/>
    <d v="2015-01-13T13:39:19"/>
    <n v="2014"/>
    <n v="2015"/>
    <s v="Dec"/>
    <s v="1000 to 4999"/>
    <n v="1081"/>
    <x v="129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2:43:14"/>
    <d v="2014-10-14T12:43:14"/>
    <n v="2014"/>
    <n v="2014"/>
    <s v="Sep"/>
    <s v="10000 to 14999"/>
    <n v="13846"/>
    <x v="1295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7:30:40"/>
    <d v="2014-10-23T17:30:40"/>
    <n v="2014"/>
    <n v="2014"/>
    <s v="Sep"/>
    <s v="&lt;1000"/>
    <n v="1172.45"/>
    <x v="1296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1:13:56"/>
    <d v="2014-07-06T11:13:56"/>
    <n v="2014"/>
    <n v="2014"/>
    <s v="May"/>
    <s v="&lt;1000"/>
    <n v="1123.98"/>
    <x v="1297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2:14:58"/>
    <d v="2015-01-19T12:14:58"/>
    <n v="2014"/>
    <n v="2015"/>
    <s v="Dec"/>
    <s v="1000 to 4999"/>
    <n v="1877"/>
    <x v="1094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7T23:14:52"/>
    <d v="2014-11-29T08:59:00"/>
    <n v="2014"/>
    <n v="2014"/>
    <s v="Oct"/>
    <s v="1000 to 4999"/>
    <n v="1148"/>
    <x v="1298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7:26:00"/>
    <d v="2014-10-24T17:26:00"/>
    <n v="2014"/>
    <n v="2014"/>
    <s v="Sep"/>
    <s v="20000 to 24999"/>
    <n v="21158"/>
    <x v="1299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6:57:51"/>
    <d v="2014-10-29T16:57:51"/>
    <n v="2014"/>
    <n v="2014"/>
    <s v="Sep"/>
    <s v="&lt;1000"/>
    <n v="438.85"/>
    <x v="130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2:34:13"/>
    <d v="2015-02-20T02:34:13"/>
    <n v="2015"/>
    <n v="2015"/>
    <s v="Jan"/>
    <s v="&lt;1000"/>
    <n v="742.14"/>
    <x v="1301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4:43:15"/>
    <d v="2015-03-27T13:43:15"/>
    <n v="2015"/>
    <n v="2015"/>
    <s v="Feb"/>
    <s v="&lt;1000"/>
    <n v="995"/>
    <x v="1302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0:36:20"/>
    <d v="2016-09-02T10:36:20"/>
    <n v="2016"/>
    <n v="2016"/>
    <s v="Aug"/>
    <s v="1000 to 4999"/>
    <n v="3986"/>
    <x v="1303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8:25:10"/>
    <d v="2016-07-02T08:25:10"/>
    <n v="2016"/>
    <n v="2016"/>
    <s v="May"/>
    <s v="10000 to 14999"/>
    <n v="11923"/>
    <x v="1304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8:49:05"/>
    <d v="2016-09-15T08:49:05"/>
    <n v="2016"/>
    <n v="2016"/>
    <s v="Aug"/>
    <s v="1000 to 4999"/>
    <n v="1417"/>
    <x v="13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7:48:09"/>
    <d v="2016-02-21T07:48:09"/>
    <n v="2016"/>
    <n v="2016"/>
    <s v="Jan"/>
    <s v="5000 to 9999"/>
    <n v="5422"/>
    <x v="1306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6:47:58"/>
    <d v="2015-05-21T16:47:58"/>
    <n v="2015"/>
    <n v="2015"/>
    <s v="Apr"/>
    <s v="5000 to 9999"/>
    <n v="9477"/>
    <x v="1307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09:44:00"/>
    <d v="2015-01-30T21:25:00"/>
    <n v="2014"/>
    <n v="2015"/>
    <s v="Dec"/>
    <s v="1000 to 4999"/>
    <n v="1988"/>
    <x v="1308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1:14:15"/>
    <d v="2014-10-15T18:00:00"/>
    <n v="2014"/>
    <n v="2014"/>
    <s v="Sep"/>
    <s v="1000 to 4999"/>
    <n v="4853"/>
    <x v="1309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7:12:57"/>
    <d v="2014-12-15T07:12:57"/>
    <n v="2014"/>
    <n v="2014"/>
    <s v="Nov"/>
    <s v="&lt;1000"/>
    <n v="1031.6999999999998"/>
    <x v="131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09:43:57"/>
    <d v="2015-04-04T08:43:57"/>
    <n v="2015"/>
    <n v="2015"/>
    <s v="Mar"/>
    <s v="1000 to 4999"/>
    <n v="1533"/>
    <x v="1311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6:45:42"/>
    <d v="2014-10-31T16:45:42"/>
    <n v="2014"/>
    <n v="2014"/>
    <s v="Oct"/>
    <s v="&lt;1000"/>
    <n v="99.56"/>
    <x v="131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0:00:03"/>
    <d v="2015-01-12T00:00:03"/>
    <n v="2014"/>
    <n v="2015"/>
    <s v="Nov"/>
    <s v="&lt;1000"/>
    <n v="40"/>
    <x v="13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0:11:18"/>
    <d v="2015-02-05T10:11:18"/>
    <n v="2015"/>
    <n v="2015"/>
    <s v="Jan"/>
    <s v="1000 to 4999"/>
    <n v="1636"/>
    <x v="1313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1:46:05"/>
    <d v="2015-01-29T11:46:05"/>
    <n v="2014"/>
    <n v="2015"/>
    <s v="Nov"/>
    <s v="&lt;1000"/>
    <n v="140.17000000000002"/>
    <x v="1314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8:44:42"/>
    <d v="2015-08-10T00:59:00"/>
    <n v="2015"/>
    <n v="2015"/>
    <s v="Jul"/>
    <s v="15000 to 19999"/>
    <n v="15281"/>
    <x v="1315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5:24:00"/>
    <d v="2014-11-27T16:24:00"/>
    <n v="2014"/>
    <n v="2014"/>
    <s v="Oct"/>
    <s v="&lt;1000"/>
    <n v="28.4"/>
    <x v="1316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7:13:42"/>
    <d v="2015-02-11T07:13:42"/>
    <n v="2015"/>
    <n v="2015"/>
    <s v="Jan"/>
    <s v="&lt;1000"/>
    <n v="997"/>
    <x v="1317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0:55:41"/>
    <d v="2016-10-14T10:00:00"/>
    <n v="2016"/>
    <n v="2016"/>
    <s v="Sep"/>
    <s v="10000 to 14999"/>
    <n v="12364.439999999999"/>
    <x v="1318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4:32:46"/>
    <d v="2016-07-24T04:32:46"/>
    <n v="2016"/>
    <n v="2016"/>
    <s v="May"/>
    <s v="1000 to 4999"/>
    <n v="5488.9000000000005"/>
    <x v="1319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7:39:49"/>
    <d v="2016-12-15T07:39:49"/>
    <n v="2016"/>
    <n v="2016"/>
    <s v="Nov"/>
    <s v="5000 to 9999"/>
    <n v="6755"/>
    <x v="13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1:50:33"/>
    <d v="2016-02-04T01:50:33"/>
    <n v="2015"/>
    <n v="2016"/>
    <s v="Dec"/>
    <s v="1000 to 4999"/>
    <n v="2182"/>
    <x v="1321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4:13:28"/>
    <d v="2014-11-11T15:13:28"/>
    <n v="2014"/>
    <n v="2014"/>
    <s v="Oct"/>
    <s v="&lt;1000"/>
    <n v="91.4773"/>
    <x v="1322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8:32:50"/>
    <d v="2016-10-10T08:32:50"/>
    <n v="2016"/>
    <n v="2016"/>
    <s v="Sep"/>
    <s v="5000 to 9999"/>
    <n v="12392.6"/>
    <x v="1323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09:51:08"/>
    <d v="2015-12-15T06:10:00"/>
    <n v="2015"/>
    <n v="2015"/>
    <s v="Nov"/>
    <s v="1000 to 4999"/>
    <n v="3085.05"/>
    <x v="1324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5:20:30"/>
    <d v="2015-06-27T15:59:00"/>
    <n v="2015"/>
    <n v="2015"/>
    <s v="Jun"/>
    <s v="1000 to 4999"/>
    <n v="1934.58"/>
    <x v="1325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19:43:02"/>
    <d v="2015-02-13T19:43:02"/>
    <n v="2015"/>
    <n v="2015"/>
    <s v="Jan"/>
    <s v="5000 to 9999"/>
    <n v="5390"/>
    <x v="1326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0:16:44"/>
    <d v="2015-11-14T11:16:44"/>
    <n v="2015"/>
    <n v="2015"/>
    <s v="Oct"/>
    <s v="5000 to 9999"/>
    <n v="5452"/>
    <x v="1327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3:17:38"/>
    <d v="2015-10-02T12:00:00"/>
    <n v="2015"/>
    <n v="2015"/>
    <s v="Aug"/>
    <s v="5000 to 9999"/>
    <n v="9337.74"/>
    <x v="1328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09:19:09"/>
    <d v="2014-09-30T09:19:09"/>
    <n v="2014"/>
    <n v="2014"/>
    <s v="Aug"/>
    <s v="&lt;1000"/>
    <n v="774.21"/>
    <x v="132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19:38:33"/>
    <d v="2014-09-27T19:38:33"/>
    <n v="2014"/>
    <n v="2014"/>
    <s v="Aug"/>
    <s v="&lt;1000"/>
    <n v="553"/>
    <x v="527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0:20:30"/>
    <d v="2017-02-11T10:20:30"/>
    <n v="2017"/>
    <n v="2017"/>
    <s v="Jan"/>
    <s v="10000 to 14999"/>
    <n v="11594"/>
    <x v="13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5:47:19"/>
    <d v="2015-03-01T15:47:19"/>
    <n v="2015"/>
    <n v="2015"/>
    <s v="Jan"/>
    <s v="&lt;1000"/>
    <n v="285"/>
    <x v="1331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5:50:26"/>
    <d v="2014-08-21T15:50:26"/>
    <n v="2014"/>
    <n v="2014"/>
    <s v="Aug"/>
    <s v="&lt;1000"/>
    <n v="15"/>
    <x v="455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4:24:30"/>
    <d v="2014-10-23T22:00:00"/>
    <n v="2014"/>
    <n v="2014"/>
    <s v="Aug"/>
    <s v="&lt;1000"/>
    <n v="40"/>
    <x v="13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1:38:56"/>
    <d v="2016-07-03T01:38:56"/>
    <n v="2016"/>
    <n v="2016"/>
    <s v="Jun"/>
    <s v="&lt;1000"/>
    <n v="1133.1500000000001"/>
    <x v="1332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15:20:12"/>
    <d v="2014-08-08T15:20:12"/>
    <n v="2014"/>
    <n v="2014"/>
    <s v="Jul"/>
    <s v="No funding"/>
    <n v="0"/>
    <x v="119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1:32:16"/>
    <d v="2015-02-28T01:32:16"/>
    <n v="2015"/>
    <n v="2015"/>
    <s v="Jan"/>
    <s v="5000 to 9999"/>
    <n v="7731.62"/>
    <x v="1333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15:45:37"/>
    <d v="2015-07-01T15:45:37"/>
    <n v="2015"/>
    <n v="2015"/>
    <s v="Jun"/>
    <s v="No funding"/>
    <n v="0"/>
    <x v="119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5:01:43"/>
    <d v="2016-07-25T13:00:00"/>
    <n v="2016"/>
    <n v="2016"/>
    <s v="Jun"/>
    <s v="&lt;1000"/>
    <n v="514.09"/>
    <x v="1334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09:53:27"/>
    <d v="2017-01-30T00:59:00"/>
    <n v="2016"/>
    <n v="2017"/>
    <s v="Dec"/>
    <s v="5000 to 9999"/>
    <n v="9419"/>
    <x v="1335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3T23:37:30"/>
    <d v="2015-04-02T22:37:30"/>
    <n v="2015"/>
    <n v="2015"/>
    <s v="Mar"/>
    <s v="No funding"/>
    <n v="0"/>
    <x v="119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2:03:16"/>
    <d v="2014-07-30T12:03:16"/>
    <n v="2014"/>
    <n v="2014"/>
    <s v="Jun"/>
    <s v="&lt;1000"/>
    <n v="25"/>
    <x v="389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0:01:30"/>
    <d v="2015-03-31T19:01:30"/>
    <n v="2015"/>
    <n v="2015"/>
    <s v="Mar"/>
    <s v="1000 to 4999"/>
    <n v="1707"/>
    <x v="1336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1:39:27"/>
    <d v="2012-03-03T01:39:27"/>
    <n v="2012"/>
    <n v="2012"/>
    <s v="Jan"/>
    <s v="1000 to 4999"/>
    <n v="3372.25"/>
    <x v="133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3:07:42"/>
    <d v="2014-01-31T13:01:00"/>
    <n v="2013"/>
    <n v="2014"/>
    <s v="Dec"/>
    <s v="&lt;1000"/>
    <n v="225"/>
    <x v="477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0:26:16"/>
    <d v="2012-10-24T10:26:16"/>
    <n v="2012"/>
    <n v="2012"/>
    <s v="Sep"/>
    <s v="&lt;1000"/>
    <n v="811"/>
    <x v="1338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5:59:27"/>
    <d v="2014-01-07T20:08:00"/>
    <n v="2013"/>
    <n v="2014"/>
    <s v="Dec"/>
    <s v="1000 to 4999"/>
    <n v="3002"/>
    <x v="1339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4:01:43"/>
    <d v="2013-07-11T14:01:43"/>
    <n v="2013"/>
    <n v="2013"/>
    <s v="Jun"/>
    <s v="1000 to 4999"/>
    <n v="2101"/>
    <x v="1340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6:10:17"/>
    <d v="2014-02-17T16:10:17"/>
    <n v="2014"/>
    <n v="2014"/>
    <s v="Jan"/>
    <s v="1000 to 4999"/>
    <n v="2020"/>
    <x v="95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1:49:21"/>
    <d v="2011-03-03T01:49:21"/>
    <n v="2011"/>
    <n v="2011"/>
    <s v="Jan"/>
    <s v="5000 to 9999"/>
    <n v="8053"/>
    <x v="134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5:35:30"/>
    <d v="2014-05-09T16:00:00"/>
    <n v="2014"/>
    <n v="2014"/>
    <s v="Apr"/>
    <s v="20000 to 24999"/>
    <n v="20032"/>
    <x v="1342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0:06:11"/>
    <d v="2011-01-21T16:00:00"/>
    <n v="2010"/>
    <n v="2011"/>
    <s v="Dec"/>
    <s v="1000 to 4999"/>
    <n v="2500.25"/>
    <x v="1343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0:25:07"/>
    <d v="2014-02-24T10:25:07"/>
    <n v="2014"/>
    <n v="2014"/>
    <s v="Jan"/>
    <s v="15000 to 19999"/>
    <n v="15230"/>
    <x v="1344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7:54:23"/>
    <d v="2012-05-12T17:54:23"/>
    <n v="2012"/>
    <n v="2012"/>
    <s v="Apr"/>
    <s v="1000 to 4999"/>
    <n v="1030"/>
    <x v="1345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6:57:07"/>
    <d v="2011-03-04T06:57:07"/>
    <n v="2011"/>
    <n v="2011"/>
    <s v="Feb"/>
    <s v="&lt;1000"/>
    <n v="500"/>
    <x v="83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19:03:23"/>
    <d v="2013-03-02T01:59:00"/>
    <n v="2013"/>
    <n v="2013"/>
    <s v="Jan"/>
    <s v="1000 to 4999"/>
    <n v="1050"/>
    <x v="1207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7:08:15"/>
    <d v="2015-01-24T17:08:15"/>
    <n v="2014"/>
    <n v="2015"/>
    <s v="Dec"/>
    <s v="10000 to 14999"/>
    <n v="11805"/>
    <x v="1346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0:51:11"/>
    <d v="2016-03-31T09:51:11"/>
    <n v="2016"/>
    <n v="2016"/>
    <s v="Mar"/>
    <s v="&lt;1000"/>
    <n v="681.2"/>
    <x v="65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3:25:29"/>
    <d v="2013-02-17T13:25:29"/>
    <n v="2013"/>
    <n v="2013"/>
    <s v="Jan"/>
    <s v="10000 to 14999"/>
    <n v="10017"/>
    <x v="1347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19:08:55"/>
    <d v="2012-03-17T18:08:55"/>
    <n v="2012"/>
    <n v="2012"/>
    <s v="Jan"/>
    <s v="1000 to 4999"/>
    <n v="1841"/>
    <x v="1348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2:52:37"/>
    <d v="2011-09-30T21:00:00"/>
    <n v="2011"/>
    <n v="2011"/>
    <s v="Sep"/>
    <s v="1000 to 4999"/>
    <n v="1001.49"/>
    <x v="1349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1:19:42"/>
    <d v="2016-10-01T11:19:42"/>
    <n v="2016"/>
    <n v="2016"/>
    <s v="Sep"/>
    <s v="1000 to 4999"/>
    <n v="2053"/>
    <x v="1350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0:18:30"/>
    <d v="2013-05-06T22:59:00"/>
    <n v="2013"/>
    <n v="2013"/>
    <s v="Apr"/>
    <s v="&lt;1000"/>
    <n v="980"/>
    <x v="135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4:17:25"/>
    <d v="2014-05-19T22:59:00"/>
    <n v="2014"/>
    <n v="2014"/>
    <s v="Apr"/>
    <s v="1000 to 4999"/>
    <n v="2035"/>
    <x v="1352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09:09:41"/>
    <d v="2015-03-01T23:59:00"/>
    <n v="2015"/>
    <n v="2015"/>
    <s v="Jan"/>
    <s v="1000 to 4999"/>
    <n v="2505"/>
    <x v="1353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7:52:34"/>
    <d v="2011-02-20T17:52:34"/>
    <n v="2011"/>
    <n v="2011"/>
    <s v="Jan"/>
    <s v="10000 to 14999"/>
    <n v="12400.61"/>
    <x v="135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7:21:54"/>
    <d v="2011-06-10T21:00:00"/>
    <n v="2011"/>
    <n v="2011"/>
    <s v="May"/>
    <s v="1000 to 4999"/>
    <n v="1521"/>
    <x v="1355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1:59:58"/>
    <d v="2016-06-16T22:55:00"/>
    <n v="2016"/>
    <n v="2016"/>
    <s v="Jun"/>
    <s v="1000 to 4999"/>
    <n v="1000"/>
    <x v="33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09:36:17"/>
    <d v="2012-12-15T09:36:17"/>
    <n v="2012"/>
    <n v="2012"/>
    <s v="Nov"/>
    <s v="20000 to 24999"/>
    <n v="20689"/>
    <x v="135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0T23:40:32"/>
    <d v="2015-04-20T23:40:32"/>
    <n v="2015"/>
    <n v="2015"/>
    <s v="Mar"/>
    <s v="1000 to 4999"/>
    <n v="3022"/>
    <x v="135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2:54:48"/>
    <d v="2011-07-31T00:59:00"/>
    <n v="2011"/>
    <n v="2011"/>
    <s v="May"/>
    <s v="1000 to 4999"/>
    <n v="3221"/>
    <x v="1358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4:17:39"/>
    <d v="2012-10-17T14:17:39"/>
    <n v="2012"/>
    <n v="2012"/>
    <s v="Sep"/>
    <s v="&lt;1000"/>
    <n v="301"/>
    <x v="362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7:01:40"/>
    <d v="2014-07-10T17:01:40"/>
    <n v="2014"/>
    <n v="2014"/>
    <s v="Jun"/>
    <s v="5000 to 9999"/>
    <n v="9137"/>
    <x v="1359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5:45:38"/>
    <d v="2014-07-27T19:00:00"/>
    <n v="2014"/>
    <n v="2014"/>
    <s v="Jul"/>
    <s v="1000 to 4999"/>
    <n v="1301"/>
    <x v="136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2:30:52"/>
    <d v="2015-04-24T18:00:00"/>
    <n v="2015"/>
    <n v="2015"/>
    <s v="Mar"/>
    <s v="15000 to 19999"/>
    <n v="17545"/>
    <x v="136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19:26:57"/>
    <d v="2012-11-13T20:26:57"/>
    <n v="2012"/>
    <n v="2012"/>
    <s v="Sep"/>
    <s v="&lt;1000"/>
    <n v="815"/>
    <x v="136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8:30:37"/>
    <d v="2013-05-23T18:30:37"/>
    <n v="2013"/>
    <n v="2013"/>
    <s v="Apr"/>
    <s v="15000 to 19999"/>
    <n v="15318.55"/>
    <x v="1363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6:55:40"/>
    <d v="2014-01-06T06:55:40"/>
    <n v="2013"/>
    <n v="2014"/>
    <s v="Nov"/>
    <s v="10000 to 14999"/>
    <n v="10110.119999999999"/>
    <x v="136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4:31:12"/>
    <d v="2014-07-18T14:31:12"/>
    <n v="2014"/>
    <n v="2014"/>
    <s v="Jun"/>
    <s v="1000 to 4999"/>
    <n v="2025"/>
    <x v="933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2:26:53"/>
    <d v="2014-09-12T12:26:53"/>
    <n v="2014"/>
    <n v="2014"/>
    <s v="Aug"/>
    <s v="1000 to 4999"/>
    <n v="3000"/>
    <x v="145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2:48:41"/>
    <d v="2011-12-15T23:48:41"/>
    <n v="2011"/>
    <n v="2011"/>
    <s v="Oct"/>
    <s v="5000 to 9999"/>
    <n v="6041.55"/>
    <x v="1365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2:28:49"/>
    <d v="2011-09-22T12:28:49"/>
    <n v="2011"/>
    <n v="2011"/>
    <s v="Aug"/>
    <s v="1000 to 4999"/>
    <n v="3955"/>
    <x v="1366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1:01:24"/>
    <d v="2014-02-06T11:01:24"/>
    <n v="2014"/>
    <n v="2014"/>
    <s v="Jan"/>
    <s v="1000 to 4999"/>
    <n v="1001"/>
    <x v="118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1:12:21"/>
    <d v="2015-01-26T01:12:21"/>
    <n v="2014"/>
    <n v="2015"/>
    <s v="Dec"/>
    <s v="No funding"/>
    <n v="0"/>
    <x v="119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5:49:34"/>
    <d v="2017-03-08T01:30:00"/>
    <n v="2017"/>
    <n v="2017"/>
    <s v="Jan"/>
    <s v="1000 to 4999"/>
    <n v="1455"/>
    <x v="21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3:08:05"/>
    <d v="2014-06-12T13:08:05"/>
    <n v="2014"/>
    <n v="2014"/>
    <s v="May"/>
    <s v="&lt;1000"/>
    <n v="10"/>
    <x v="129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1:11:40"/>
    <d v="2014-05-04T11:11:40"/>
    <n v="2014"/>
    <n v="2014"/>
    <s v="Apr"/>
    <s v="1000 to 4999"/>
    <n v="2788"/>
    <x v="1367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2:49:07"/>
    <d v="2016-11-06T03:49:07"/>
    <n v="2016"/>
    <n v="2016"/>
    <s v="Oct"/>
    <s v="&lt;1000"/>
    <n v="5.24"/>
    <x v="48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6T23:54:57"/>
    <d v="2017-02-28T22:00:00"/>
    <n v="2017"/>
    <n v="2017"/>
    <s v="Jan"/>
    <s v="&lt;1000"/>
    <n v="125"/>
    <x v="372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6:11:52"/>
    <d v="2016-11-05T16:11:52"/>
    <n v="2016"/>
    <n v="2016"/>
    <s v="Oct"/>
    <s v="&lt;1000"/>
    <n v="10"/>
    <x v="129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2:42:05"/>
    <d v="2015-12-15T01:59:00"/>
    <n v="2015"/>
    <n v="2015"/>
    <s v="Nov"/>
    <s v="1000 to 4999"/>
    <n v="1217"/>
    <x v="136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4T18:04:09"/>
    <d v="2017-01-03T18:04:09"/>
    <n v="2016"/>
    <n v="2017"/>
    <s v="Dec"/>
    <s v="No funding"/>
    <n v="0"/>
    <x v="11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2:32:15"/>
    <d v="2016-01-30T22:17:00"/>
    <n v="2016"/>
    <n v="2016"/>
    <s v="Jan"/>
    <s v="&lt;1000"/>
    <n v="361"/>
    <x v="1369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2:48:21"/>
    <d v="2014-11-20T13:48:21"/>
    <n v="2014"/>
    <n v="2014"/>
    <s v="Oct"/>
    <s v="1000 to 4999"/>
    <n v="4666"/>
    <x v="137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1:06:42"/>
    <d v="2015-06-29T21:06:42"/>
    <n v="2015"/>
    <n v="2015"/>
    <s v="May"/>
    <s v="&lt;1000"/>
    <n v="212"/>
    <x v="807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8:46:50"/>
    <d v="2015-07-08T10:45:00"/>
    <n v="2015"/>
    <n v="2015"/>
    <s v="Jun"/>
    <s v="&lt;1000"/>
    <n v="27"/>
    <x v="1371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7:15:33"/>
    <d v="2016-06-28T17:15:33"/>
    <n v="2016"/>
    <n v="2016"/>
    <s v="Jun"/>
    <s v="&lt;1000"/>
    <n v="26"/>
    <x v="384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5:35:08"/>
    <d v="2016-08-06T15:35:08"/>
    <n v="2016"/>
    <n v="2016"/>
    <s v="Jun"/>
    <s v="&lt;1000"/>
    <n v="51"/>
    <x v="395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0:50:05"/>
    <d v="2014-06-16T00:50:05"/>
    <n v="2014"/>
    <n v="2014"/>
    <s v="May"/>
    <s v="No funding"/>
    <n v="0"/>
    <x v="119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0T18:42:05"/>
    <d v="2015-02-28T18:42:05"/>
    <n v="2015"/>
    <n v="2015"/>
    <s v="Jan"/>
    <s v="No funding"/>
    <n v="0"/>
    <x v="119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3T18:12:35"/>
    <d v="2014-06-12T18:12:35"/>
    <n v="2014"/>
    <n v="2014"/>
    <s v="May"/>
    <s v="No funding"/>
    <n v="0"/>
    <x v="119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09:35:29"/>
    <d v="2016-03-14T08:35:29"/>
    <n v="2016"/>
    <n v="2016"/>
    <s v="Feb"/>
    <s v="&lt;1000"/>
    <n v="6.84"/>
    <x v="1070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7:36:20"/>
    <d v="2016-03-30T06:36:20"/>
    <n v="2016"/>
    <n v="2016"/>
    <s v="Mar"/>
    <s v="1000 to 4999"/>
    <n v="1315.24"/>
    <x v="1372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1:39:49"/>
    <d v="2015-03-09T20:39:49"/>
    <n v="2015"/>
    <n v="2015"/>
    <s v="Feb"/>
    <s v="1000 to 4999"/>
    <n v="3453.69"/>
    <x v="1373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6:46:52"/>
    <d v="2012-07-10T17:48:00"/>
    <n v="2012"/>
    <n v="2012"/>
    <s v="Jun"/>
    <s v="1000 to 4999"/>
    <n v="3380"/>
    <x v="137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6:45:08"/>
    <d v="2012-04-08T15:45:08"/>
    <n v="2012"/>
    <n v="2012"/>
    <s v="Mar"/>
    <s v="1000 to 4999"/>
    <n v="1047"/>
    <x v="137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2:45:35"/>
    <d v="2012-11-27T06:00:00"/>
    <n v="2012"/>
    <n v="2012"/>
    <s v="Oct"/>
    <s v="1000 to 4999"/>
    <n v="1351"/>
    <x v="688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0:15:10"/>
    <d v="2012-08-10T16:00:00"/>
    <n v="2012"/>
    <n v="2012"/>
    <s v="Jul"/>
    <s v="5000 to 9999"/>
    <n v="5322"/>
    <x v="1376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5:45:38"/>
    <d v="2014-11-12T16:45:38"/>
    <n v="2014"/>
    <n v="2014"/>
    <s v="Oct"/>
    <s v="1000 to 4999"/>
    <n v="1225"/>
    <x v="1377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3:12:12"/>
    <d v="2015-12-03T15:30:00"/>
    <n v="2015"/>
    <n v="2015"/>
    <s v="Nov"/>
    <s v="1000 to 4999"/>
    <n v="3801.8999999999996"/>
    <x v="1378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4-30T23:45:32"/>
    <d v="2010-05-31T22:59:00"/>
    <n v="2010"/>
    <n v="2010"/>
    <s v="Apr"/>
    <s v="1000 to 4999"/>
    <n v="4152"/>
    <x v="1379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3:02:26"/>
    <d v="2013-03-11T12:02:26"/>
    <n v="2013"/>
    <n v="2013"/>
    <s v="Jan"/>
    <s v="1000 to 4999"/>
    <n v="2132"/>
    <x v="138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2:52:08"/>
    <d v="2012-12-15T12:52:08"/>
    <n v="2012"/>
    <n v="2012"/>
    <s v="Nov"/>
    <s v="15000 to 19999"/>
    <n v="17350.13"/>
    <x v="138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3:09:14"/>
    <d v="2010-07-22T00:00:00"/>
    <n v="2010"/>
    <n v="2010"/>
    <s v="Jun"/>
    <s v="10000 to 14999"/>
    <n v="10555"/>
    <x v="1382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09:18:01"/>
    <d v="2011-06-07T09:18:01"/>
    <n v="2011"/>
    <n v="2011"/>
    <s v="May"/>
    <s v="&lt;1000"/>
    <n v="683"/>
    <x v="1383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6:36:25"/>
    <d v="2011-04-15T21:59:00"/>
    <n v="2011"/>
    <n v="2011"/>
    <s v="Mar"/>
    <s v="1000 to 4999"/>
    <n v="2600"/>
    <x v="138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5:43:03"/>
    <d v="2012-02-12T15:43:03"/>
    <n v="2012"/>
    <n v="2012"/>
    <s v="Jan"/>
    <s v="1000 to 4999"/>
    <n v="1145"/>
    <x v="138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1:55:22"/>
    <d v="2015-10-20T11:55:22"/>
    <n v="2015"/>
    <n v="2015"/>
    <s v="Sep"/>
    <s v="5000 to 9999"/>
    <n v="9228"/>
    <x v="197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1:02:45"/>
    <d v="2012-04-12T11:02:45"/>
    <n v="2012"/>
    <n v="2012"/>
    <s v="Mar"/>
    <s v="&lt;1000"/>
    <n v="559"/>
    <x v="138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8:00:06"/>
    <d v="2014-03-04T15:00:00"/>
    <n v="2014"/>
    <n v="2014"/>
    <s v="Feb"/>
    <s v="5000 to 9999"/>
    <n v="6506"/>
    <x v="1387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2:37:53"/>
    <d v="2016-02-01T12:00:00"/>
    <n v="2015"/>
    <n v="2016"/>
    <s v="Dec"/>
    <s v="1000 to 4999"/>
    <n v="1445"/>
    <x v="1388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6:36:06"/>
    <d v="2015-03-25T15:36:06"/>
    <n v="2015"/>
    <n v="2015"/>
    <s v="Feb"/>
    <s v="1000 to 4999"/>
    <n v="1200"/>
    <x v="121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4:55:31"/>
    <d v="2012-10-06T03:59:00"/>
    <n v="2012"/>
    <n v="2012"/>
    <s v="Sep"/>
    <s v="1000 to 4999"/>
    <n v="2734.11"/>
    <x v="138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7:02:09"/>
    <d v="2015-05-22T07:00:00"/>
    <n v="2015"/>
    <n v="2015"/>
    <s v="Apr"/>
    <s v="1000 to 4999"/>
    <n v="3497.7000000000003"/>
    <x v="139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2:57:27"/>
    <d v="2015-03-04T12:57:27"/>
    <n v="2015"/>
    <n v="2015"/>
    <s v="Feb"/>
    <s v="&lt;1000"/>
    <n v="13.68"/>
    <x v="1391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2:29:51"/>
    <d v="2017-01-27T12:29:51"/>
    <n v="2016"/>
    <n v="2017"/>
    <s v="Nov"/>
    <s v="1000 to 4999"/>
    <n v="1398"/>
    <x v="1392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0:27:01"/>
    <d v="2016-01-02T10:27:01"/>
    <n v="2015"/>
    <n v="2016"/>
    <s v="Nov"/>
    <s v="&lt;1000"/>
    <n v="50"/>
    <x v="158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6:13:14"/>
    <d v="2014-09-07T16:13:14"/>
    <n v="2014"/>
    <n v="2014"/>
    <s v="Aug"/>
    <s v="&lt;1000"/>
    <n v="42"/>
    <x v="866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0:06:23"/>
    <d v="2016-06-23T10:06:23"/>
    <n v="2016"/>
    <n v="2016"/>
    <s v="May"/>
    <s v="20000 to 24999"/>
    <n v="21380"/>
    <x v="139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8:05:25"/>
    <d v="2014-05-23T08:05:25"/>
    <n v="2014"/>
    <n v="2014"/>
    <s v="May"/>
    <s v="&lt;1000"/>
    <n v="85"/>
    <x v="1261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6:01:40"/>
    <d v="2016-12-29T16:01:40"/>
    <n v="2016"/>
    <n v="2016"/>
    <s v="Nov"/>
    <s v="&lt;1000"/>
    <n v="433"/>
    <x v="1394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4:17:59"/>
    <d v="2014-10-23T04:17:59"/>
    <n v="2014"/>
    <n v="2014"/>
    <s v="Sep"/>
    <s v="1000 to 4999"/>
    <n v="4939"/>
    <x v="1395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7:06:57"/>
    <d v="2015-10-31T16:45:00"/>
    <n v="2015"/>
    <n v="2015"/>
    <s v="Sep"/>
    <s v="30000 to 34999"/>
    <n v="38174.039999999994"/>
    <x v="1396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8:48:54"/>
    <d v="2014-08-08T18:48:54"/>
    <n v="2014"/>
    <n v="2014"/>
    <s v="Jul"/>
    <s v="&lt;1000"/>
    <n v="6.8000000000000007"/>
    <x v="1397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4T23:26:00"/>
    <d v="2015-06-03T23:26:00"/>
    <n v="2015"/>
    <n v="2015"/>
    <s v="May"/>
    <s v="1000 to 4999"/>
    <n v="2965"/>
    <x v="1398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6:16:18"/>
    <d v="2014-10-08T06:16:18"/>
    <n v="2014"/>
    <n v="2014"/>
    <s v="Sep"/>
    <s v="&lt;1000"/>
    <n v="834.47"/>
    <x v="139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2:11:13"/>
    <d v="2014-10-31T21:59:00"/>
    <n v="2014"/>
    <n v="2014"/>
    <s v="Oct"/>
    <s v="&lt;1000"/>
    <n v="60"/>
    <x v="182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19:10:22"/>
    <d v="2014-09-01T19:10:22"/>
    <n v="2014"/>
    <n v="2014"/>
    <s v="Aug"/>
    <s v="&lt;1000"/>
    <n v="8"/>
    <x v="141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1:12:55"/>
    <d v="2016-11-07T12:12:55"/>
    <n v="2016"/>
    <n v="2016"/>
    <s v="Oct"/>
    <s v="&lt;1000"/>
    <n v="102"/>
    <x v="1400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0:28:53"/>
    <d v="2017-02-10T00:28:53"/>
    <n v="2017"/>
    <n v="2017"/>
    <s v="Jan"/>
    <s v="&gt;50000"/>
    <n v="26653.25"/>
    <x v="140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2:57:31"/>
    <d v="2014-08-12T12:57:31"/>
    <n v="2014"/>
    <n v="2014"/>
    <s v="Jul"/>
    <s v="&lt;1000"/>
    <n v="260"/>
    <x v="532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5:00:49"/>
    <d v="2015-05-19T15:00:49"/>
    <n v="2015"/>
    <n v="2015"/>
    <s v="Apr"/>
    <s v="&lt;1000"/>
    <n v="237"/>
    <x v="1402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5:01:01"/>
    <d v="2015-10-21T17:00:00"/>
    <n v="2015"/>
    <n v="2015"/>
    <s v="Sep"/>
    <s v="1000 to 4999"/>
    <n v="5636.93"/>
    <x v="1403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3T23:19:03"/>
    <d v="2012-07-13T23:19:03"/>
    <n v="2012"/>
    <n v="2012"/>
    <s v="Jun"/>
    <s v="1000 to 4999"/>
    <n v="2052"/>
    <x v="140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0:08:27"/>
    <d v="2013-12-12T00:08:27"/>
    <n v="2013"/>
    <n v="2013"/>
    <s v="Nov"/>
    <s v="1000 to 4999"/>
    <n v="2311"/>
    <x v="1405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4:22:12"/>
    <d v="2011-09-26T22:59:00"/>
    <n v="2011"/>
    <n v="2011"/>
    <s v="Aug"/>
    <s v="&lt;1000"/>
    <n v="301"/>
    <x v="362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2:15:55"/>
    <d v="2014-01-15T13:33:00"/>
    <n v="2013"/>
    <n v="2014"/>
    <s v="Dec"/>
    <s v="1000 to 4999"/>
    <n v="3432"/>
    <x v="1406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5:38:08"/>
    <d v="2013-10-10T18:00:00"/>
    <n v="2013"/>
    <n v="2013"/>
    <s v="Sep"/>
    <s v="1000 to 4999"/>
    <n v="1655"/>
    <x v="1407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6:54:16"/>
    <d v="2010-11-01T18:26:00"/>
    <n v="2010"/>
    <n v="2010"/>
    <s v="Oct"/>
    <s v="1000 to 4999"/>
    <n v="2930.69"/>
    <x v="1408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4:40:39"/>
    <d v="2012-03-07T22:59:00"/>
    <n v="2012"/>
    <n v="2012"/>
    <s v="Feb"/>
    <s v="&lt;1000"/>
    <n v="620"/>
    <x v="1035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09:33:14"/>
    <d v="2013-05-07T09:33:14"/>
    <n v="2013"/>
    <n v="2013"/>
    <s v="Apr"/>
    <s v="1000 to 4999"/>
    <n v="2630"/>
    <x v="1409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8:31:06"/>
    <d v="2011-07-04T18:31:06"/>
    <n v="2011"/>
    <n v="2011"/>
    <s v="May"/>
    <s v="1000 to 4999"/>
    <n v="3210"/>
    <x v="1410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7:24:42"/>
    <d v="2013-07-07T07:24:42"/>
    <n v="2013"/>
    <n v="2013"/>
    <s v="May"/>
    <s v="1000 to 4999"/>
    <n v="1270"/>
    <x v="1411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5:25:09"/>
    <d v="2012-05-21T21:30:00"/>
    <n v="2012"/>
    <n v="2012"/>
    <s v="May"/>
    <s v="1000 to 4999"/>
    <n v="2412.02"/>
    <x v="1412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3:26:13"/>
    <d v="2012-01-24T13:26:13"/>
    <n v="2012"/>
    <n v="2012"/>
    <s v="Jan"/>
    <s v="5000 to 9999"/>
    <n v="5617"/>
    <x v="14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1:08:27"/>
    <d v="2014-09-26T21:08:27"/>
    <n v="2014"/>
    <n v="2014"/>
    <s v="Aug"/>
    <s v="10000 to 14999"/>
    <n v="10346"/>
    <x v="14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4:48:41"/>
    <d v="2011-12-24T23:00:00"/>
    <n v="2011"/>
    <n v="2011"/>
    <s v="Nov"/>
    <s v="5000 to 9999"/>
    <n v="6181"/>
    <x v="1415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6:22:51"/>
    <d v="2014-06-20T22:59:00"/>
    <n v="2014"/>
    <n v="2014"/>
    <s v="May"/>
    <s v="1000 to 4999"/>
    <n v="2710"/>
    <x v="1416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5:21:10"/>
    <d v="2011-12-05T23:59:00"/>
    <n v="2011"/>
    <n v="2011"/>
    <s v="Nov"/>
    <s v="5000 to 9999"/>
    <n v="8739.01"/>
    <x v="1417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0:51:21"/>
    <d v="2012-06-14T21:59:00"/>
    <n v="2012"/>
    <n v="2012"/>
    <s v="May"/>
    <s v="1000 to 4999"/>
    <n v="1123.47"/>
    <x v="1418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0:13:51"/>
    <d v="2013-07-01T23:00:00"/>
    <n v="2013"/>
    <n v="2013"/>
    <s v="Jun"/>
    <s v="15000 to 19999"/>
    <n v="17390"/>
    <x v="1419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7:38:28"/>
    <d v="2013-03-10T16:38:28"/>
    <n v="2013"/>
    <n v="2013"/>
    <s v="Feb"/>
    <s v="10000 to 14999"/>
    <n v="11070"/>
    <x v="1420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6:10:33"/>
    <d v="2011-06-14T21:59:00"/>
    <n v="2011"/>
    <n v="2011"/>
    <s v="May"/>
    <s v="1000 to 4999"/>
    <n v="1111"/>
    <x v="1421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0:58:51"/>
    <d v="2014-05-15T00:58:51"/>
    <n v="2014"/>
    <n v="2014"/>
    <s v="Apr"/>
    <s v="&gt;50000"/>
    <n v="315295.89"/>
    <x v="1422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3:52:20"/>
    <d v="2011-07-04T13:52:20"/>
    <n v="2011"/>
    <n v="2011"/>
    <s v="Apr"/>
    <s v="5000 to 9999"/>
    <n v="8306.42"/>
    <x v="1423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0:28:36"/>
    <d v="2016-08-11T00:28:36"/>
    <n v="2016"/>
    <n v="2016"/>
    <s v="Jun"/>
    <s v="&gt;50000"/>
    <n v="170525"/>
    <x v="1424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8:01:30"/>
    <d v="2014-05-01T08:01:30"/>
    <n v="2014"/>
    <n v="2014"/>
    <s v="Apr"/>
    <s v="&gt;50000"/>
    <n v="315222.2"/>
    <x v="1425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0:02:38"/>
    <d v="2015-07-12T00:02:38"/>
    <n v="2015"/>
    <n v="2015"/>
    <s v="Jun"/>
    <s v="&gt;50000"/>
    <n v="396740.51999999996"/>
    <x v="1426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1:36:01"/>
    <d v="2014-04-19T20:36:01"/>
    <n v="2014"/>
    <n v="2014"/>
    <s v="Feb"/>
    <s v="10000 to 14999"/>
    <n v="11231"/>
    <x v="1427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6:02:00"/>
    <d v="2009-11-22T23:59:00"/>
    <n v="2009"/>
    <n v="2009"/>
    <s v="Oct"/>
    <s v="&lt;1000"/>
    <n v="805.07"/>
    <x v="1428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8:30:09"/>
    <d v="2016-06-06T11:02:00"/>
    <n v="2016"/>
    <n v="2016"/>
    <s v="Apr"/>
    <s v="&gt;50000"/>
    <n v="800211"/>
    <x v="1429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4:09:11"/>
    <d v="2014-07-10T04:09:11"/>
    <n v="2014"/>
    <n v="2014"/>
    <s v="Jun"/>
    <s v="&gt;50000"/>
    <n v="69431.703000000009"/>
    <x v="14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2:21:13"/>
    <d v="2011-04-21T22:21:13"/>
    <n v="2011"/>
    <n v="2011"/>
    <s v="Mar"/>
    <s v="&gt;50000"/>
    <n v="96248.960000000006"/>
    <x v="1431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4:05:37"/>
    <d v="2016-11-07T05:05:37"/>
    <n v="2016"/>
    <n v="2016"/>
    <s v="Oct"/>
    <s v="&gt;50000"/>
    <n v="106222"/>
    <x v="1432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8:33:35"/>
    <d v="2013-10-16T08:33:35"/>
    <n v="2013"/>
    <n v="2013"/>
    <s v="Sep"/>
    <s v="&gt;50000"/>
    <n v="52098.997499999998"/>
    <x v="1433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2:47:45"/>
    <d v="2012-03-01T21:00:00"/>
    <n v="2012"/>
    <n v="2012"/>
    <s v="Feb"/>
    <s v="30000 to 34999"/>
    <n v="33892"/>
    <x v="1434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7:56:16"/>
    <d v="2016-03-11T23:00:00"/>
    <n v="2016"/>
    <n v="2016"/>
    <s v="Jan"/>
    <s v="&gt;50000"/>
    <n v="349474"/>
    <x v="1435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0:31:21"/>
    <d v="2012-05-23T13:00:00"/>
    <n v="2012"/>
    <n v="2012"/>
    <s v="Apr"/>
    <s v="&gt;50000"/>
    <n v="167410.01999999999"/>
    <x v="1436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6:10:05"/>
    <d v="2015-04-18T15:10:05"/>
    <n v="2015"/>
    <n v="2015"/>
    <s v="Mar"/>
    <s v="&gt;50000"/>
    <n v="176420"/>
    <x v="1437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0:21:53"/>
    <d v="2012-10-26T20:21:53"/>
    <n v="2012"/>
    <n v="2012"/>
    <s v="Sep"/>
    <s v="&gt;50000"/>
    <n v="50251.41"/>
    <x v="1438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7:42:41"/>
    <d v="2013-03-23T16:42:41"/>
    <n v="2013"/>
    <n v="2013"/>
    <s v="Feb"/>
    <s v="&gt;50000"/>
    <n v="100490.02"/>
    <x v="1439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4:17:40"/>
    <d v="2014-09-30T18:00:00"/>
    <n v="2014"/>
    <n v="2014"/>
    <s v="Aug"/>
    <s v="15000 to 19999"/>
    <n v="15673.44"/>
    <x v="144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2:42:21"/>
    <d v="2014-12-21T02:42:21"/>
    <n v="2014"/>
    <n v="2014"/>
    <s v="Nov"/>
    <s v="&gt;50000"/>
    <n v="9078.52"/>
    <x v="144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2:40:17"/>
    <d v="2012-10-05T21:59:00"/>
    <n v="2012"/>
    <n v="2012"/>
    <s v="Aug"/>
    <s v="&gt;50000"/>
    <n v="110538.12"/>
    <x v="1442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2:43:56"/>
    <d v="2014-05-13T12:43:56"/>
    <n v="2014"/>
    <n v="2014"/>
    <s v="Apr"/>
    <s v="15000 to 19999"/>
    <n v="19292.5"/>
    <x v="144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4:18:54"/>
    <d v="2014-09-16T04:18:54"/>
    <n v="2014"/>
    <n v="2014"/>
    <s v="Aug"/>
    <s v="20000 to 24999"/>
    <n v="31581.48"/>
    <x v="144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0:32:52"/>
    <d v="2016-04-22T00:32:52"/>
    <n v="2016"/>
    <n v="2016"/>
    <s v="Mar"/>
    <s v="&gt;50000"/>
    <n v="263959.1568"/>
    <x v="1445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0:08:30"/>
    <d v="2012-01-11T19:00:00"/>
    <n v="2011"/>
    <n v="2012"/>
    <s v="Dec"/>
    <s v="10000 to 14999"/>
    <n v="13114"/>
    <x v="144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6:58:18"/>
    <d v="2014-08-14T06:58:18"/>
    <n v="2014"/>
    <n v="2014"/>
    <s v="Jul"/>
    <s v="&gt;50000"/>
    <n v="206743.09"/>
    <x v="1447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09:55:29"/>
    <d v="2014-05-01T09:55:29"/>
    <n v="2014"/>
    <n v="2014"/>
    <s v="Apr"/>
    <s v="&gt;50000"/>
    <n v="74026"/>
    <x v="1448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8:05:15"/>
    <d v="2016-12-03T09:05:15"/>
    <n v="2016"/>
    <n v="2016"/>
    <s v="Nov"/>
    <s v="&gt;50000"/>
    <n v="142483"/>
    <x v="1449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3:01:08"/>
    <d v="2016-08-05T13:01:08"/>
    <n v="2016"/>
    <n v="2016"/>
    <s v="Jul"/>
    <s v="&gt;50000"/>
    <n v="151718.96"/>
    <x v="145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2:38:21"/>
    <d v="2013-04-19T21:38:21"/>
    <n v="2013"/>
    <n v="2013"/>
    <s v="Feb"/>
    <s v="&gt;50000"/>
    <n v="56590"/>
    <x v="145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6:01:01"/>
    <d v="2013-11-14T22:00:00"/>
    <n v="2013"/>
    <n v="2013"/>
    <s v="Oct"/>
    <s v="&gt;50000"/>
    <n v="1052110.8700000001"/>
    <x v="1452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8:17:24"/>
    <d v="2012-11-17T19:17:24"/>
    <n v="2012"/>
    <n v="2012"/>
    <s v="Oct"/>
    <s v="15000 to 19999"/>
    <n v="16862"/>
    <x v="1453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1:21:04"/>
    <d v="2016-08-06T01:00:00"/>
    <n v="2016"/>
    <n v="2016"/>
    <s v="Jun"/>
    <s v="&gt;50000"/>
    <n v="508525.01"/>
    <x v="1454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2:01:09"/>
    <d v="2013-08-19T02:01:09"/>
    <n v="2013"/>
    <n v="2013"/>
    <s v="Jun"/>
    <s v="&gt;50000"/>
    <n v="98379.952000000005"/>
    <x v="1455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2:07:31"/>
    <d v="2013-03-10T12:07:31"/>
    <n v="2013"/>
    <n v="2013"/>
    <s v="Feb"/>
    <s v="30000 to 34999"/>
    <n v="33393.339999999997"/>
    <x v="1456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5:35:25"/>
    <d v="2013-07-13T15:35:25"/>
    <n v="2013"/>
    <n v="2013"/>
    <s v="Jun"/>
    <s v="10000 to 14999"/>
    <n v="18161.84"/>
    <x v="1457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2T23:12:20"/>
    <d v="2015-12-19T01:59:00"/>
    <n v="2015"/>
    <n v="2015"/>
    <s v="Nov"/>
    <s v="&gt;50000"/>
    <n v="201165"/>
    <x v="1458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09T23:24:52"/>
    <d v="2012-06-12T01:00:00"/>
    <n v="2012"/>
    <n v="2012"/>
    <s v="May"/>
    <s v="&gt;50000"/>
    <n v="513422.57"/>
    <x v="1459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5:02:26"/>
    <d v="2015-11-18T22:59:00"/>
    <n v="2015"/>
    <n v="2015"/>
    <s v="Oct"/>
    <s v="&gt;50000"/>
    <n v="229802.31"/>
    <x v="146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7:01:02"/>
    <d v="2016-04-03T06:01:02"/>
    <n v="2016"/>
    <n v="2016"/>
    <s v="Feb"/>
    <s v="&gt;50000"/>
    <n v="202249.69139999998"/>
    <x v="1461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1:24:25"/>
    <d v="2014-07-09T11:24:25"/>
    <n v="2014"/>
    <n v="2014"/>
    <s v="Jun"/>
    <s v="&lt;1000"/>
    <n v="285.75"/>
    <x v="1462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08:04:47"/>
    <d v="2016-12-04T09:04:47"/>
    <n v="2016"/>
    <n v="2016"/>
    <s v="Nov"/>
    <s v="No funding"/>
    <n v="0"/>
    <x v="119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8:16:58"/>
    <d v="2016-09-02T01:00:00"/>
    <n v="2016"/>
    <n v="2016"/>
    <s v="Aug"/>
    <s v="1000 to 4999"/>
    <n v="1419"/>
    <x v="146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2:58:01"/>
    <d v="2014-11-30T13:58:01"/>
    <n v="2014"/>
    <n v="2014"/>
    <s v="Oct"/>
    <s v="1000 to 4999"/>
    <n v="3172"/>
    <x v="146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0:46:11"/>
    <d v="2016-08-02T17:00:00"/>
    <n v="2016"/>
    <n v="2016"/>
    <s v="Jul"/>
    <s v="&lt;1000"/>
    <n v="66.81"/>
    <x v="1465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4:24:43"/>
    <d v="2016-03-14T03:24:43"/>
    <n v="2016"/>
    <n v="2016"/>
    <s v="Feb"/>
    <s v="&lt;1000"/>
    <n v="1.31"/>
    <x v="8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09:21:16"/>
    <d v="2015-03-01T09:21:16"/>
    <n v="2015"/>
    <n v="2015"/>
    <s v="Jan"/>
    <s v="1000 to 4999"/>
    <n v="3060.1600000000003"/>
    <x v="146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2:19:02"/>
    <d v="2015-08-20T12:19:02"/>
    <n v="2015"/>
    <n v="2015"/>
    <s v="Jul"/>
    <s v="&lt;1000"/>
    <n v="25"/>
    <x v="389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0:20:08"/>
    <d v="2016-12-11T10:20:08"/>
    <n v="2016"/>
    <n v="2016"/>
    <s v="Nov"/>
    <s v="&lt;1000"/>
    <n v="50"/>
    <x v="15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2:42:12"/>
    <d v="2016-02-12T22:42:12"/>
    <n v="2016"/>
    <n v="2016"/>
    <s v="Jan"/>
    <s v="&lt;1000"/>
    <n v="509"/>
    <x v="1467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5:26:26"/>
    <d v="2015-07-03T15:26:26"/>
    <n v="2015"/>
    <n v="2015"/>
    <s v="Jun"/>
    <s v="&lt;1000"/>
    <n v="140"/>
    <x v="1468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1:26:31"/>
    <d v="2015-02-17T21:26:31"/>
    <n v="2015"/>
    <n v="2015"/>
    <s v="Jan"/>
    <s v="&lt;1000"/>
    <n v="2"/>
    <x v="377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08:07:17"/>
    <d v="2015-12-21T08:07:17"/>
    <n v="2015"/>
    <n v="2015"/>
    <s v="Nov"/>
    <s v="No funding"/>
    <n v="0"/>
    <x v="119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7T18:09:02"/>
    <d v="2016-12-06T19:09:02"/>
    <n v="2016"/>
    <n v="2016"/>
    <s v="Oct"/>
    <s v="No funding"/>
    <n v="0"/>
    <x v="119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5:38:56"/>
    <d v="2015-07-16T15:38:56"/>
    <n v="2015"/>
    <n v="2015"/>
    <s v="Jun"/>
    <s v="&lt;1000"/>
    <n v="58.5"/>
    <x v="1469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3:40:11"/>
    <d v="2014-07-10T13:40:11"/>
    <n v="2014"/>
    <n v="2014"/>
    <s v="Jun"/>
    <s v="No funding"/>
    <n v="0"/>
    <x v="119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16:20:12"/>
    <d v="2014-08-26T16:20:12"/>
    <n v="2014"/>
    <n v="2014"/>
    <s v="Jul"/>
    <s v="No funding"/>
    <n v="0"/>
    <x v="119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0:50:38"/>
    <d v="2014-07-31T20:50:38"/>
    <n v="2014"/>
    <n v="2014"/>
    <s v="Jun"/>
    <s v="&lt;1000"/>
    <n v="655"/>
    <x v="1470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5:35:08"/>
    <d v="2014-11-13T06:35:08"/>
    <n v="2014"/>
    <n v="2014"/>
    <s v="Oct"/>
    <s v="&lt;1000"/>
    <n v="309.16000000000003"/>
    <x v="147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6:50:13"/>
    <d v="2016-01-06T16:50:13"/>
    <n v="2015"/>
    <n v="2016"/>
    <s v="Dec"/>
    <s v="&lt;1000"/>
    <n v="468.75"/>
    <x v="1472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1T23:01:56"/>
    <d v="2015-06-12T14:00:00"/>
    <n v="2015"/>
    <n v="2015"/>
    <s v="May"/>
    <s v="&gt;50000"/>
    <n v="239594.93999999997"/>
    <x v="1473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1:05:43"/>
    <d v="2017-01-23T11:05:43"/>
    <n v="2016"/>
    <n v="2017"/>
    <s v="Dec"/>
    <s v="&gt;50000"/>
    <n v="108397.11"/>
    <x v="1474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1:00:52"/>
    <d v="2010-07-02T17:00:00"/>
    <n v="2010"/>
    <n v="2010"/>
    <s v="Jun"/>
    <s v="1000 to 4999"/>
    <n v="1560"/>
    <x v="1475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8:31:03"/>
    <d v="2014-07-10T08:31:03"/>
    <n v="2014"/>
    <n v="2014"/>
    <s v="Jun"/>
    <s v="&gt;50000"/>
    <n v="117210.24000000001"/>
    <x v="1476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3:30:18"/>
    <d v="2013-10-15T21:59:00"/>
    <n v="2013"/>
    <n v="2013"/>
    <s v="Sep"/>
    <s v="35000 to 39999"/>
    <n v="37104.03"/>
    <x v="1477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6:00:45"/>
    <d v="2014-12-03T07:00:45"/>
    <n v="2014"/>
    <n v="2014"/>
    <s v="Oct"/>
    <s v="&gt;50000"/>
    <n v="123920"/>
    <x v="1478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4:06:26"/>
    <d v="2010-08-23T22:00:00"/>
    <n v="2010"/>
    <n v="2010"/>
    <s v="Jun"/>
    <s v="10000 to 14999"/>
    <n v="11570.92"/>
    <x v="1479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8:30:22"/>
    <d v="2011-09-19T08:30:22"/>
    <n v="2011"/>
    <n v="2011"/>
    <s v="Aug"/>
    <s v="1000 to 4999"/>
    <n v="1839"/>
    <x v="148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1:45:43"/>
    <d v="2016-11-23T02:45:43"/>
    <n v="2016"/>
    <n v="2016"/>
    <s v="Oct"/>
    <s v="&gt;50000"/>
    <n v="173940.06"/>
    <x v="1481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7:54:51"/>
    <d v="2016-08-18T17:54:51"/>
    <n v="2016"/>
    <n v="2016"/>
    <s v="Jul"/>
    <s v="&gt;50000"/>
    <n v="96015.9"/>
    <x v="148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2:36:13"/>
    <d v="2016-01-11T17:00:00"/>
    <n v="2015"/>
    <n v="2016"/>
    <s v="Dec"/>
    <s v="&gt;50000"/>
    <n v="467151.48"/>
    <x v="1483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3:44:01"/>
    <d v="2015-02-05T13:44:01"/>
    <n v="2015"/>
    <n v="2015"/>
    <s v="Jan"/>
    <s v="10000 to 14999"/>
    <n v="11745"/>
    <x v="1484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7:03:34"/>
    <d v="2016-07-08T17:03:34"/>
    <n v="2016"/>
    <n v="2016"/>
    <s v="May"/>
    <s v="&gt;50000"/>
    <n v="791862"/>
    <x v="1485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8T23:08:59"/>
    <d v="2013-03-24T22:08:59"/>
    <n v="2013"/>
    <n v="2013"/>
    <s v="Feb"/>
    <s v="&gt;50000"/>
    <n v="2344134.67"/>
    <x v="1486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5:02:43"/>
    <d v="2011-09-09T15:02:43"/>
    <n v="2011"/>
    <n v="2011"/>
    <s v="Aug"/>
    <s v="5000 to 9999"/>
    <n v="8136.01"/>
    <x v="1487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5:08:19"/>
    <d v="2013-03-09T15:08:19"/>
    <n v="2013"/>
    <n v="2013"/>
    <s v="Feb"/>
    <s v="&gt;50000"/>
    <n v="92154.22"/>
    <x v="1488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19:22:35"/>
    <d v="2012-03-23T22:00:00"/>
    <n v="2012"/>
    <n v="2012"/>
    <s v="Feb"/>
    <s v="30000 to 34999"/>
    <n v="31275.599999999999"/>
    <x v="1489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2:46:49"/>
    <d v="2015-08-13T02:46:49"/>
    <n v="2015"/>
    <n v="2015"/>
    <s v="Jul"/>
    <s v="&gt;50000"/>
    <n v="75762.382199999993"/>
    <x v="149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1:00:21"/>
    <d v="2016-09-22T11:00:21"/>
    <n v="2016"/>
    <n v="2016"/>
    <s v="Aug"/>
    <s v="&gt;50000"/>
    <n v="193963.9"/>
    <x v="149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0:20:24"/>
    <d v="2014-05-14T17:04:00"/>
    <n v="2014"/>
    <n v="2014"/>
    <s v="Apr"/>
    <s v="1000 to 4999"/>
    <n v="2885"/>
    <x v="1492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19:41:37"/>
    <d v="2014-09-23T19:41:37"/>
    <n v="2014"/>
    <n v="2014"/>
    <s v="Aug"/>
    <s v="10000 to 14999"/>
    <n v="14055"/>
    <x v="149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7:39:32"/>
    <d v="2016-06-11T07:39:32"/>
    <n v="2016"/>
    <n v="2016"/>
    <s v="May"/>
    <s v="&gt;50000"/>
    <n v="125137"/>
    <x v="1494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4:05:53"/>
    <d v="2015-06-11T04:05:53"/>
    <n v="2015"/>
    <n v="2015"/>
    <s v="May"/>
    <s v="&gt;50000"/>
    <n v="161459"/>
    <x v="1495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7:12:24"/>
    <d v="2012-08-12T21:00:00"/>
    <n v="2012"/>
    <n v="2012"/>
    <s v="Jul"/>
    <s v="20000 to 24999"/>
    <n v="23414"/>
    <x v="1496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2:25:46"/>
    <d v="2015-06-10T22:25:46"/>
    <n v="2015"/>
    <n v="2015"/>
    <s v="May"/>
    <s v="&gt;50000"/>
    <n v="183448.8"/>
    <x v="1497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1:39:45"/>
    <d v="2014-04-20T21:59:00"/>
    <n v="2014"/>
    <n v="2014"/>
    <s v="Mar"/>
    <s v="30000 to 34999"/>
    <n v="33370.769999999997"/>
    <x v="1498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3:31:59"/>
    <d v="2015-03-30T12:31:59"/>
    <n v="2015"/>
    <n v="2015"/>
    <s v="Feb"/>
    <s v="&gt;50000"/>
    <n v="120249"/>
    <x v="149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6:03:26"/>
    <d v="2010-03-15T15:55:00"/>
    <n v="2010"/>
    <n v="2010"/>
    <s v="Feb"/>
    <s v="1000 to 4999"/>
    <n v="3785"/>
    <x v="15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8:31:21"/>
    <d v="2014-08-26T18:31:21"/>
    <n v="2014"/>
    <n v="2014"/>
    <s v="Jul"/>
    <s v="5000 to 9999"/>
    <n v="9030"/>
    <x v="150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7:54:56"/>
    <d v="2012-11-29T17:54:56"/>
    <n v="2012"/>
    <n v="2012"/>
    <s v="Oct"/>
    <s v="&gt;50000"/>
    <n v="97115.540000000008"/>
    <x v="1502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1:54:13"/>
    <d v="2015-01-08T19:00:00"/>
    <n v="2014"/>
    <n v="2015"/>
    <s v="Dec"/>
    <s v="&gt;50000"/>
    <n v="68599.5"/>
    <x v="150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7:34:34"/>
    <d v="2016-12-14T23:00:00"/>
    <n v="2016"/>
    <n v="2016"/>
    <s v="Nov"/>
    <s v="&gt;50000"/>
    <n v="76047"/>
    <x v="1504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19:58:38"/>
    <d v="2014-04-25T19:58:38"/>
    <n v="2014"/>
    <n v="2014"/>
    <s v="Mar"/>
    <s v="40000 to 44999"/>
    <n v="44669"/>
    <x v="1505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1:07:13"/>
    <d v="2015-05-07T00:58:00"/>
    <n v="2015"/>
    <n v="2015"/>
    <s v="Mar"/>
    <s v="&gt;50000"/>
    <n v="301719.59000000003"/>
    <x v="1506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09:00:07"/>
    <d v="2015-12-18T19:00:00"/>
    <n v="2015"/>
    <n v="2015"/>
    <s v="Nov"/>
    <s v="&gt;50000"/>
    <n v="168829.14"/>
    <x v="1507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4:45:19"/>
    <d v="2014-05-09T14:45:19"/>
    <n v="2014"/>
    <n v="2014"/>
    <s v="Apr"/>
    <s v="35000 to 39999"/>
    <n v="39500.5"/>
    <x v="1508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0T23:02:33"/>
    <d v="2013-12-30T00:02:33"/>
    <n v="2013"/>
    <n v="2013"/>
    <s v="Oct"/>
    <s v="30000 to 34999"/>
    <n v="30047.64"/>
    <x v="1509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0:30:21"/>
    <d v="2013-07-01T12:00:00"/>
    <n v="2013"/>
    <n v="2013"/>
    <s v="May"/>
    <s v="30000 to 34999"/>
    <n v="44069.71"/>
    <x v="151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4:32:05"/>
    <d v="2016-11-30T22:59:00"/>
    <n v="2016"/>
    <n v="2016"/>
    <s v="Nov"/>
    <s v="&gt;50000"/>
    <n v="170271"/>
    <x v="1511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6:15:03"/>
    <d v="2013-11-15T17:15:03"/>
    <n v="2013"/>
    <n v="2013"/>
    <s v="Oct"/>
    <s v="5000 to 9999"/>
    <n v="7445.14"/>
    <x v="1512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6:37:07"/>
    <d v="2016-11-10T07:37:07"/>
    <n v="2016"/>
    <n v="2016"/>
    <s v="Oct"/>
    <s v="15000 to 19999"/>
    <n v="17277"/>
    <x v="1513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0:59:34"/>
    <d v="2016-01-22T10:59:34"/>
    <n v="2015"/>
    <n v="2016"/>
    <s v="Nov"/>
    <s v="10000 to 14999"/>
    <n v="12353"/>
    <x v="151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2:14:37"/>
    <d v="2016-12-10T22:59:00"/>
    <n v="2016"/>
    <n v="2016"/>
    <s v="Oct"/>
    <s v="5000 to 9999"/>
    <n v="7011"/>
    <x v="1515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0:25:14"/>
    <d v="2015-06-13T10:25:14"/>
    <n v="2015"/>
    <n v="2015"/>
    <s v="May"/>
    <s v="15000 to 19999"/>
    <n v="16232"/>
    <x v="1516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0:07:27"/>
    <d v="2012-07-08T20:07:27"/>
    <n v="2012"/>
    <n v="2012"/>
    <s v="Jun"/>
    <s v="40000 to 44999"/>
    <n v="40140.01"/>
    <x v="151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2:07:24"/>
    <d v="2013-05-22T22:07:24"/>
    <n v="2013"/>
    <n v="2013"/>
    <s v="Apr"/>
    <s v="10000 to 14999"/>
    <n v="12110"/>
    <x v="1518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5:41:10"/>
    <d v="2015-04-16T18:00:00"/>
    <n v="2015"/>
    <n v="2015"/>
    <s v="Mar"/>
    <s v="&gt;50000"/>
    <n v="71666.69"/>
    <x v="1519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09:38:11"/>
    <d v="2013-05-23T09:38:11"/>
    <n v="2013"/>
    <n v="2013"/>
    <s v="Apr"/>
    <s v="&gt;50000"/>
    <n v="126082.45"/>
    <x v="152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6:39:23"/>
    <d v="2013-12-02T16:59:00"/>
    <n v="2013"/>
    <n v="2013"/>
    <s v="Oct"/>
    <s v="&gt;50000"/>
    <n v="78724.908500000005"/>
    <x v="1521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19:42:58"/>
    <d v="2015-05-30T19:42:58"/>
    <n v="2015"/>
    <n v="2015"/>
    <s v="Apr"/>
    <s v="45000 to 49999"/>
    <n v="47327"/>
    <x v="1522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8:32:17"/>
    <d v="2013-12-25T18:32:17"/>
    <n v="2013"/>
    <n v="2013"/>
    <s v="Nov"/>
    <s v="10000 to 14999"/>
    <n v="10429"/>
    <x v="1523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0:00:53"/>
    <d v="2016-02-19T20:00:53"/>
    <n v="2016"/>
    <n v="2016"/>
    <s v="Jan"/>
    <s v="&gt;50000"/>
    <n v="176524"/>
    <x v="1524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8:49:11"/>
    <d v="2015-11-25T09:49:11"/>
    <n v="2015"/>
    <n v="2015"/>
    <s v="Oct"/>
    <s v="5000 to 9999"/>
    <n v="5051"/>
    <x v="81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6:30:10"/>
    <d v="2014-05-02T06:30:10"/>
    <n v="2014"/>
    <n v="2014"/>
    <s v="Apr"/>
    <s v="35000 to 39999"/>
    <n v="52081.670000000006"/>
    <x v="1525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0:10:43"/>
    <d v="2014-12-02T22:00:00"/>
    <n v="2014"/>
    <n v="2014"/>
    <s v="Nov"/>
    <s v="10000 to 14999"/>
    <n v="10045"/>
    <x v="1526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2:15:42"/>
    <d v="2013-04-17T12:15:42"/>
    <n v="2013"/>
    <n v="2013"/>
    <s v="Mar"/>
    <s v="&gt;50000"/>
    <n v="76726"/>
    <x v="1527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5:52:12"/>
    <d v="2016-02-26T05:52:12"/>
    <n v="2016"/>
    <n v="2016"/>
    <s v="Jan"/>
    <s v="30000 to 34999"/>
    <n v="39738.627300000007"/>
    <x v="1528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2:53:50"/>
    <d v="2015-03-02T14:00:00"/>
    <n v="2015"/>
    <n v="2015"/>
    <s v="Jan"/>
    <s v="1000 to 4999"/>
    <n v="5643.4800000000005"/>
    <x v="1529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8:27:34"/>
    <d v="2016-01-31T15:59:00"/>
    <n v="2015"/>
    <n v="2016"/>
    <s v="Dec"/>
    <s v="40000 to 44999"/>
    <n v="43037"/>
    <x v="15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09:25:50"/>
    <d v="2014-07-23T09:25:50"/>
    <n v="2014"/>
    <n v="2014"/>
    <s v="May"/>
    <s v="45000 to 49999"/>
    <n v="49100"/>
    <x v="1531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2:20:54"/>
    <d v="2016-12-31T12:20:54"/>
    <n v="2016"/>
    <n v="2016"/>
    <s v="Dec"/>
    <s v="5000 to 9999"/>
    <n v="5396"/>
    <x v="1532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3:11:38"/>
    <d v="2016-03-24T02:11:38"/>
    <n v="2016"/>
    <n v="2016"/>
    <s v="Feb"/>
    <s v="&gt;50000"/>
    <n v="17246.55"/>
    <x v="1533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1:35:01"/>
    <d v="2016-05-15T11:35:01"/>
    <n v="2016"/>
    <n v="2016"/>
    <s v="Apr"/>
    <s v="5000 to 9999"/>
    <n v="6751.079999999999"/>
    <x v="1534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2:45:23"/>
    <d v="2013-05-31T06:00:00"/>
    <n v="2013"/>
    <n v="2013"/>
    <s v="Apr"/>
    <s v="&gt;50000"/>
    <n v="500784.27"/>
    <x v="1535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2:00:29"/>
    <d v="2013-12-25T02:00:29"/>
    <n v="2013"/>
    <n v="2013"/>
    <s v="Nov"/>
    <s v="&gt;50000"/>
    <n v="104388.72550000002"/>
    <x v="1536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2:31:23"/>
    <d v="2014-08-23T12:31:23"/>
    <n v="2014"/>
    <n v="2014"/>
    <s v="Jul"/>
    <s v="1000 to 4999"/>
    <n v="4372"/>
    <x v="1537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4:29:36"/>
    <d v="2015-05-24T14:29:36"/>
    <n v="2015"/>
    <n v="2015"/>
    <s v="Apr"/>
    <s v="&lt;1000"/>
    <n v="822.68000000000006"/>
    <x v="1538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4:11:55"/>
    <d v="2016-10-20T14:11:55"/>
    <n v="2016"/>
    <n v="2016"/>
    <s v="Sep"/>
    <s v="25000 to 29999"/>
    <n v="26305.97"/>
    <x v="1539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7:19:51"/>
    <d v="2016-01-02T17:19:51"/>
    <n v="2015"/>
    <n v="2016"/>
    <s v="Dec"/>
    <s v="&gt;50000"/>
    <n v="64203.33"/>
    <x v="154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09:45:23"/>
    <d v="2016-06-28T09:45:23"/>
    <n v="2016"/>
    <n v="2016"/>
    <s v="May"/>
    <s v="&gt;50000"/>
    <n v="452191.25999999995"/>
    <x v="1541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0:41:24"/>
    <d v="2016-10-02T00:41:24"/>
    <n v="2016"/>
    <n v="2016"/>
    <s v="Aug"/>
    <s v="&gt;50000"/>
    <n v="56146"/>
    <x v="154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7:57:12"/>
    <d v="2016-05-07T07:57:12"/>
    <n v="2016"/>
    <n v="2016"/>
    <s v="Apr"/>
    <s v="&gt;50000"/>
    <n v="79173"/>
    <x v="1543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0:01:58"/>
    <d v="2015-05-08T10:01:58"/>
    <n v="2015"/>
    <n v="2015"/>
    <s v="Mar"/>
    <s v="&gt;50000"/>
    <n v="152604.29999999999"/>
    <x v="1544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3:49:42"/>
    <d v="2016-05-06T13:49:42"/>
    <n v="2016"/>
    <n v="2016"/>
    <s v="Apr"/>
    <s v="&lt;1000"/>
    <n v="615"/>
    <x v="1545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0:21:28"/>
    <d v="2013-07-25T10:21:28"/>
    <n v="2013"/>
    <n v="2013"/>
    <s v="Jun"/>
    <s v="&gt;50000"/>
    <n v="167820.6"/>
    <x v="1546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5:08:09"/>
    <d v="2014-07-23T15:08:09"/>
    <n v="2014"/>
    <n v="2014"/>
    <s v="Jun"/>
    <s v="&gt;50000"/>
    <n v="1274099.4369000001"/>
    <x v="1547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19:01:16"/>
    <d v="2015-06-05T15:00:00"/>
    <n v="2015"/>
    <n v="2015"/>
    <s v="Apr"/>
    <s v="&gt;50000"/>
    <n v="57754"/>
    <x v="1548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2:30:57"/>
    <d v="2016-12-18T12:30:57"/>
    <n v="2016"/>
    <n v="2016"/>
    <s v="Nov"/>
    <s v="25000 to 29999"/>
    <n v="29914.739999999998"/>
    <x v="1549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1:03:13"/>
    <d v="2015-06-25T13:00:00"/>
    <n v="2015"/>
    <n v="2015"/>
    <s v="May"/>
    <s v="25000 to 29999"/>
    <n v="37750.270000000004"/>
    <x v="155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6:58:20"/>
    <d v="2015-11-11T17:58:20"/>
    <n v="2015"/>
    <n v="2015"/>
    <s v="Oct"/>
    <s v="5000 to 9999"/>
    <n v="5078"/>
    <x v="1551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1:45:55"/>
    <d v="2012-05-15T22:59:00"/>
    <n v="2012"/>
    <n v="2012"/>
    <s v="Apr"/>
    <s v="1000 to 4999"/>
    <n v="4010"/>
    <x v="1552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0:53:16"/>
    <d v="2011-11-23T21:53:16"/>
    <n v="2011"/>
    <n v="2011"/>
    <s v="Sep"/>
    <s v="1000 to 4999"/>
    <n v="1661"/>
    <x v="1553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1:19:55"/>
    <d v="2012-06-04T11:19:55"/>
    <n v="2012"/>
    <n v="2012"/>
    <s v="May"/>
    <s v="&lt;1000"/>
    <n v="850"/>
    <x v="469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3:59:42"/>
    <d v="2014-05-04T00:59:00"/>
    <n v="2014"/>
    <n v="2014"/>
    <s v="Apr"/>
    <s v="1000 to 4999"/>
    <n v="3250"/>
    <x v="155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4:03:07"/>
    <d v="2012-07-15T14:03:07"/>
    <n v="2012"/>
    <n v="2012"/>
    <s v="Jun"/>
    <s v="5000 to 9999"/>
    <n v="7412"/>
    <x v="1555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0:05:32"/>
    <d v="2011-12-13T22:59:00"/>
    <n v="2011"/>
    <n v="2011"/>
    <s v="Nov"/>
    <s v="1000 to 4999"/>
    <n v="4028"/>
    <x v="155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2:54:18"/>
    <d v="2011-09-07T22:54:18"/>
    <n v="2011"/>
    <n v="2011"/>
    <s v="Aug"/>
    <s v="1000 to 4999"/>
    <n v="1553"/>
    <x v="155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1:09:12"/>
    <d v="2010-09-10T21:59:00"/>
    <n v="2010"/>
    <n v="2010"/>
    <s v="Aug"/>
    <s v="1000 to 4999"/>
    <n v="3465.32"/>
    <x v="1558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19:49:54"/>
    <d v="2013-08-01T19:49:54"/>
    <n v="2013"/>
    <n v="2013"/>
    <s v="Jun"/>
    <s v="1000 to 4999"/>
    <n v="3010.01"/>
    <x v="1559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3:09:15"/>
    <d v="2013-02-24T03:09:15"/>
    <n v="2013"/>
    <n v="2013"/>
    <s v="Jan"/>
    <s v="5000 to 9999"/>
    <n v="9203.23"/>
    <x v="156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1:44:38"/>
    <d v="2011-03-01T14:00:00"/>
    <n v="2011"/>
    <n v="2011"/>
    <s v="Jan"/>
    <s v="20000 to 24999"/>
    <n v="21684.2"/>
    <x v="156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0:58:52"/>
    <d v="2011-10-07T10:58:52"/>
    <n v="2011"/>
    <n v="2011"/>
    <s v="Aug"/>
    <s v="5000 to 9999"/>
    <n v="6077"/>
    <x v="156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4:30:32"/>
    <d v="2012-12-22T15:30:32"/>
    <n v="2012"/>
    <n v="2012"/>
    <s v="Oct"/>
    <s v="1000 to 4999"/>
    <n v="1537"/>
    <x v="1563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8:28:50"/>
    <d v="2012-03-04T21:00:00"/>
    <n v="2012"/>
    <n v="2012"/>
    <s v="Jan"/>
    <s v="1000 to 4999"/>
    <n v="4219"/>
    <x v="156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1:36:13"/>
    <d v="2011-10-02T11:36:13"/>
    <n v="2011"/>
    <n v="2011"/>
    <s v="Aug"/>
    <s v="1000 to 4999"/>
    <n v="2500"/>
    <x v="97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2:12:15"/>
    <d v="2012-10-25T21:59:00"/>
    <n v="2012"/>
    <n v="2012"/>
    <s v="Oct"/>
    <s v="&lt;1000"/>
    <n v="610"/>
    <x v="1565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8:02:15"/>
    <d v="2011-12-01T09:02:15"/>
    <n v="2011"/>
    <n v="2011"/>
    <s v="Oct"/>
    <s v="1000 to 4999"/>
    <n v="3000"/>
    <x v="14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0:43:55"/>
    <d v="2012-03-07T20:43:55"/>
    <n v="2012"/>
    <n v="2012"/>
    <s v="Feb"/>
    <s v="5000 to 9999"/>
    <n v="6020"/>
    <x v="1566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1:54:44"/>
    <d v="2015-07-01T21:40:00"/>
    <n v="2015"/>
    <n v="2015"/>
    <s v="Jun"/>
    <s v="1000 to 4999"/>
    <n v="3971"/>
    <x v="1567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4:02:21"/>
    <d v="2012-06-29T21:59:00"/>
    <n v="2012"/>
    <n v="2012"/>
    <s v="Jun"/>
    <s v="&lt;1000"/>
    <n v="820"/>
    <x v="1568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1:35:14"/>
    <d v="2012-02-12T21:35:14"/>
    <n v="2011"/>
    <n v="2012"/>
    <s v="Dec"/>
    <s v="1000 to 4999"/>
    <n v="2265"/>
    <x v="1569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4:50:48"/>
    <d v="2011-05-05T14:50:48"/>
    <n v="2011"/>
    <n v="2011"/>
    <s v="Apr"/>
    <s v="1000 to 4999"/>
    <n v="1360"/>
    <x v="1570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2:07:07"/>
    <d v="2012-11-09T13:07:07"/>
    <n v="2012"/>
    <n v="2012"/>
    <s v="Oct"/>
    <s v="10000 to 14999"/>
    <n v="11364"/>
    <x v="1571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19:47:14"/>
    <d v="2013-05-30T18:00:00"/>
    <n v="2013"/>
    <n v="2013"/>
    <s v="Apr"/>
    <s v="1000 to 4999"/>
    <n v="1036"/>
    <x v="1572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2:55:53"/>
    <d v="2014-11-20T22:00:00"/>
    <n v="2014"/>
    <n v="2014"/>
    <s v="Nov"/>
    <s v="5000 to 9999"/>
    <n v="5080"/>
    <x v="157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6T23:09:34"/>
    <d v="2013-01-25T23:09:34"/>
    <n v="2012"/>
    <n v="2013"/>
    <s v="Dec"/>
    <s v="1000 to 4999"/>
    <n v="2355"/>
    <x v="157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1:03:13"/>
    <d v="2014-11-12T12:03:13"/>
    <n v="2014"/>
    <n v="2014"/>
    <s v="Oct"/>
    <s v="1000 to 4999"/>
    <n v="2154.66"/>
    <x v="1575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2:13:00"/>
    <d v="2012-09-09T21:55:00"/>
    <n v="2012"/>
    <n v="2012"/>
    <s v="Aug"/>
    <s v="15000 to 19999"/>
    <n v="17170"/>
    <x v="1576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1:00:17"/>
    <d v="2015-07-05T11:00:17"/>
    <n v="2015"/>
    <n v="2015"/>
    <s v="Jun"/>
    <s v="1000 to 4999"/>
    <n v="4261"/>
    <x v="157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0:06:09"/>
    <d v="2014-05-27T22:59:00"/>
    <n v="2014"/>
    <n v="2014"/>
    <s v="Apr"/>
    <s v="1000 to 4999"/>
    <n v="2007"/>
    <x v="1578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2:43:45"/>
    <d v="2011-08-14T19:00:00"/>
    <n v="2011"/>
    <n v="2011"/>
    <s v="Jun"/>
    <s v="1000 to 4999"/>
    <n v="2130"/>
    <x v="1579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6:16:33"/>
    <d v="2013-04-15T16:16:33"/>
    <n v="2013"/>
    <n v="2013"/>
    <s v="Apr"/>
    <s v="&lt;1000"/>
    <n v="300"/>
    <x v="668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4:46:16"/>
    <d v="2014-09-23T14:46:16"/>
    <n v="2014"/>
    <n v="2014"/>
    <s v="Aug"/>
    <s v="5000 to 9999"/>
    <n v="7340"/>
    <x v="158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3:34:30"/>
    <d v="2010-12-08T22:59:00"/>
    <n v="2010"/>
    <n v="2010"/>
    <s v="Oct"/>
    <s v="5000 to 9999"/>
    <n v="5235"/>
    <x v="1581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19:56:41"/>
    <d v="2011-02-19T19:56:41"/>
    <n v="2011"/>
    <n v="2011"/>
    <s v="Jan"/>
    <s v="1000 to 4999"/>
    <n v="3385"/>
    <x v="1582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2:40:03"/>
    <d v="2012-10-02T12:40:03"/>
    <n v="2012"/>
    <n v="2012"/>
    <s v="Aug"/>
    <s v="45000 to 49999"/>
    <n v="48434"/>
    <x v="158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19:25:49"/>
    <d v="2015-10-26T22:59:00"/>
    <n v="2015"/>
    <n v="2015"/>
    <s v="Oct"/>
    <s v="1000 to 4999"/>
    <n v="1773"/>
    <x v="158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4:08:56"/>
    <d v="2011-07-24T14:08:56"/>
    <n v="2011"/>
    <n v="2011"/>
    <s v="Jun"/>
    <s v="1000 to 4999"/>
    <n v="1346.11"/>
    <x v="1585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1:07:25"/>
    <d v="2012-08-15T21:07:25"/>
    <n v="2012"/>
    <n v="2012"/>
    <s v="Jul"/>
    <s v="1000 to 4999"/>
    <n v="2015"/>
    <x v="1219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7:08:56"/>
    <d v="2014-01-01T17:08:56"/>
    <n v="2013"/>
    <n v="2014"/>
    <s v="Nov"/>
    <s v="5000 to 9999"/>
    <n v="8070.43"/>
    <x v="158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1:49:08"/>
    <d v="2017-01-11T11:49:08"/>
    <n v="2016"/>
    <n v="2017"/>
    <s v="Dec"/>
    <s v="&lt;1000"/>
    <n v="286.83999999999997"/>
    <x v="158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1:12:49"/>
    <d v="2017-01-07T01:12:49"/>
    <n v="2016"/>
    <n v="2017"/>
    <s v="Dec"/>
    <s v="&lt;1000"/>
    <n v="16.43"/>
    <x v="1588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4:11:47"/>
    <d v="2010-03-15T00:59:00"/>
    <n v="2010"/>
    <n v="2010"/>
    <s v="Jan"/>
    <s v="&lt;1000"/>
    <n v="50"/>
    <x v="158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8:40:35"/>
    <d v="2010-11-29T23:00:00"/>
    <n v="2010"/>
    <n v="2010"/>
    <s v="Oct"/>
    <s v="&lt;1000"/>
    <n v="115"/>
    <x v="132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8:33:53"/>
    <d v="2015-08-04T18:33:53"/>
    <n v="2015"/>
    <n v="2015"/>
    <s v="Jul"/>
    <s v="&lt;1000"/>
    <n v="852"/>
    <x v="1589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7:21:27"/>
    <d v="2014-12-08T17:21:27"/>
    <n v="2014"/>
    <n v="2014"/>
    <s v="Nov"/>
    <s v="&lt;1000"/>
    <n v="10"/>
    <x v="129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6:07:43"/>
    <d v="2015-03-12T05:07:43"/>
    <n v="2015"/>
    <n v="2015"/>
    <s v="Feb"/>
    <s v="5000 to 9999"/>
    <n v="10579.560000000001"/>
    <x v="1590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2:32:49"/>
    <d v="2014-09-21T12:32:49"/>
    <n v="2014"/>
    <n v="2014"/>
    <s v="Jul"/>
    <s v="&lt;1000"/>
    <n v="18.75"/>
    <x v="1591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8:35:00"/>
    <d v="2016-03-09T18:35:00"/>
    <n v="2016"/>
    <n v="2016"/>
    <s v="Feb"/>
    <s v="&lt;1000"/>
    <n v="236"/>
    <x v="1592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0:04:23"/>
    <d v="2014-08-15T20:04:23"/>
    <n v="2014"/>
    <n v="2014"/>
    <s v="Jul"/>
    <s v="&lt;1000"/>
    <n v="85"/>
    <x v="1261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2:58:11"/>
    <d v="2015-07-11T22:58:11"/>
    <n v="2015"/>
    <n v="2015"/>
    <s v="Jun"/>
    <s v="&lt;1000"/>
    <n v="25"/>
    <x v="389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5:41:32"/>
    <d v="2014-02-03T05:41:32"/>
    <n v="2014"/>
    <n v="2014"/>
    <s v="Jan"/>
    <s v="1000 to 4999"/>
    <n v="2112.9899999999998"/>
    <x v="159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0:19:59"/>
    <d v="2011-04-24T00:59:00"/>
    <n v="2011"/>
    <n v="2011"/>
    <s v="Mar"/>
    <s v="&lt;1000"/>
    <n v="16"/>
    <x v="1594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5:16:31"/>
    <d v="2013-04-27T15:16:31"/>
    <n v="2013"/>
    <n v="2013"/>
    <s v="Mar"/>
    <s v="&lt;1000"/>
    <n v="104"/>
    <x v="1595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7:07:13"/>
    <d v="2012-10-04T17:07:13"/>
    <n v="2012"/>
    <n v="2012"/>
    <s v="Sep"/>
    <s v="&lt;1000"/>
    <n v="478"/>
    <x v="1596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6:13:06"/>
    <d v="2013-10-19T06:13:06"/>
    <n v="2013"/>
    <n v="2013"/>
    <s v="Sep"/>
    <s v="&lt;1000"/>
    <n v="47.69"/>
    <x v="159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2:30:29"/>
    <d v="2014-12-05T12:30:29"/>
    <n v="2014"/>
    <n v="2014"/>
    <s v="Nov"/>
    <s v="10000 to 14999"/>
    <n v="10652.25"/>
    <x v="1598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8:18:59"/>
    <d v="2013-11-08T19:18:59"/>
    <n v="2013"/>
    <n v="2013"/>
    <s v="Oct"/>
    <s v="&lt;1000"/>
    <n v="167.68"/>
    <x v="159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2:00:08"/>
    <d v="2016-11-03T12:00:08"/>
    <n v="2016"/>
    <n v="2016"/>
    <s v="Oct"/>
    <s v="1000 to 4999"/>
    <n v="1626"/>
    <x v="160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4:00:24"/>
    <d v="2013-01-11T14:00:24"/>
    <n v="2012"/>
    <n v="2013"/>
    <s v="Dec"/>
    <s v="&lt;1000"/>
    <n v="560"/>
    <x v="1265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4T23:39:19"/>
    <d v="2014-11-14T00:39:19"/>
    <n v="2014"/>
    <n v="2014"/>
    <s v="Oct"/>
    <s v="No funding"/>
    <n v="0"/>
    <x v="1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0:50:10"/>
    <d v="2015-12-30T10:50:10"/>
    <n v="2015"/>
    <n v="2015"/>
    <s v="Dec"/>
    <s v="&lt;1000"/>
    <n v="685.14"/>
    <x v="160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5:16:52"/>
    <d v="2010-07-21T13:00:00"/>
    <n v="2010"/>
    <n v="2010"/>
    <s v="Jun"/>
    <s v="&lt;1000"/>
    <n v="225"/>
    <x v="47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7:07:20"/>
    <d v="2013-09-14T07:07:20"/>
    <n v="2013"/>
    <n v="2013"/>
    <s v="Aug"/>
    <s v="&lt;1000"/>
    <n v="607"/>
    <x v="1602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7T23:41:54"/>
    <d v="2013-11-27T00:41:54"/>
    <n v="2013"/>
    <n v="2013"/>
    <s v="Oct"/>
    <s v="1000 to 4999"/>
    <n v="4565"/>
    <x v="1603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0:18:30"/>
    <d v="2016-02-11T10:18:30"/>
    <n v="2016"/>
    <n v="2016"/>
    <s v="Jan"/>
    <s v="&lt;1000"/>
    <n v="1"/>
    <x v="118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1:05:48"/>
    <d v="2014-11-16T02:05:48"/>
    <n v="2014"/>
    <n v="2014"/>
    <s v="Oct"/>
    <s v="1000 to 4999"/>
    <n v="2716"/>
    <x v="1604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1:36:22"/>
    <d v="2015-04-02T10:36:22"/>
    <n v="2015"/>
    <n v="2015"/>
    <s v="Mar"/>
    <s v="&lt;1000"/>
    <n v="2.62"/>
    <x v="1605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5T18:35:56"/>
    <d v="2010-07-30T18:00:00"/>
    <n v="2010"/>
    <n v="2010"/>
    <s v="Jun"/>
    <s v="No funding"/>
    <n v="0"/>
    <x v="119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0:49:59"/>
    <d v="2016-07-13T00:49:59"/>
    <n v="2016"/>
    <n v="2016"/>
    <s v="Jun"/>
    <s v="&lt;1000"/>
    <n v="48.6"/>
    <x v="1606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4:20:14"/>
    <d v="2016-06-29T14:20:14"/>
    <n v="2016"/>
    <n v="2016"/>
    <s v="May"/>
    <s v="&lt;1000"/>
    <n v="118"/>
    <x v="160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3:58:29"/>
    <d v="2014-03-15T12:58:29"/>
    <n v="2014"/>
    <n v="2014"/>
    <s v="Feb"/>
    <s v="&lt;1000"/>
    <n v="50"/>
    <x v="158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5:51:58"/>
    <d v="2015-01-10T01:59:00"/>
    <n v="2014"/>
    <n v="2015"/>
    <s v="Dec"/>
    <s v="&lt;1000"/>
    <n v="34"/>
    <x v="1608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09:10:27"/>
    <d v="2014-01-28T09:10:27"/>
    <n v="2014"/>
    <n v="2014"/>
    <s v="Jan"/>
    <s v="&lt;1000"/>
    <n v="2"/>
    <x v="37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1:56:25"/>
    <d v="2016-03-31T10:56:25"/>
    <n v="2016"/>
    <n v="2016"/>
    <s v="Mar"/>
    <s v="&lt;1000"/>
    <n v="150.65"/>
    <x v="46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4:30:06"/>
    <d v="2013-09-16T14:30:06"/>
    <n v="2013"/>
    <n v="2013"/>
    <s v="Aug"/>
    <s v="1000 to 4999"/>
    <n v="1493"/>
    <x v="1609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7:33:03"/>
    <d v="2016-12-23T01:59:00"/>
    <n v="2016"/>
    <n v="2016"/>
    <s v="Nov"/>
    <s v="20000 to 24999"/>
    <n v="21144"/>
    <x v="161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4:29:34"/>
    <d v="2013-02-04T14:29:34"/>
    <n v="2012"/>
    <n v="2013"/>
    <s v="Dec"/>
    <s v="15000 to 19999"/>
    <n v="19770.11"/>
    <x v="1611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1:32:54"/>
    <d v="2011-07-16T11:32:54"/>
    <n v="2011"/>
    <n v="2011"/>
    <s v="Jun"/>
    <s v="&lt;1000"/>
    <n v="26"/>
    <x v="38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1:05:05"/>
    <d v="2012-05-19T11:05:05"/>
    <n v="2012"/>
    <n v="2012"/>
    <s v="Apr"/>
    <s v="&lt;1000"/>
    <n v="85"/>
    <x v="1261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4:27:39"/>
    <d v="2015-09-23T14:27:39"/>
    <n v="2015"/>
    <n v="2015"/>
    <s v="Aug"/>
    <s v="&lt;1000"/>
    <n v="463"/>
    <x v="1612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2:23:11"/>
    <d v="2014-07-24T12:23:11"/>
    <n v="2014"/>
    <n v="2014"/>
    <s v="Jun"/>
    <s v="5000 to 9999"/>
    <n v="5052"/>
    <x v="1613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5:35:20"/>
    <d v="2015-06-07T21:50:00"/>
    <n v="2015"/>
    <n v="2015"/>
    <s v="Apr"/>
    <s v="1000 to 4999"/>
    <n v="3305"/>
    <x v="1614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1:13:34"/>
    <d v="2016-06-24T21:59:00"/>
    <n v="2016"/>
    <n v="2016"/>
    <s v="May"/>
    <s v="5000 to 9999"/>
    <n v="5645"/>
    <x v="1615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0:00:35"/>
    <d v="2016-04-08T09:00:35"/>
    <n v="2016"/>
    <n v="2016"/>
    <s v="Mar"/>
    <s v="1000 to 4999"/>
    <n v="3951.24"/>
    <x v="1616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4:06:58"/>
    <d v="2014-12-05T15:06:58"/>
    <n v="2014"/>
    <n v="2014"/>
    <s v="Oct"/>
    <s v="1000 to 4999"/>
    <n v="2932"/>
    <x v="1617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19:35:37"/>
    <d v="2012-09-14T19:35:37"/>
    <n v="2012"/>
    <n v="2012"/>
    <s v="Aug"/>
    <s v="&lt;1000"/>
    <n v="180"/>
    <x v="150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8:24:21"/>
    <d v="2017-02-09T23:00:00"/>
    <n v="2017"/>
    <n v="2017"/>
    <s v="Jan"/>
    <s v="20000 to 24999"/>
    <n v="21884.69"/>
    <x v="161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0:49:11"/>
    <d v="2017-03-02T10:49:11"/>
    <n v="2017"/>
    <n v="2017"/>
    <s v="Feb"/>
    <s v="&lt;1000"/>
    <n v="153"/>
    <x v="364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2:00:22"/>
    <d v="2015-08-22T12:00:22"/>
    <n v="2015"/>
    <n v="2015"/>
    <s v="Jul"/>
    <s v="&lt;1000"/>
    <n v="633"/>
    <x v="1619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6:58:15"/>
    <d v="2015-06-21T23:00:00"/>
    <n v="2015"/>
    <n v="2015"/>
    <s v="May"/>
    <s v="1000 to 4999"/>
    <n v="4243"/>
    <x v="162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7:55:20"/>
    <d v="2015-04-18T07:55:20"/>
    <n v="2015"/>
    <n v="2015"/>
    <s v="Mar"/>
    <s v="1000 to 4999"/>
    <n v="1000"/>
    <x v="33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0:37:23"/>
    <d v="2013-09-09T21:59:00"/>
    <n v="2013"/>
    <n v="2013"/>
    <s v="Aug"/>
    <s v="5000 to 9999"/>
    <n v="5331"/>
    <x v="162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7:01:47"/>
    <d v="2016-05-05T07:01:47"/>
    <n v="2016"/>
    <n v="2016"/>
    <s v="Apr"/>
    <s v="1000 to 4999"/>
    <n v="5395.89"/>
    <x v="162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8:13:06"/>
    <d v="2016-07-20T18:13:06"/>
    <n v="2016"/>
    <n v="2016"/>
    <s v="Jul"/>
    <s v="1000 to 4999"/>
    <n v="1750"/>
    <x v="1623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09:11:49"/>
    <d v="2015-05-02T09:11:49"/>
    <n v="2015"/>
    <n v="2015"/>
    <s v="Apr"/>
    <s v="5000 to 9999"/>
    <n v="6301"/>
    <x v="1624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0:01:07"/>
    <d v="2016-06-06T00:01:07"/>
    <n v="2016"/>
    <n v="2016"/>
    <s v="May"/>
    <s v="1000 to 4999"/>
    <n v="2503"/>
    <x v="1625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09:16:37"/>
    <d v="2017-01-18T09:16:37"/>
    <n v="2016"/>
    <n v="2017"/>
    <s v="Dec"/>
    <s v="30000 to 34999"/>
    <n v="34660"/>
    <x v="1626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2:06:32"/>
    <d v="2015-04-10T22:06:32"/>
    <n v="2015"/>
    <n v="2015"/>
    <s v="Mar"/>
    <s v="1000 to 4999"/>
    <n v="1614"/>
    <x v="1627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0:04:28"/>
    <d v="2015-11-13T11:04:28"/>
    <n v="2015"/>
    <n v="2015"/>
    <s v="Oct"/>
    <s v="5000 to 9999"/>
    <n v="5359.21"/>
    <x v="16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8:07:33"/>
    <d v="2017-02-20T18:07:33"/>
    <n v="2017"/>
    <n v="2017"/>
    <s v="Feb"/>
    <s v="1000 to 4999"/>
    <n v="3062"/>
    <x v="1629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5:37:05"/>
    <d v="2014-10-02T15:37:05"/>
    <n v="2014"/>
    <n v="2014"/>
    <s v="Aug"/>
    <s v="15000 to 19999"/>
    <n v="11793.75"/>
    <x v="163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2:46:17"/>
    <d v="2017-02-08T23:00:00"/>
    <n v="2017"/>
    <n v="2017"/>
    <s v="Jan"/>
    <s v="5000 to 9999"/>
    <n v="8807"/>
    <x v="1631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0:34:01"/>
    <d v="2016-01-25T10:00:00"/>
    <n v="2016"/>
    <n v="2016"/>
    <s v="Jan"/>
    <s v="25000 to 29999"/>
    <n v="28474"/>
    <x v="16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2:23:59"/>
    <d v="2013-03-26T02:23:59"/>
    <n v="2013"/>
    <n v="2013"/>
    <s v="Feb"/>
    <s v="&gt;50000"/>
    <n v="121631.535"/>
    <x v="1633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8:45:43"/>
    <d v="2016-09-06T20:00:00"/>
    <n v="2016"/>
    <n v="2016"/>
    <s v="Aug"/>
    <s v="20000 to 24999"/>
    <n v="21935"/>
    <x v="1634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4T23:01:06"/>
    <d v="2015-04-02T21:59:00"/>
    <n v="2015"/>
    <n v="2015"/>
    <s v="Mar"/>
    <s v="&gt;50000"/>
    <n v="202928.5"/>
    <x v="1635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8:04:01"/>
    <d v="2016-10-25T11:00:00"/>
    <n v="2016"/>
    <n v="2016"/>
    <s v="Sep"/>
    <s v="20000 to 24999"/>
    <n v="16077.949999999999"/>
    <x v="1636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2:55:00"/>
    <d v="2016-04-21T16:00:00"/>
    <n v="2016"/>
    <n v="2016"/>
    <s v="Apr"/>
    <s v="5000 to 9999"/>
    <n v="7911.09"/>
    <x v="1637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09:00:04"/>
    <d v="2016-03-23T00:59:00"/>
    <n v="2016"/>
    <n v="2016"/>
    <s v="Feb"/>
    <s v="35000 to 39999"/>
    <n v="35076"/>
    <x v="1638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4:00:27"/>
    <d v="2017-02-14T14:00:27"/>
    <n v="2017"/>
    <n v="2017"/>
    <s v="Feb"/>
    <s v="&lt;1000"/>
    <n v="1176.3800000000001"/>
    <x v="1639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4:25:44"/>
    <d v="2016-12-15T17:00:00"/>
    <n v="2016"/>
    <n v="2016"/>
    <s v="Nov"/>
    <s v="&gt;50000"/>
    <n v="169970.95420000001"/>
    <x v="164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3:44:32"/>
    <d v="2016-11-20T22:59:00"/>
    <n v="2016"/>
    <n v="2016"/>
    <s v="Oct"/>
    <s v="&gt;50000"/>
    <n v="67856"/>
    <x v="1641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2:11:30"/>
    <d v="2016-03-26T11:11:30"/>
    <n v="2016"/>
    <n v="2016"/>
    <s v="Feb"/>
    <s v="&gt;50000"/>
    <n v="53737"/>
    <x v="164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2:31:40"/>
    <d v="2015-08-11T12:31:40"/>
    <n v="2015"/>
    <n v="2015"/>
    <s v="Jul"/>
    <s v="5000 to 9999"/>
    <n v="5535"/>
    <x v="1031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5:41:42"/>
    <d v="2016-12-02T01:00:00"/>
    <n v="2016"/>
    <n v="2016"/>
    <s v="Nov"/>
    <s v="15000 to 19999"/>
    <n v="15937"/>
    <x v="1643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8:00:59"/>
    <d v="2015-02-28T08:00:59"/>
    <n v="2015"/>
    <n v="2015"/>
    <s v="Jan"/>
    <s v="&gt;50000"/>
    <n v="285309.33"/>
    <x v="1644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6:20:00"/>
    <d v="2015-11-14T07:20:00"/>
    <n v="2015"/>
    <n v="2015"/>
    <s v="Oct"/>
    <s v="&gt;50000"/>
    <n v="53157"/>
    <x v="1645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3:59:58"/>
    <d v="2015-10-15T03:59:58"/>
    <n v="2015"/>
    <n v="2015"/>
    <s v="Sep"/>
    <s v="10000 to 14999"/>
    <n v="15079.919999999998"/>
    <x v="1646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09:01:08"/>
    <d v="2015-07-05T21:00:00"/>
    <n v="2015"/>
    <n v="2015"/>
    <s v="Jun"/>
    <s v="10000 to 14999"/>
    <n v="14204.33"/>
    <x v="1647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4:19:25"/>
    <d v="2013-01-16T14:19:25"/>
    <n v="2013"/>
    <n v="2013"/>
    <s v="Jan"/>
    <s v="&lt;1000"/>
    <n v="551.49689999999998"/>
    <x v="1648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4:22:48"/>
    <d v="2012-11-01T14:22:48"/>
    <n v="2012"/>
    <n v="2012"/>
    <s v="Oct"/>
    <s v="25000 to 29999"/>
    <n v="28167.25"/>
    <x v="1649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4:38:02"/>
    <d v="2015-09-24T14:38:02"/>
    <n v="2015"/>
    <n v="2015"/>
    <s v="Aug"/>
    <s v="1000 to 4999"/>
    <n v="1643.25"/>
    <x v="165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1:28:39"/>
    <d v="2013-03-09T01:28:39"/>
    <n v="2013"/>
    <n v="2013"/>
    <s v="Feb"/>
    <s v="1000 to 4999"/>
    <n v="1993"/>
    <x v="1651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3:43:09"/>
    <d v="2012-06-01T13:43:09"/>
    <n v="2012"/>
    <n v="2012"/>
    <s v="May"/>
    <s v="1000 to 4999"/>
    <n v="1140"/>
    <x v="716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0:10:24"/>
    <d v="2012-04-16T00:10:24"/>
    <n v="2012"/>
    <n v="2012"/>
    <s v="Mar"/>
    <s v="1000 to 4999"/>
    <n v="1130"/>
    <x v="99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2:39:33"/>
    <d v="2013-11-15T23:39:33"/>
    <n v="2013"/>
    <n v="2013"/>
    <s v="Oct"/>
    <s v="1000 to 4999"/>
    <n v="2000"/>
    <x v="41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5:10:26"/>
    <d v="2012-04-06T22:00:00"/>
    <n v="2012"/>
    <n v="2012"/>
    <s v="Feb"/>
    <s v="1000 to 4999"/>
    <n v="1016"/>
    <x v="1652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5:30:44"/>
    <d v="2014-04-14T17:00:00"/>
    <n v="2014"/>
    <n v="2014"/>
    <s v="Apr"/>
    <s v="&lt;1000"/>
    <n v="987.74"/>
    <x v="165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19:35:10"/>
    <d v="2012-04-14T11:36:00"/>
    <n v="2012"/>
    <n v="2012"/>
    <s v="Feb"/>
    <s v="1000 to 4999"/>
    <n v="4457"/>
    <x v="1654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2:50:25"/>
    <d v="2014-04-10T00:59:00"/>
    <n v="2014"/>
    <n v="2014"/>
    <s v="Mar"/>
    <s v="1000 to 4999"/>
    <n v="4890"/>
    <x v="165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1:56:17"/>
    <d v="2013-11-03T19:00:00"/>
    <n v="2013"/>
    <n v="2013"/>
    <s v="Oct"/>
    <s v="5000 to 9999"/>
    <n v="6863"/>
    <x v="1656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3:49:39"/>
    <d v="2015-05-15T13:49:39"/>
    <n v="2015"/>
    <n v="2015"/>
    <s v="Apr"/>
    <s v="&lt;1000"/>
    <n v="10"/>
    <x v="12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3:00:48"/>
    <d v="2014-02-06T13:00:48"/>
    <n v="2014"/>
    <n v="2014"/>
    <s v="Jan"/>
    <s v="1000 to 4999"/>
    <n v="1755.01"/>
    <x v="1657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1:12:52"/>
    <d v="2012-03-13T00:59:00"/>
    <n v="2012"/>
    <n v="2012"/>
    <s v="Feb"/>
    <s v="&lt;1000"/>
    <n v="860"/>
    <x v="1658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2:02:25"/>
    <d v="2015-07-23T12:02:25"/>
    <n v="2015"/>
    <n v="2015"/>
    <s v="Jul"/>
    <s v="&lt;1000"/>
    <n v="317"/>
    <x v="1659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2:38:33"/>
    <d v="2015-11-02T02:00:00"/>
    <n v="2015"/>
    <n v="2015"/>
    <s v="Oct"/>
    <s v="&lt;1000"/>
    <n v="425"/>
    <x v="94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3:29:43"/>
    <d v="2012-08-28T18:00:00"/>
    <n v="2012"/>
    <n v="2012"/>
    <s v="Aug"/>
    <s v="1000 to 4999"/>
    <n v="2456.66"/>
    <x v="166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1:15:12"/>
    <d v="2015-08-19T11:15:12"/>
    <n v="2015"/>
    <n v="2015"/>
    <s v="Jul"/>
    <s v="1000 to 4999"/>
    <n v="1015"/>
    <x v="1186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19:27:16"/>
    <d v="2013-07-26T19:27:16"/>
    <n v="2013"/>
    <n v="2013"/>
    <s v="Jun"/>
    <s v="1000 to 4999"/>
    <n v="3540"/>
    <x v="1661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0:00:09"/>
    <d v="2016-04-22T18:00:00"/>
    <n v="2016"/>
    <n v="2016"/>
    <s v="Mar"/>
    <s v="5000 to 9999"/>
    <n v="8109"/>
    <x v="166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2:54:07"/>
    <d v="2012-01-28T12:54:07"/>
    <n v="2011"/>
    <n v="2012"/>
    <s v="Dec"/>
    <s v="&lt;1000"/>
    <n v="813"/>
    <x v="1663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09:22:48"/>
    <d v="2015-06-27T09:22:48"/>
    <n v="2015"/>
    <n v="2015"/>
    <s v="May"/>
    <s v="20000 to 24999"/>
    <n v="15473.25"/>
    <x v="1664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0:01:15"/>
    <d v="2016-10-29T13:00:00"/>
    <n v="2016"/>
    <n v="2016"/>
    <s v="Oct"/>
    <s v="20000 to 24999"/>
    <n v="24315"/>
    <x v="1665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3:00:15"/>
    <d v="2014-09-21T13:00:15"/>
    <n v="2014"/>
    <n v="2014"/>
    <s v="Aug"/>
    <s v="&gt;50000"/>
    <n v="259923.66310000003"/>
    <x v="1666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3:10:22"/>
    <d v="2016-02-11T22:59:00"/>
    <n v="2016"/>
    <n v="2016"/>
    <s v="Jan"/>
    <s v="15000 to 19999"/>
    <n v="19523.310000000001"/>
    <x v="1667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3:22:35"/>
    <d v="2013-11-13T14:22:35"/>
    <n v="2013"/>
    <n v="2013"/>
    <s v="Oct"/>
    <s v="20000 to 24999"/>
    <n v="26801.29"/>
    <x v="1668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0:40:36"/>
    <d v="2015-08-16T00:40:36"/>
    <n v="2015"/>
    <n v="2015"/>
    <s v="Jul"/>
    <s v="10000 to 14999"/>
    <n v="13389.185999999998"/>
    <x v="1669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09:56:31"/>
    <d v="2013-09-02T22:00:00"/>
    <n v="2013"/>
    <n v="2013"/>
    <s v="Jul"/>
    <s v="10000 to 14999"/>
    <n v="13704.33"/>
    <x v="167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5:08:47"/>
    <d v="2014-04-25T15:08:47"/>
    <n v="2014"/>
    <n v="2014"/>
    <s v="Mar"/>
    <s v="10000 to 14999"/>
    <n v="10706"/>
    <x v="1671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5:51:41"/>
    <d v="2013-06-24T23:00:00"/>
    <n v="2013"/>
    <n v="2013"/>
    <s v="May"/>
    <s v="30000 to 34999"/>
    <n v="30303.24"/>
    <x v="167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3:03:28"/>
    <d v="2014-07-18T21:00:00"/>
    <n v="2014"/>
    <n v="2014"/>
    <s v="Jun"/>
    <s v="20000 to 24999"/>
    <n v="24790"/>
    <x v="1673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3:05:39"/>
    <d v="2015-12-13T18:00:00"/>
    <n v="2015"/>
    <n v="2015"/>
    <s v="Nov"/>
    <s v="5000 to 9999"/>
    <n v="10874.310000000001"/>
    <x v="1674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3:47:27"/>
    <d v="2017-01-05T13:47:27"/>
    <n v="2016"/>
    <n v="2017"/>
    <s v="Dec"/>
    <s v="1000 to 4999"/>
    <n v="1165"/>
    <x v="1675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8:31:51"/>
    <d v="2015-03-28T17:31:51"/>
    <n v="2015"/>
    <n v="2015"/>
    <s v="Feb"/>
    <s v="15000 to 19999"/>
    <n v="14948.25"/>
    <x v="1676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8:48:43"/>
    <d v="2016-02-01T08:48:43"/>
    <n v="2016"/>
    <n v="2016"/>
    <s v="Jan"/>
    <s v="15000 to 19999"/>
    <n v="15039"/>
    <x v="1677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8:04:43"/>
    <d v="2014-11-12T01:59:00"/>
    <n v="2014"/>
    <n v="2014"/>
    <s v="Oct"/>
    <s v="&gt;50000"/>
    <n v="63527"/>
    <x v="1678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8:55:16"/>
    <d v="2017-03-10T08:55:16"/>
    <n v="2017"/>
    <n v="2017"/>
    <s v="Feb"/>
    <s v="5000 to 9999"/>
    <n v="6265.44"/>
    <x v="1679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7:00:14"/>
    <d v="2013-11-30T22:02:00"/>
    <n v="2013"/>
    <n v="2013"/>
    <s v="Oct"/>
    <s v="30000 to 34999"/>
    <n v="32006.67"/>
    <x v="168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3:49:04"/>
    <d v="2016-04-22T13:49:04"/>
    <n v="2016"/>
    <n v="2016"/>
    <s v="Mar"/>
    <s v="10000 to 14999"/>
    <n v="13534"/>
    <x v="1681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3:51:40"/>
    <d v="2017-03-02T13:51:40"/>
    <n v="2017"/>
    <n v="2017"/>
    <s v="Jan"/>
    <s v="5000 to 9999"/>
    <n v="10563.84"/>
    <x v="168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7:48:53"/>
    <d v="2013-11-26T21:02:00"/>
    <n v="2013"/>
    <n v="2013"/>
    <s v="Oct"/>
    <s v="&gt;50000"/>
    <n v="136009.76"/>
    <x v="1683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2:01:30"/>
    <d v="2017-03-12T21:00:00"/>
    <n v="2017"/>
    <n v="2017"/>
    <s v="Mar"/>
    <s v="5000 to 9999"/>
    <n v="9302.5"/>
    <x v="1684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3:39:06"/>
    <d v="2016-10-16T14:30:00"/>
    <n v="2016"/>
    <n v="2016"/>
    <s v="Oct"/>
    <s v="15000 to 19999"/>
    <n v="18851"/>
    <x v="1685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1:00:17"/>
    <d v="2014-02-21T12:00:00"/>
    <n v="2014"/>
    <n v="2014"/>
    <s v="Jan"/>
    <s v="&gt;50000"/>
    <n v="105881"/>
    <x v="1686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3:00:10"/>
    <d v="2015-09-04T13:00:10"/>
    <n v="2015"/>
    <n v="2015"/>
    <s v="Aug"/>
    <s v="1000 to 4999"/>
    <n v="3278.9300000000003"/>
    <x v="1687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09:59:25"/>
    <d v="2015-07-29T09:59:25"/>
    <n v="2015"/>
    <n v="2015"/>
    <s v="Jul"/>
    <s v="15000 to 19999"/>
    <n v="19324"/>
    <x v="1688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5:01:18"/>
    <d v="2016-12-14T15:01:18"/>
    <n v="2016"/>
    <n v="2016"/>
    <s v="Nov"/>
    <s v="5000 to 9999"/>
    <n v="9831.5500000000011"/>
    <x v="1689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0:52:45"/>
    <d v="2013-04-02T09:52:45"/>
    <n v="2013"/>
    <n v="2013"/>
    <s v="Mar"/>
    <s v="5000 to 9999"/>
    <n v="5907"/>
    <x v="1690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8:07:53"/>
    <d v="2016-12-02T19:07:53"/>
    <n v="2016"/>
    <n v="2016"/>
    <s v="Nov"/>
    <s v="&gt;50000"/>
    <n v="243778"/>
    <x v="1691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2:17:57"/>
    <d v="2014-08-16T02:17:57"/>
    <n v="2014"/>
    <n v="2014"/>
    <s v="Jul"/>
    <s v="10000 to 14999"/>
    <n v="11428.19"/>
    <x v="169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1:52:18"/>
    <d v="2016-08-06T01:52:18"/>
    <n v="2016"/>
    <n v="2016"/>
    <s v="Jul"/>
    <s v="20000 to 24999"/>
    <n v="27935.699999999997"/>
    <x v="1693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09:09:07"/>
    <d v="2015-11-18T10:09:07"/>
    <n v="2015"/>
    <n v="2015"/>
    <s v="Oct"/>
    <s v="5000 to 9999"/>
    <n v="9015"/>
    <x v="1694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09:32:48"/>
    <d v="2017-01-24T09:32:48"/>
    <n v="2017"/>
    <n v="2017"/>
    <s v="Jan"/>
    <s v="1000 to 4999"/>
    <n v="2299"/>
    <x v="1695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6:50:51"/>
    <d v="2016-05-07T16:50:51"/>
    <n v="2016"/>
    <n v="2016"/>
    <s v="Apr"/>
    <s v="10000 to 14999"/>
    <n v="11323"/>
    <x v="1696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4:50:46"/>
    <d v="2016-11-22T04:50:46"/>
    <n v="2016"/>
    <n v="2016"/>
    <s v="Nov"/>
    <s v="1000 to 4999"/>
    <n v="1400.39"/>
    <x v="1697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6:28:49"/>
    <d v="2016-06-19T17:00:00"/>
    <n v="2016"/>
    <n v="2016"/>
    <s v="May"/>
    <s v="15000 to 19999"/>
    <n v="20833.584999999999"/>
    <x v="1698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2:01:27"/>
    <d v="2015-06-11T12:01:27"/>
    <n v="2015"/>
    <n v="2015"/>
    <s v="May"/>
    <s v="1000 to 4999"/>
    <n v="3223"/>
    <x v="1699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3:18:56"/>
    <d v="2016-12-08T13:18:56"/>
    <n v="2016"/>
    <n v="2016"/>
    <s v="Nov"/>
    <s v="15000 to 19999"/>
    <n v="24459.010000000002"/>
    <x v="170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8:24:10"/>
    <d v="2014-03-26T17:24:10"/>
    <n v="2014"/>
    <n v="2014"/>
    <s v="Feb"/>
    <s v="5000 to 9999"/>
    <n v="8173"/>
    <x v="1701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1:23:40"/>
    <d v="2017-02-14T11:23:40"/>
    <n v="2017"/>
    <n v="2017"/>
    <s v="Jan"/>
    <s v="5000 to 9999"/>
    <n v="5534.45"/>
    <x v="170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8:02:38"/>
    <d v="2014-11-17T18:00:00"/>
    <n v="2014"/>
    <n v="2014"/>
    <s v="Oct"/>
    <s v="5000 to 9999"/>
    <n v="5087"/>
    <x v="1703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3:58:33"/>
    <d v="2015-01-31T13:58:33"/>
    <n v="2015"/>
    <n v="2015"/>
    <s v="Jan"/>
    <s v="5000 to 9999"/>
    <n v="953.26"/>
    <x v="1704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7:58:34"/>
    <d v="2016-05-22T21:00:00"/>
    <n v="2016"/>
    <n v="2016"/>
    <s v="May"/>
    <s v="10000 to 14999"/>
    <n v="10802"/>
    <x v="1705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4:28:27"/>
    <d v="2016-11-22T14:28:27"/>
    <n v="2016"/>
    <n v="2016"/>
    <s v="Nov"/>
    <s v="&lt;1000"/>
    <n v="782.07"/>
    <x v="1706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4:59:52"/>
    <d v="2016-04-26T20:00:00"/>
    <n v="2016"/>
    <n v="2016"/>
    <s v="Apr"/>
    <s v="1000 to 4999"/>
    <n v="4804"/>
    <x v="1707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3:54:57"/>
    <d v="2014-12-20T19:00:00"/>
    <n v="2014"/>
    <n v="2014"/>
    <s v="Nov"/>
    <s v="&gt;50000"/>
    <n v="76105"/>
    <x v="1708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19:58:35"/>
    <d v="2017-03-11T19:58:35"/>
    <n v="2017"/>
    <n v="2017"/>
    <s v="Feb"/>
    <s v="25000 to 29999"/>
    <n v="28728"/>
    <x v="1709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0:54:23"/>
    <d v="2017-03-06T23:00:00"/>
    <n v="2017"/>
    <n v="2017"/>
    <s v="Feb"/>
    <s v="45000 to 49999"/>
    <n v="45041"/>
    <x v="171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4:51:53"/>
    <d v="2017-01-10T15:59:00"/>
    <n v="2016"/>
    <n v="2017"/>
    <s v="Dec"/>
    <s v="&gt;50000"/>
    <n v="180062"/>
    <x v="1711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8:00:04"/>
    <d v="2016-12-09T18:00:04"/>
    <n v="2016"/>
    <n v="2016"/>
    <s v="Nov"/>
    <s v="&gt;50000"/>
    <n v="56618"/>
    <x v="171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0:47:16"/>
    <d v="2015-12-07T10:47:16"/>
    <n v="2015"/>
    <n v="2015"/>
    <s v="Nov"/>
    <s v="10000 to 14999"/>
    <n v="13566"/>
    <x v="1713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7:10:42"/>
    <d v="2017-03-12T06:10:42"/>
    <n v="2017"/>
    <n v="2017"/>
    <s v="Feb"/>
    <s v="5000 to 9999"/>
    <n v="4131.75"/>
    <x v="1714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6:00:57"/>
    <d v="2014-02-23T06:00:57"/>
    <n v="2014"/>
    <n v="2014"/>
    <s v="Jan"/>
    <s v="1000 to 4999"/>
    <n v="2990"/>
    <x v="1715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8:47:59"/>
    <d v="2014-12-22T08:47:59"/>
    <n v="2014"/>
    <n v="2014"/>
    <s v="Nov"/>
    <s v="1000 to 4999"/>
    <n v="3472.1550000000002"/>
    <x v="1716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09:38:09"/>
    <d v="2014-01-05T09:38:09"/>
    <n v="2013"/>
    <n v="2014"/>
    <s v="Dec"/>
    <s v="1000 to 4999"/>
    <n v="4856"/>
    <x v="1717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0:17:03"/>
    <d v="2012-02-27T10:17:03"/>
    <n v="2012"/>
    <n v="2012"/>
    <s v="Jan"/>
    <s v="10000 to 14999"/>
    <n v="11992"/>
    <x v="1718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1:01:07"/>
    <d v="2016-01-03T16:59:00"/>
    <n v="2015"/>
    <n v="2016"/>
    <s v="Nov"/>
    <s v="5000 to 9999"/>
    <n v="6171.9599999999991"/>
    <x v="1719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3:21:39"/>
    <d v="2015-02-03T22:00:00"/>
    <n v="2015"/>
    <n v="2015"/>
    <s v="Jan"/>
    <s v="1000 to 4999"/>
    <n v="1538"/>
    <x v="172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8:59:51"/>
    <d v="2015-09-17T08:59:51"/>
    <n v="2015"/>
    <n v="2015"/>
    <s v="Aug"/>
    <s v="35000 to 39999"/>
    <n v="39550.5"/>
    <x v="172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0:51:37"/>
    <d v="2011-07-25T00:50:00"/>
    <n v="2011"/>
    <n v="2011"/>
    <s v="May"/>
    <s v="&lt;1000"/>
    <n v="555"/>
    <x v="1722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2:11:26"/>
    <d v="2016-01-13T22:11:26"/>
    <n v="2015"/>
    <n v="2016"/>
    <s v="Nov"/>
    <s v="1000 to 4999"/>
    <n v="1390"/>
    <x v="1723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1:00:04"/>
    <d v="2012-05-08T20:00:04"/>
    <n v="2012"/>
    <n v="2012"/>
    <s v="Mar"/>
    <s v="1000 to 4999"/>
    <n v="3025.66"/>
    <x v="172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3:07:25"/>
    <d v="2011-03-11T22:00:00"/>
    <n v="2011"/>
    <n v="2011"/>
    <s v="Feb"/>
    <s v="5000 to 9999"/>
    <n v="6373.27"/>
    <x v="1725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2:27:23"/>
    <d v="2012-06-28T22:27:23"/>
    <n v="2012"/>
    <n v="2012"/>
    <s v="May"/>
    <s v="1000 to 4999"/>
    <n v="3641"/>
    <x v="1726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7:07:34"/>
    <d v="2013-09-05T21:59:00"/>
    <n v="2013"/>
    <n v="2013"/>
    <s v="Aug"/>
    <s v="1000 to 4999"/>
    <n v="1501"/>
    <x v="1727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0:01:00"/>
    <d v="2014-06-23T10:01:00"/>
    <n v="2014"/>
    <n v="2014"/>
    <s v="Jun"/>
    <s v="5000 to 9999"/>
    <n v="5398.99"/>
    <x v="1728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3:51:29"/>
    <d v="2012-06-26T12:00:00"/>
    <n v="2012"/>
    <n v="2012"/>
    <s v="Jun"/>
    <s v="1000 to 4999"/>
    <n v="1001"/>
    <x v="1184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7:57:40"/>
    <d v="2013-12-06T17:22:00"/>
    <n v="2013"/>
    <n v="2013"/>
    <s v="Oct"/>
    <s v="1000 to 4999"/>
    <n v="1611"/>
    <x v="172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0:05:30"/>
    <d v="2009-12-01T11:00:00"/>
    <n v="2009"/>
    <n v="2009"/>
    <s v="Sep"/>
    <s v="1000 to 4999"/>
    <n v="1561"/>
    <x v="173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7:26:58"/>
    <d v="2012-04-22T22:00:00"/>
    <n v="2012"/>
    <n v="2012"/>
    <s v="Mar"/>
    <s v="1000 to 4999"/>
    <n v="4320"/>
    <x v="173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0:44:36"/>
    <d v="2012-04-18T10:44:36"/>
    <n v="2012"/>
    <n v="2012"/>
    <s v="Mar"/>
    <s v="1000 to 4999"/>
    <n v="2145.0100000000002"/>
    <x v="173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0:59:59"/>
    <d v="2012-09-24T21:59:00"/>
    <n v="2012"/>
    <n v="2012"/>
    <s v="Aug"/>
    <s v="&lt;1000"/>
    <n v="920"/>
    <x v="1733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1:21:20"/>
    <d v="2013-01-20T11:21:20"/>
    <n v="2012"/>
    <n v="2013"/>
    <s v="Dec"/>
    <s v="5000 to 9999"/>
    <n v="7304.04"/>
    <x v="1734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6:54:16"/>
    <d v="2013-01-26T16:54:16"/>
    <n v="2012"/>
    <n v="2013"/>
    <s v="Dec"/>
    <s v="1000 to 4999"/>
    <n v="1503"/>
    <x v="1735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1:33:46"/>
    <d v="2012-02-23T11:33:46"/>
    <n v="2012"/>
    <n v="2012"/>
    <s v="Jan"/>
    <s v="10000 to 14999"/>
    <n v="10435"/>
    <x v="173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19:00:49"/>
    <d v="2012-03-13T21:59:00"/>
    <n v="2012"/>
    <n v="2012"/>
    <s v="Feb"/>
    <s v="1000 to 4999"/>
    <n v="1006"/>
    <x v="1737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4:10:33"/>
    <d v="2014-03-26T13:10:33"/>
    <n v="2014"/>
    <n v="2014"/>
    <s v="Feb"/>
    <s v="30000 to 34999"/>
    <n v="31522"/>
    <x v="1738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8:46:49"/>
    <d v="2011-02-05T18:46:49"/>
    <n v="2011"/>
    <n v="2011"/>
    <s v="Jan"/>
    <s v="1000 to 4999"/>
    <n v="1050.5"/>
    <x v="173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1:26:56"/>
    <d v="2012-06-28T11:26:56"/>
    <n v="2012"/>
    <n v="2012"/>
    <s v="Jun"/>
    <s v="&lt;1000"/>
    <n v="810"/>
    <x v="174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1:31:36"/>
    <d v="2013-06-20T21:31:36"/>
    <n v="2013"/>
    <n v="2013"/>
    <s v="May"/>
    <s v="5000 to 9999"/>
    <n v="6680.22"/>
    <x v="174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4:50:34"/>
    <d v="2013-12-31T01:00:00"/>
    <n v="2013"/>
    <n v="2013"/>
    <s v="Nov"/>
    <s v="1000 to 4999"/>
    <n v="3925"/>
    <x v="1742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0:39:56"/>
    <d v="2011-12-12T21:39:56"/>
    <n v="2011"/>
    <n v="2011"/>
    <s v="Nov"/>
    <s v="5000 to 9999"/>
    <n v="7053.61"/>
    <x v="1743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3:34:51"/>
    <d v="2010-12-31T22:59:00"/>
    <n v="2010"/>
    <n v="2010"/>
    <s v="Nov"/>
    <s v="5000 to 9999"/>
    <n v="6042.02"/>
    <x v="174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0:41:12"/>
    <d v="2014-08-08T12:00:00"/>
    <n v="2014"/>
    <n v="2014"/>
    <s v="Jul"/>
    <s v="15000 to 19999"/>
    <n v="18221"/>
    <x v="1745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2:02:09"/>
    <d v="2012-03-09T22:02:09"/>
    <n v="2012"/>
    <n v="2012"/>
    <s v="Feb"/>
    <s v="1000 to 4999"/>
    <n v="3736.55"/>
    <x v="174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3:15:33"/>
    <d v="2012-05-05T13:15:28"/>
    <n v="2012"/>
    <n v="2012"/>
    <s v="Apr"/>
    <s v="1000 to 4999"/>
    <n v="2095.2600000000002"/>
    <x v="1747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7:06:36"/>
    <d v="2014-08-28T19:00:00"/>
    <n v="2014"/>
    <n v="2014"/>
    <s v="Jul"/>
    <s v="&gt;50000"/>
    <n v="50653.11"/>
    <x v="1748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7:42:17"/>
    <d v="2013-03-09T17:42:17"/>
    <n v="2013"/>
    <n v="2013"/>
    <s v="Feb"/>
    <s v="5000 to 9999"/>
    <n v="6400.47"/>
    <x v="1749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3:03:35"/>
    <d v="2013-03-21T12:03:35"/>
    <n v="2013"/>
    <n v="2013"/>
    <s v="Feb"/>
    <s v="&gt;50000"/>
    <n v="79335.360000000001"/>
    <x v="175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8:06:29"/>
    <d v="2014-05-06T18:06:29"/>
    <n v="2014"/>
    <n v="2014"/>
    <s v="Apr"/>
    <s v="5000 to 9999"/>
    <n v="9370"/>
    <x v="175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09:11:18"/>
    <d v="2014-04-18T17:00:00"/>
    <n v="2014"/>
    <n v="2014"/>
    <s v="Mar"/>
    <s v="1000 to 4999"/>
    <n v="3236"/>
    <x v="1752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7:00:26"/>
    <d v="2012-05-03T17:00:26"/>
    <n v="2012"/>
    <n v="2012"/>
    <s v="Apr"/>
    <s v="5000 to 9999"/>
    <n v="8792.02"/>
    <x v="175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7:14:17"/>
    <d v="2012-06-07T07:14:17"/>
    <n v="2012"/>
    <n v="2012"/>
    <s v="May"/>
    <s v="1000 to 4999"/>
    <n v="1883.64"/>
    <x v="175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1:25:43"/>
    <d v="2012-05-05T11:25:43"/>
    <n v="2012"/>
    <n v="2012"/>
    <s v="Apr"/>
    <s v="1000 to 4999"/>
    <n v="2565"/>
    <x v="175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1:24:10"/>
    <d v="2009-12-09T12:24:00"/>
    <n v="2009"/>
    <n v="2009"/>
    <s v="Sep"/>
    <s v="15000 to 19999"/>
    <n v="15606.4"/>
    <x v="1756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7:00:49"/>
    <d v="2010-02-14T23:00:00"/>
    <n v="2010"/>
    <n v="2010"/>
    <s v="Jan"/>
    <s v="&lt;1000"/>
    <n v="416"/>
    <x v="175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09:26:54"/>
    <d v="2009-09-25T21:59:00"/>
    <n v="2009"/>
    <n v="2009"/>
    <s v="Aug"/>
    <s v="5000 to 9999"/>
    <n v="6053"/>
    <x v="175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19:58:05"/>
    <d v="2013-12-14T19:58:05"/>
    <n v="2013"/>
    <n v="2013"/>
    <s v="Nov"/>
    <s v="1000 to 4999"/>
    <n v="3231"/>
    <x v="1759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3:36:40"/>
    <d v="2014-04-02T12:36:40"/>
    <n v="2014"/>
    <n v="2014"/>
    <s v="Feb"/>
    <s v="5000 to 9999"/>
    <n v="5433"/>
    <x v="176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0:15:01"/>
    <d v="2017-04-03T23:15:01"/>
    <n v="2017"/>
    <n v="2017"/>
    <s v="Mar"/>
    <s v="1000 to 4999"/>
    <n v="4708.2"/>
    <x v="176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5:29:29"/>
    <d v="2017-04-09T14:29:29"/>
    <n v="2017"/>
    <n v="2017"/>
    <s v="Mar"/>
    <s v="&lt;1000"/>
    <n v="85"/>
    <x v="1261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2:07:27"/>
    <d v="2017-03-20T12:07:27"/>
    <n v="2017"/>
    <n v="2017"/>
    <s v="Mar"/>
    <s v="&lt;1000"/>
    <n v="120"/>
    <x v="715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5:14:45"/>
    <d v="2017-03-26T14:14:45"/>
    <n v="2017"/>
    <n v="2017"/>
    <s v="Feb"/>
    <s v="1000 to 4999"/>
    <n v="2037.0500000000002"/>
    <x v="1762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8:32:11"/>
    <d v="2017-03-29T17:32:11"/>
    <n v="2017"/>
    <n v="2017"/>
    <s v="Feb"/>
    <s v="&lt;1000"/>
    <n v="80"/>
    <x v="176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8:49:08"/>
    <d v="2017-04-30T11:00:00"/>
    <n v="2017"/>
    <n v="2017"/>
    <s v="Mar"/>
    <s v="&lt;1000"/>
    <n v="108"/>
    <x v="1764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6:00:40"/>
    <d v="2014-08-26T16:00:40"/>
    <n v="2014"/>
    <n v="2014"/>
    <s v="Jul"/>
    <s v="&gt;50000"/>
    <n v="184133.01"/>
    <x v="176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2:45:37"/>
    <d v="2015-06-14T12:45:37"/>
    <n v="2015"/>
    <n v="2015"/>
    <s v="May"/>
    <s v="25000 to 29999"/>
    <n v="25445"/>
    <x v="1766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8:59:06"/>
    <d v="2014-07-17T08:59:06"/>
    <n v="2014"/>
    <n v="2014"/>
    <s v="Jun"/>
    <s v="25000 to 29999"/>
    <n v="26480"/>
    <x v="176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5:35:43"/>
    <d v="2015-12-24T18:00:00"/>
    <n v="2015"/>
    <n v="2015"/>
    <s v="Nov"/>
    <s v="35000 to 39999"/>
    <n v="35848"/>
    <x v="1768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8:08:10"/>
    <d v="2014-08-17T18:08:10"/>
    <n v="2014"/>
    <n v="2014"/>
    <s v="Jul"/>
    <s v="10000 to 14999"/>
    <n v="11545.1"/>
    <x v="176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09:04:31"/>
    <d v="2015-02-06T09:04:31"/>
    <n v="2015"/>
    <n v="2015"/>
    <s v="Jan"/>
    <s v="25000 to 29999"/>
    <n v="26577"/>
    <x v="177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09:36:30"/>
    <d v="2014-05-29T11:50:00"/>
    <n v="2014"/>
    <n v="2014"/>
    <s v="May"/>
    <s v="1000 to 4999"/>
    <n v="1273"/>
    <x v="637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0:04:58"/>
    <d v="2014-11-05T11:34:00"/>
    <n v="2014"/>
    <n v="2014"/>
    <s v="Oct"/>
    <s v="1000 to 4999"/>
    <n v="4078"/>
    <x v="1771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7:44:03"/>
    <d v="2014-06-11T07:44:03"/>
    <n v="2014"/>
    <n v="2014"/>
    <s v="May"/>
    <s v="25000 to 29999"/>
    <n v="25568"/>
    <x v="1772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6:11:35"/>
    <d v="2014-03-08T16:11:35"/>
    <n v="2014"/>
    <n v="2014"/>
    <s v="Jan"/>
    <s v="&gt;50000"/>
    <n v="104146.51"/>
    <x v="177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09:22:23"/>
    <d v="2014-06-26T09:22:23"/>
    <n v="2014"/>
    <n v="2014"/>
    <s v="May"/>
    <s v="10000 to 14999"/>
    <n v="13279"/>
    <x v="1774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5:31:24"/>
    <d v="2014-06-29T15:31:24"/>
    <n v="2014"/>
    <n v="2014"/>
    <s v="May"/>
    <s v="15000 to 19999"/>
    <n v="15171.5"/>
    <x v="1775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3:11:49"/>
    <d v="2016-12-19T01:59:00"/>
    <n v="2016"/>
    <n v="2016"/>
    <s v="Nov"/>
    <s v="&gt;50000"/>
    <n v="73552"/>
    <x v="1776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09:25:38"/>
    <d v="2016-10-30T09:25:38"/>
    <n v="2016"/>
    <n v="2016"/>
    <s v="Sep"/>
    <s v="40000 to 44999"/>
    <n v="42311"/>
    <x v="1777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3:31:44"/>
    <d v="2015-07-12T13:31:44"/>
    <n v="2015"/>
    <n v="2015"/>
    <s v="Jun"/>
    <s v="No funding"/>
    <n v="0"/>
    <x v="11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0:51:10"/>
    <d v="2014-10-05T23:00:00"/>
    <n v="2014"/>
    <n v="2014"/>
    <s v="Sep"/>
    <s v="No funding"/>
    <n v="0"/>
    <x v="119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3:48:25"/>
    <d v="2016-01-08T13:47:00"/>
    <n v="2015"/>
    <n v="2016"/>
    <s v="Nov"/>
    <s v="&lt;1000"/>
    <n v="300"/>
    <x v="668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1:27:49"/>
    <d v="2016-06-24T11:27:49"/>
    <n v="2016"/>
    <n v="2016"/>
    <s v="May"/>
    <s v="&lt;1000"/>
    <n v="0.75"/>
    <x v="1778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4T18:02:36"/>
    <d v="2015-03-31T17:39:00"/>
    <n v="2015"/>
    <n v="2015"/>
    <s v="Feb"/>
    <s v="No funding"/>
    <n v="0"/>
    <x v="119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3:10:31"/>
    <d v="2016-10-17T13:10:31"/>
    <n v="2016"/>
    <n v="2016"/>
    <s v="Sep"/>
    <s v="&lt;1000"/>
    <n v="39"/>
    <x v="1779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8:34:36"/>
    <d v="2016-08-25T08:34:36"/>
    <n v="2016"/>
    <n v="2016"/>
    <s v="Jul"/>
    <s v="&lt;1000"/>
    <n v="15"/>
    <x v="455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6:22:18"/>
    <d v="2016-02-20T16:22:18"/>
    <n v="2015"/>
    <n v="2016"/>
    <s v="Dec"/>
    <s v="&lt;1000"/>
    <n v="270"/>
    <x v="178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2:37:08"/>
    <d v="2015-08-11T12:37:08"/>
    <n v="2015"/>
    <n v="2015"/>
    <s v="Jul"/>
    <s v="No funding"/>
    <n v="0"/>
    <x v="11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14:12:50"/>
    <d v="2017-01-03T14:12:50"/>
    <n v="2016"/>
    <n v="2017"/>
    <s v="Dec"/>
    <s v="No funding"/>
    <n v="0"/>
    <x v="119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0:25:39"/>
    <d v="2015-04-29T20:25:39"/>
    <n v="2015"/>
    <n v="2015"/>
    <s v="Mar"/>
    <s v="&lt;1000"/>
    <n v="73.440000000000012"/>
    <x v="178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09:12:32"/>
    <d v="2015-06-06T09:12:32"/>
    <n v="2015"/>
    <n v="2015"/>
    <s v="Apr"/>
    <s v="No funding"/>
    <n v="0"/>
    <x v="119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0:13:42"/>
    <d v="2015-04-21T10:13:42"/>
    <n v="2015"/>
    <n v="2015"/>
    <s v="Apr"/>
    <s v="No funding"/>
    <n v="0"/>
    <x v="119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1:21:00"/>
    <d v="2015-01-10T11:21:00"/>
    <n v="2014"/>
    <n v="2015"/>
    <s v="Nov"/>
    <s v="&lt;1000"/>
    <n v="25"/>
    <x v="389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6:02:16"/>
    <d v="2015-05-02T16:02:16"/>
    <n v="2015"/>
    <n v="2015"/>
    <s v="Apr"/>
    <s v="&lt;1000"/>
    <n v="39.049999999999997"/>
    <x v="1782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2:48:24"/>
    <d v="2015-06-05T12:48:24"/>
    <n v="2015"/>
    <n v="2015"/>
    <s v="May"/>
    <s v="No funding"/>
    <n v="0"/>
    <x v="119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08:52:58"/>
    <d v="2015-10-17T08:52:58"/>
    <n v="2015"/>
    <n v="2015"/>
    <s v="Sep"/>
    <s v="No funding"/>
    <n v="0"/>
    <x v="119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16:20:36"/>
    <d v="2015-01-30T18:39:00"/>
    <n v="2014"/>
    <n v="2015"/>
    <s v="Dec"/>
    <s v="No funding"/>
    <n v="0"/>
    <x v="119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09:35:24"/>
    <d v="2015-08-03T09:35:24"/>
    <n v="2015"/>
    <n v="2015"/>
    <s v="Jun"/>
    <s v="1000 to 4999"/>
    <n v="1101"/>
    <x v="1783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0:58:00"/>
    <d v="2016-02-07T10:58:00"/>
    <n v="2016"/>
    <n v="2016"/>
    <s v="Jan"/>
    <s v="&lt;1000"/>
    <n v="1.5"/>
    <x v="1784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14:36:48"/>
    <d v="2016-04-30T16:00:00"/>
    <n v="2016"/>
    <n v="2016"/>
    <s v="Apr"/>
    <s v="No funding"/>
    <n v="0"/>
    <x v="119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0:31:10"/>
    <d v="2014-12-11T10:31:10"/>
    <n v="2014"/>
    <n v="2014"/>
    <s v="Nov"/>
    <s v="&lt;1000"/>
    <n v="120"/>
    <x v="715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3T18:16:40"/>
    <d v="2015-12-28T18:16:40"/>
    <n v="2015"/>
    <n v="2015"/>
    <s v="Nov"/>
    <s v="No funding"/>
    <n v="0"/>
    <x v="119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16:25:56"/>
    <d v="2015-10-26T16:25:56"/>
    <n v="2015"/>
    <n v="2015"/>
    <s v="Sep"/>
    <s v="No funding"/>
    <n v="0"/>
    <x v="119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1:40:25"/>
    <d v="2016-01-17T17:00:00"/>
    <n v="2015"/>
    <n v="2016"/>
    <s v="Dec"/>
    <s v="No funding"/>
    <n v="0"/>
    <x v="119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6:45:33"/>
    <d v="2015-10-21T06:45:33"/>
    <n v="2015"/>
    <n v="2015"/>
    <s v="Sep"/>
    <s v="1000 to 4999"/>
    <n v="3445.3"/>
    <x v="1785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7:16:56"/>
    <d v="2016-04-25T16:16:56"/>
    <n v="2016"/>
    <n v="2016"/>
    <s v="Feb"/>
    <s v="&lt;1000"/>
    <n v="670"/>
    <x v="178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1:19:25"/>
    <d v="2015-04-14T10:19:25"/>
    <n v="2015"/>
    <n v="2015"/>
    <s v="Feb"/>
    <s v="&lt;1000"/>
    <n v="100"/>
    <x v="17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3:30:11"/>
    <d v="2016-02-10T13:30:11"/>
    <n v="2016"/>
    <n v="2016"/>
    <s v="Jan"/>
    <s v="No funding"/>
    <n v="0"/>
    <x v="119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2:32:21"/>
    <d v="2014-12-17T22:32:21"/>
    <n v="2014"/>
    <n v="2014"/>
    <s v="Nov"/>
    <s v="&lt;1000"/>
    <n v="82"/>
    <x v="385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2:39:56"/>
    <d v="2015-06-25T12:39:56"/>
    <n v="2015"/>
    <n v="2015"/>
    <s v="May"/>
    <s v="No funding"/>
    <n v="0"/>
    <x v="119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19:39:31"/>
    <d v="2015-04-23T19:39:31"/>
    <n v="2015"/>
    <n v="2015"/>
    <s v="Mar"/>
    <s v="&lt;1000"/>
    <n v="127.8"/>
    <x v="178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09:53:44"/>
    <d v="2015-08-29T09:53:44"/>
    <n v="2015"/>
    <n v="2015"/>
    <s v="Jul"/>
    <s v="&lt;1000"/>
    <n v="5.5"/>
    <x v="1788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4:14:20"/>
    <d v="2015-02-12T14:14:20"/>
    <n v="2015"/>
    <n v="2015"/>
    <s v="Jan"/>
    <s v="&lt;1000"/>
    <n v="10"/>
    <x v="129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14:03:57"/>
    <d v="2016-09-09T14:03:57"/>
    <n v="2016"/>
    <n v="2016"/>
    <s v="Aug"/>
    <s v="No funding"/>
    <n v="0"/>
    <x v="119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6:12:46"/>
    <d v="2015-12-10T16:12:46"/>
    <n v="2015"/>
    <n v="2015"/>
    <s v="Nov"/>
    <s v="&lt;1000"/>
    <n v="326.33"/>
    <x v="1789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14:53:03"/>
    <d v="2016-11-25T15:53:03"/>
    <n v="2016"/>
    <n v="2016"/>
    <s v="Oct"/>
    <s v="No funding"/>
    <n v="0"/>
    <x v="119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7T18:18:50"/>
    <d v="2015-08-25T18:18:50"/>
    <n v="2015"/>
    <n v="2015"/>
    <s v="Jul"/>
    <s v="No funding"/>
    <n v="0"/>
    <x v="119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0T18:23:36"/>
    <d v="2015-10-04T18:23:36"/>
    <n v="2015"/>
    <n v="2015"/>
    <s v="Aug"/>
    <s v="No funding"/>
    <n v="0"/>
    <x v="119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3:02:22"/>
    <d v="2015-10-01T13:02:22"/>
    <n v="2015"/>
    <n v="2015"/>
    <s v="Sep"/>
    <s v="&lt;1000"/>
    <n v="55"/>
    <x v="45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6:27:28"/>
    <d v="2015-04-10T16:27:28"/>
    <n v="2015"/>
    <n v="2015"/>
    <s v="Mar"/>
    <s v="1000 to 4999"/>
    <n v="1571"/>
    <x v="1790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2:30:03"/>
    <d v="2015-08-03T22:30:03"/>
    <n v="2015"/>
    <n v="2015"/>
    <s v="Jul"/>
    <s v="&lt;1000"/>
    <n v="75"/>
    <x v="776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19:21:47"/>
    <d v="2015-02-21T19:21:47"/>
    <n v="2015"/>
    <n v="2015"/>
    <s v="Jan"/>
    <s v="&lt;1000"/>
    <n v="295.8"/>
    <x v="179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19:37:23"/>
    <d v="2014-11-13T20:37:23"/>
    <n v="2014"/>
    <n v="2014"/>
    <s v="Oct"/>
    <s v="&lt;1000"/>
    <n v="8"/>
    <x v="141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0:50:32"/>
    <d v="2015-08-05T10:50:32"/>
    <n v="2015"/>
    <n v="2015"/>
    <s v="Jul"/>
    <s v="&lt;1000"/>
    <n v="788"/>
    <x v="179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14:07:04"/>
    <d v="2015-01-10T14:07:04"/>
    <n v="2014"/>
    <n v="2015"/>
    <s v="Nov"/>
    <s v="No funding"/>
    <n v="0"/>
    <x v="119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09:02:20"/>
    <d v="2016-07-22T09:02:20"/>
    <n v="2016"/>
    <n v="2016"/>
    <s v="Jun"/>
    <s v="1000 to 4999"/>
    <n v="1026"/>
    <x v="123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4:29:19"/>
    <d v="2015-01-15T13:29:00"/>
    <n v="2014"/>
    <n v="2015"/>
    <s v="Dec"/>
    <s v="&lt;1000"/>
    <n v="463"/>
    <x v="1612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09:40:52"/>
    <d v="2015-07-25T15:59:00"/>
    <n v="2015"/>
    <n v="2015"/>
    <s v="Jun"/>
    <s v="&lt;1000"/>
    <n v="34.199999999999996"/>
    <x v="1793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0:17:44"/>
    <d v="2015-01-04T00:17:44"/>
    <n v="2014"/>
    <n v="2015"/>
    <s v="Nov"/>
    <s v="No funding"/>
    <n v="0"/>
    <x v="119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3:04:04"/>
    <d v="2015-03-31T12:04:04"/>
    <n v="2015"/>
    <n v="2015"/>
    <s v="Mar"/>
    <s v="&lt;1000"/>
    <n v="25"/>
    <x v="38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8T20:53:43"/>
    <d v="2015-10-28T20:53:43"/>
    <n v="2015"/>
    <n v="2015"/>
    <s v="Sep"/>
    <s v="No funding"/>
    <n v="0"/>
    <x v="119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09:33:37"/>
    <d v="2015-08-08T09:33:37"/>
    <n v="2015"/>
    <n v="2015"/>
    <s v="Jul"/>
    <s v="&lt;1000"/>
    <n v="50"/>
    <x v="158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2:41:33"/>
    <d v="2015-02-26T02:41:33"/>
    <n v="2015"/>
    <n v="2015"/>
    <s v="Jan"/>
    <s v="&lt;1000"/>
    <n v="3.42"/>
    <x v="1794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2T20:54:47"/>
    <d v="2017-01-10T02:57:00"/>
    <n v="2016"/>
    <n v="2017"/>
    <s v="Dec"/>
    <s v="No funding"/>
    <n v="0"/>
    <x v="119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4:22:38"/>
    <d v="2015-10-15T14:22:38"/>
    <n v="2015"/>
    <n v="2015"/>
    <s v="Sep"/>
    <s v="&lt;1000"/>
    <n v="10.1"/>
    <x v="1795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15:14:16"/>
    <d v="2015-01-02T15:14:16"/>
    <n v="2014"/>
    <n v="2015"/>
    <s v="Dec"/>
    <s v="No funding"/>
    <n v="0"/>
    <x v="119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15:59:44"/>
    <d v="2015-07-02T15:59:44"/>
    <n v="2015"/>
    <n v="2015"/>
    <s v="Jun"/>
    <s v="No funding"/>
    <n v="0"/>
    <x v="119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14:28:26"/>
    <d v="2014-12-18T14:28:26"/>
    <n v="2014"/>
    <n v="2014"/>
    <s v="Nov"/>
    <s v="No funding"/>
    <n v="0"/>
    <x v="119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0:26:04"/>
    <d v="2016-04-14T00:26:04"/>
    <n v="2016"/>
    <n v="2016"/>
    <s v="Mar"/>
    <s v="No funding"/>
    <n v="0"/>
    <x v="119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3:44:56"/>
    <d v="2016-03-05T13:44:56"/>
    <n v="2016"/>
    <n v="2016"/>
    <s v="Jan"/>
    <s v="&lt;1000"/>
    <n v="201"/>
    <x v="179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0:18:51"/>
    <d v="2015-05-13T10:18:51"/>
    <n v="2015"/>
    <n v="2015"/>
    <s v="Apr"/>
    <s v="&lt;1000"/>
    <n v="52"/>
    <x v="414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5:10:58"/>
    <d v="2016-03-30T14:10:58"/>
    <n v="2016"/>
    <n v="2016"/>
    <s v="Jan"/>
    <s v="&lt;1000"/>
    <n v="264.62"/>
    <x v="1797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3T18:56:47"/>
    <d v="2016-01-02T18:56:47"/>
    <n v="2015"/>
    <n v="2016"/>
    <s v="Dec"/>
    <s v="No funding"/>
    <n v="0"/>
    <x v="1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8:02:55"/>
    <d v="2016-09-03T08:02:55"/>
    <n v="2016"/>
    <n v="2016"/>
    <s v="Aug"/>
    <s v="1000 to 4999"/>
    <n v="1126"/>
    <x v="1798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0:39:50"/>
    <d v="2015-01-18T20:39:50"/>
    <n v="2014"/>
    <n v="2015"/>
    <s v="Dec"/>
    <s v="1000 to 4999"/>
    <n v="1345"/>
    <x v="179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7:48:48"/>
    <d v="2015-04-11T00:00:00"/>
    <n v="2015"/>
    <n v="2015"/>
    <s v="Mar"/>
    <s v="5000 to 9999"/>
    <n v="5557"/>
    <x v="18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1:22:37"/>
    <d v="2014-11-05T22:22:37"/>
    <n v="2014"/>
    <n v="2014"/>
    <s v="Oct"/>
    <s v="&lt;1000"/>
    <n v="30"/>
    <x v="1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5:01:15"/>
    <d v="2015-08-18T15:01:15"/>
    <n v="2015"/>
    <n v="2015"/>
    <s v="Jul"/>
    <s v="&lt;1000"/>
    <n v="460"/>
    <x v="7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3:47:55"/>
    <d v="2015-09-07T03:47:55"/>
    <n v="2015"/>
    <n v="2015"/>
    <s v="Aug"/>
    <s v="No funding"/>
    <n v="0"/>
    <x v="1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1:34:42"/>
    <d v="2015-08-25T11:34:42"/>
    <n v="2015"/>
    <n v="2015"/>
    <s v="Jul"/>
    <s v="&lt;1000"/>
    <n v="151"/>
    <x v="12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1:41:13"/>
    <d v="2016-11-26T12:41:13"/>
    <n v="2016"/>
    <n v="2016"/>
    <s v="Oct"/>
    <s v="No funding"/>
    <n v="0"/>
    <x v="1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0:38:02"/>
    <d v="2014-05-31T17:30:00"/>
    <n v="2014"/>
    <n v="2014"/>
    <s v="Apr"/>
    <s v="&lt;1000"/>
    <n v="25"/>
    <x v="38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0:41:00"/>
    <d v="2015-08-21T21:59:00"/>
    <n v="2015"/>
    <n v="2015"/>
    <s v="Jul"/>
    <s v="&lt;1000"/>
    <n v="460"/>
    <x v="75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4:42:26"/>
    <d v="2016-07-15T14:42:26"/>
    <n v="2016"/>
    <n v="2016"/>
    <s v="Jun"/>
    <s v="&lt;1000"/>
    <n v="335"/>
    <x v="413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1:42:23"/>
    <d v="2015-03-14T09:00:00"/>
    <n v="2015"/>
    <n v="2015"/>
    <s v="Jan"/>
    <s v="&lt;1000"/>
    <n v="5"/>
    <x v="142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15:13:07"/>
    <d v="2014-08-10T15:13:07"/>
    <n v="2014"/>
    <n v="2014"/>
    <s v="Jul"/>
    <s v="No funding"/>
    <n v="0"/>
    <x v="1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4:34:04"/>
    <d v="2015-03-24T13:34:04"/>
    <n v="2015"/>
    <n v="2015"/>
    <s v="Jan"/>
    <s v="&lt;1000"/>
    <n v="5"/>
    <x v="142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1:43:09"/>
    <d v="2015-02-18T11:43:09"/>
    <n v="2014"/>
    <n v="2015"/>
    <s v="Dec"/>
    <s v="No funding"/>
    <n v="0"/>
    <x v="1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8:41:35"/>
    <d v="2014-11-09T19:41:35"/>
    <n v="2014"/>
    <n v="2014"/>
    <s v="Sep"/>
    <s v="1000 to 4999"/>
    <n v="2501"/>
    <x v="1801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0:29:56"/>
    <d v="2015-02-21T10:29:56"/>
    <n v="2015"/>
    <n v="2015"/>
    <s v="Jan"/>
    <s v="&lt;1000"/>
    <n v="1"/>
    <x v="118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1:23:56"/>
    <d v="2015-03-11T10:23:56"/>
    <n v="2015"/>
    <n v="2015"/>
    <s v="Feb"/>
    <s v="&lt;1000"/>
    <n v="1"/>
    <x v="118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0:54:50"/>
    <d v="2014-12-31T10:54:50"/>
    <n v="2014"/>
    <n v="2014"/>
    <s v="Dec"/>
    <s v="&lt;1000"/>
    <n v="8"/>
    <x v="141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5:25:08"/>
    <d v="2014-10-27T15:25:08"/>
    <n v="2014"/>
    <n v="2014"/>
    <s v="Sep"/>
    <s v="&lt;1000"/>
    <n v="310"/>
    <x v="64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5:55:49"/>
    <d v="2016-05-27T16:04:00"/>
    <n v="2016"/>
    <n v="2016"/>
    <s v="May"/>
    <s v="&lt;1000"/>
    <n v="1"/>
    <x v="118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8T22:04:52"/>
    <d v="2015-08-07T22:04:52"/>
    <n v="2015"/>
    <n v="2015"/>
    <s v="Jun"/>
    <s v="No funding"/>
    <n v="0"/>
    <x v="1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1:38:53"/>
    <d v="2016-03-23T00:38:53"/>
    <n v="2016"/>
    <n v="2016"/>
    <s v="Feb"/>
    <s v="&lt;1000"/>
    <n v="1"/>
    <x v="118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2:49:11"/>
    <d v="2015-03-12T11:49:11"/>
    <n v="2015"/>
    <n v="2015"/>
    <s v="Feb"/>
    <s v="&lt;1000"/>
    <n v="1"/>
    <x v="118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5:06:06"/>
    <d v="2017-02-05T10:44:00"/>
    <n v="2016"/>
    <n v="2017"/>
    <s v="Dec"/>
    <s v="1000 to 4999"/>
    <n v="240.6"/>
    <x v="180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1:08:24"/>
    <d v="2016-02-11T21:08:24"/>
    <n v="2016"/>
    <n v="2016"/>
    <s v="Jan"/>
    <s v="&lt;1000"/>
    <n v="21"/>
    <x v="603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0:23:33"/>
    <d v="2016-06-27T20:23:33"/>
    <n v="2016"/>
    <n v="2016"/>
    <s v="Apr"/>
    <s v="&lt;1000"/>
    <n v="2"/>
    <x v="377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5T23:14:57"/>
    <d v="2015-03-07T23:14:57"/>
    <n v="2015"/>
    <n v="2015"/>
    <s v="Feb"/>
    <s v="&lt;1000"/>
    <n v="2"/>
    <x v="37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15:35:43"/>
    <d v="2016-02-27T15:35:43"/>
    <n v="2016"/>
    <n v="2016"/>
    <s v="Jan"/>
    <s v="No funding"/>
    <n v="0"/>
    <x v="1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2:27:54"/>
    <d v="2015-08-03T22:27:54"/>
    <n v="2015"/>
    <n v="2015"/>
    <s v="Jun"/>
    <s v="&lt;1000"/>
    <n v="26"/>
    <x v="38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0:39:46"/>
    <d v="2015-10-05T00:39:46"/>
    <n v="2015"/>
    <n v="2015"/>
    <s v="Sep"/>
    <s v="1000 to 4999"/>
    <n v="134.64000000000001"/>
    <x v="1803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8:46:10"/>
    <d v="2016-01-29T08:46:10"/>
    <n v="2015"/>
    <n v="2016"/>
    <s v="Nov"/>
    <s v="&lt;1000"/>
    <n v="33.75"/>
    <x v="1804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17:09:48"/>
    <d v="2015-03-17T12:00:00"/>
    <n v="2015"/>
    <n v="2015"/>
    <s v="Jan"/>
    <s v="No funding"/>
    <n v="0"/>
    <x v="1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5:57:42"/>
    <d v="2015-12-07T16:57:42"/>
    <n v="2015"/>
    <n v="2015"/>
    <s v="Oct"/>
    <s v="&lt;1000"/>
    <n v="50"/>
    <x v="158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3:38:49"/>
    <d v="2015-10-18T13:38:49"/>
    <n v="2015"/>
    <n v="2015"/>
    <s v="Sep"/>
    <s v="No funding"/>
    <n v="0"/>
    <x v="1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5:35:13"/>
    <d v="2016-02-13T15:35:13"/>
    <n v="2016"/>
    <n v="2016"/>
    <s v="Jan"/>
    <s v="&lt;1000"/>
    <n v="11.399999999999999"/>
    <x v="47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1:00:54"/>
    <d v="2015-07-22T22:59:00"/>
    <n v="2015"/>
    <n v="2015"/>
    <s v="Jul"/>
    <s v="5000 to 9999"/>
    <n v="8091"/>
    <x v="1805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0:00:28"/>
    <d v="2015-03-19T09:00:28"/>
    <n v="2015"/>
    <n v="2015"/>
    <s v="Feb"/>
    <s v="30000 to 34999"/>
    <n v="30226"/>
    <x v="1806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09:00:22"/>
    <d v="2014-08-15T09:00:22"/>
    <n v="2014"/>
    <n v="2014"/>
    <s v="Jul"/>
    <s v="40000 to 44999"/>
    <n v="40502.99"/>
    <x v="1807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2:06:31"/>
    <d v="2016-05-25T12:06:31"/>
    <n v="2016"/>
    <n v="2016"/>
    <s v="Apr"/>
    <s v="1000 to 4999"/>
    <n v="3258"/>
    <x v="1808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2:33:41"/>
    <d v="2015-09-25T22:33:41"/>
    <n v="2015"/>
    <n v="2015"/>
    <s v="Aug"/>
    <s v="5000 to 9999"/>
    <n v="8640"/>
    <x v="1809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8:27:51"/>
    <d v="2016-11-26T09:27:51"/>
    <n v="2016"/>
    <n v="2016"/>
    <s v="Oct"/>
    <s v="5000 to 9999"/>
    <n v="8399"/>
    <x v="181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5:16:33"/>
    <d v="2016-11-11T22:00:00"/>
    <n v="2016"/>
    <n v="2016"/>
    <s v="Oct"/>
    <s v="10000 to 14999"/>
    <n v="10680"/>
    <x v="1811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1:35:13"/>
    <d v="2016-08-30T23:36:00"/>
    <n v="2016"/>
    <n v="2016"/>
    <s v="Aug"/>
    <s v="&lt;1000"/>
    <n v="430"/>
    <x v="36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1:25:15"/>
    <d v="2014-11-29T22:25:15"/>
    <n v="2014"/>
    <n v="2014"/>
    <s v="Oct"/>
    <s v="10000 to 14999"/>
    <n v="10800"/>
    <x v="1812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19:44:16"/>
    <d v="2014-10-27T21:11:00"/>
    <n v="2014"/>
    <n v="2014"/>
    <s v="Sep"/>
    <s v="15000 to 19999"/>
    <n v="15230.03"/>
    <x v="181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5:48:10"/>
    <d v="2017-03-05T15:48:10"/>
    <n v="2017"/>
    <n v="2017"/>
    <s v="Feb"/>
    <s v="10000 to 14999"/>
    <n v="11545"/>
    <x v="1814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4:15:00"/>
    <d v="2015-12-29T17:00:00"/>
    <n v="2015"/>
    <n v="2015"/>
    <s v="Nov"/>
    <s v="&lt;1000"/>
    <n v="801"/>
    <x v="1815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0:36:49"/>
    <d v="2017-02-02T10:36:49"/>
    <n v="2017"/>
    <n v="2017"/>
    <s v="Jan"/>
    <s v="1000 to 4999"/>
    <n v="4641"/>
    <x v="1816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2:50:08"/>
    <d v="2017-03-10T22:50:08"/>
    <n v="2017"/>
    <n v="2017"/>
    <s v="Feb"/>
    <s v="35000 to 39999"/>
    <n v="35296"/>
    <x v="1817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2:45:50"/>
    <d v="2016-04-20T12:45:50"/>
    <n v="2016"/>
    <n v="2016"/>
    <s v="Mar"/>
    <s v="&lt;1000"/>
    <n v="546"/>
    <x v="1818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7:03:59"/>
    <d v="2017-02-25T17:03:59"/>
    <n v="2017"/>
    <n v="2017"/>
    <s v="Jan"/>
    <s v="1000 to 4999"/>
    <n v="2713"/>
    <x v="181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8:27:36"/>
    <d v="2016-03-24T07:27:36"/>
    <n v="2016"/>
    <n v="2016"/>
    <s v="Feb"/>
    <s v="20000 to 24999"/>
    <n v="23530"/>
    <x v="1820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4:55:18"/>
    <d v="2016-06-09T13:00:00"/>
    <n v="2016"/>
    <n v="2016"/>
    <s v="May"/>
    <s v="5000 to 9999"/>
    <n v="5509"/>
    <x v="1821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09:18:05"/>
    <d v="2016-03-23T08:18:05"/>
    <n v="2016"/>
    <n v="2016"/>
    <s v="Feb"/>
    <s v="30000 to 34999"/>
    <n v="30675"/>
    <x v="182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2:29:27"/>
    <d v="2017-01-02T22:17:00"/>
    <n v="2016"/>
    <n v="2017"/>
    <s v="Nov"/>
    <s v="5000 to 9999"/>
    <n v="8567"/>
    <x v="182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8:18:17"/>
    <d v="2011-09-30T21:00:00"/>
    <n v="2011"/>
    <n v="2011"/>
    <s v="Aug"/>
    <s v="5000 to 9999"/>
    <n v="7785"/>
    <x v="182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2:28:16"/>
    <d v="2012-07-18T22:28:16"/>
    <n v="2012"/>
    <n v="2012"/>
    <s v="Jun"/>
    <s v="1000 to 4999"/>
    <n v="3321.25"/>
    <x v="1825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0:40:25"/>
    <d v="2013-04-16T13:00:00"/>
    <n v="2013"/>
    <n v="2013"/>
    <s v="Mar"/>
    <s v="1000 to 4999"/>
    <n v="2325"/>
    <x v="66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5:36:37"/>
    <d v="2015-09-30T13:29:00"/>
    <n v="2015"/>
    <n v="2015"/>
    <s v="Sep"/>
    <s v="1000 to 4999"/>
    <n v="1666.5"/>
    <x v="1826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1:15:48"/>
    <d v="2012-09-23T11:15:48"/>
    <n v="2012"/>
    <n v="2012"/>
    <s v="Aug"/>
    <s v="1000 to 4999"/>
    <n v="1261"/>
    <x v="1827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0:27:33"/>
    <d v="2013-05-08T20:27:33"/>
    <n v="2013"/>
    <n v="2013"/>
    <s v="Apr"/>
    <s v="1000 to 4999"/>
    <n v="2500"/>
    <x v="97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4:58:51"/>
    <d v="2012-05-10T11:00:00"/>
    <n v="2012"/>
    <n v="2012"/>
    <s v="Apr"/>
    <s v="1000 to 4999"/>
    <n v="1185"/>
    <x v="1169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1:42:01"/>
    <d v="2012-10-27T23:00:00"/>
    <n v="2012"/>
    <n v="2012"/>
    <s v="Sep"/>
    <s v="1000 to 4999"/>
    <n v="2144.34"/>
    <x v="182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4:18:49"/>
    <d v="2011-02-08T04:18:49"/>
    <n v="2011"/>
    <n v="2011"/>
    <s v="Jan"/>
    <s v="1000 to 4999"/>
    <n v="1364"/>
    <x v="182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19:47:35"/>
    <d v="2012-05-23T19:47:35"/>
    <n v="2012"/>
    <n v="2012"/>
    <s v="Apr"/>
    <s v="1000 to 4999"/>
    <n v="1031.6400000000001"/>
    <x v="183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7:49:52"/>
    <d v="2012-01-25T17:49:52"/>
    <n v="2011"/>
    <n v="2012"/>
    <s v="Dec"/>
    <s v="&lt;1000"/>
    <n v="640"/>
    <x v="14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0:46:20"/>
    <d v="2010-09-03T19:03:00"/>
    <n v="2010"/>
    <n v="2010"/>
    <s v="Jun"/>
    <s v="10000 to 14999"/>
    <n v="10182.02"/>
    <x v="1831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1:57:49"/>
    <d v="2012-11-10T12:57:49"/>
    <n v="2012"/>
    <n v="2012"/>
    <s v="Oct"/>
    <s v="1000 to 4999"/>
    <n v="2000"/>
    <x v="4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8:16:16"/>
    <d v="2010-10-10T18:16:16"/>
    <n v="2010"/>
    <n v="2010"/>
    <s v="Aug"/>
    <s v="5000 to 9999"/>
    <n v="5000.18"/>
    <x v="1832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0:54:15"/>
    <d v="2010-07-10T16:00:00"/>
    <n v="2010"/>
    <n v="2010"/>
    <s v="May"/>
    <s v="1000 to 4999"/>
    <n v="2618"/>
    <x v="1833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1:52:50"/>
    <d v="2014-11-03T02:52:50"/>
    <n v="2014"/>
    <n v="2014"/>
    <s v="Oct"/>
    <s v="1000 to 4999"/>
    <n v="3360.72"/>
    <x v="183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0:35:45"/>
    <d v="2012-08-12T10:35:45"/>
    <n v="2012"/>
    <n v="2012"/>
    <s v="Jun"/>
    <s v="1000 to 4999"/>
    <n v="1285"/>
    <x v="183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6:48:33"/>
    <d v="2013-01-13T16:48:33"/>
    <n v="2012"/>
    <n v="2013"/>
    <s v="Dec"/>
    <s v="10000 to 14999"/>
    <n v="10200"/>
    <x v="1836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1:26:34"/>
    <d v="2012-07-27T20:00:00"/>
    <n v="2012"/>
    <n v="2012"/>
    <s v="Jul"/>
    <s v="&lt;1000"/>
    <n v="400.33"/>
    <x v="1837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6:28:04"/>
    <d v="2015-10-10T16:28:04"/>
    <n v="2015"/>
    <n v="2015"/>
    <s v="Aug"/>
    <s v="1000 to 4999"/>
    <n v="2000"/>
    <x v="41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09:30:08"/>
    <d v="2012-04-30T09:30:08"/>
    <n v="2012"/>
    <n v="2012"/>
    <s v="Mar"/>
    <s v="1000 to 4999"/>
    <n v="4516.4399999999996"/>
    <x v="183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2:46:23"/>
    <d v="2011-08-01T12:46:23"/>
    <n v="2011"/>
    <n v="2011"/>
    <s v="Jun"/>
    <s v="1000 to 4999"/>
    <n v="1001"/>
    <x v="118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2:00:03"/>
    <d v="2012-05-01T11:00:03"/>
    <n v="2012"/>
    <n v="2012"/>
    <s v="Mar"/>
    <s v="1000 to 4999"/>
    <n v="1251"/>
    <x v="1839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6:00:03"/>
    <d v="2011-09-15T16:00:03"/>
    <n v="2011"/>
    <n v="2011"/>
    <s v="Aug"/>
    <s v="1000 to 4999"/>
    <n v="4176.1099999999997"/>
    <x v="184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7:57:59"/>
    <d v="2011-10-12T17:57:59"/>
    <n v="2011"/>
    <n v="2011"/>
    <s v="Sep"/>
    <s v="1000 to 4999"/>
    <n v="2065"/>
    <x v="32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0:59:36"/>
    <d v="2012-04-22T10:59:36"/>
    <n v="2012"/>
    <n v="2012"/>
    <s v="Mar"/>
    <s v="&lt;1000"/>
    <n v="797"/>
    <x v="1841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19:59:57"/>
    <d v="2012-05-26T19:59:57"/>
    <n v="2012"/>
    <n v="2012"/>
    <s v="Apr"/>
    <s v="1000 to 4999"/>
    <n v="1500.76"/>
    <x v="1842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09:11:48"/>
    <d v="2011-11-16T10:11:48"/>
    <n v="2011"/>
    <n v="2011"/>
    <s v="Oct"/>
    <s v="1000 to 4999"/>
    <n v="3201"/>
    <x v="1843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0:33:59"/>
    <d v="2013-05-09T10:33:59"/>
    <n v="2013"/>
    <n v="2013"/>
    <s v="Apr"/>
    <s v="1000 to 4999"/>
    <n v="4678.5"/>
    <x v="184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3T23:27:56"/>
    <d v="2012-06-22T23:27:56"/>
    <n v="2012"/>
    <n v="2012"/>
    <s v="Apr"/>
    <s v="&lt;1000"/>
    <n v="607"/>
    <x v="1602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4:08:34"/>
    <d v="2011-01-15T19:51:00"/>
    <n v="2010"/>
    <n v="2011"/>
    <s v="Dec"/>
    <s v="&lt;1000"/>
    <n v="516"/>
    <x v="1845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7:39:48"/>
    <d v="2012-06-16T03:59:00"/>
    <n v="2012"/>
    <n v="2012"/>
    <s v="Apr"/>
    <s v="&lt;1000"/>
    <n v="750"/>
    <x v="693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2:02:20"/>
    <d v="2013-04-28T22:02:20"/>
    <n v="2013"/>
    <n v="2013"/>
    <s v="Mar"/>
    <s v="25000 to 29999"/>
    <n v="25740"/>
    <x v="1846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09:29:04"/>
    <d v="2012-05-23T09:29:04"/>
    <n v="2012"/>
    <n v="2012"/>
    <s v="Apr"/>
    <s v="1000 to 4999"/>
    <n v="1515.08"/>
    <x v="1847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6:42:55"/>
    <d v="2012-06-06T16:42:55"/>
    <n v="2012"/>
    <n v="2012"/>
    <s v="May"/>
    <s v="1000 to 4999"/>
    <n v="1913.05"/>
    <x v="1848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7:54:52"/>
    <d v="2013-03-29T16:54:52"/>
    <n v="2013"/>
    <n v="2013"/>
    <s v="Feb"/>
    <s v="5000 to 9999"/>
    <n v="6000"/>
    <x v="4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5:05:38"/>
    <d v="2011-08-05T15:05:38"/>
    <n v="2011"/>
    <n v="2011"/>
    <s v="Jul"/>
    <s v="1000 to 4999"/>
    <n v="4510.8599999999997"/>
    <x v="1849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7:13:07"/>
    <d v="2015-01-27T17:13:07"/>
    <n v="2015"/>
    <n v="2015"/>
    <s v="Jan"/>
    <s v="1000 to 4999"/>
    <n v="1056"/>
    <x v="185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09:33:57"/>
    <d v="2012-12-31T12:00:00"/>
    <n v="2012"/>
    <n v="2012"/>
    <s v="Nov"/>
    <s v="5000 to 9999"/>
    <n v="8105"/>
    <x v="1851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2:32:55"/>
    <d v="2012-06-23T12:32:55"/>
    <n v="2012"/>
    <n v="2012"/>
    <s v="May"/>
    <s v="&lt;1000"/>
    <n v="680"/>
    <x v="1852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2:38:24"/>
    <d v="2015-09-27T12:38:24"/>
    <n v="2015"/>
    <n v="2015"/>
    <s v="Aug"/>
    <s v="&lt;1000"/>
    <n v="210.75"/>
    <x v="1853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3:48:38"/>
    <d v="2014-09-21T13:48:38"/>
    <n v="2014"/>
    <n v="2014"/>
    <s v="Aug"/>
    <s v="&lt;1000"/>
    <n v="86"/>
    <x v="185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15:35:08"/>
    <d v="2016-06-07T15:06:00"/>
    <n v="2016"/>
    <n v="2016"/>
    <s v="May"/>
    <s v="No funding"/>
    <n v="0"/>
    <x v="119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5T18:22:14"/>
    <d v="2014-11-14T19:22:14"/>
    <n v="2014"/>
    <n v="2014"/>
    <s v="Oct"/>
    <s v="No funding"/>
    <n v="0"/>
    <x v="119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1T19:20:16"/>
    <d v="2015-03-13T18:20:16"/>
    <n v="2015"/>
    <n v="2015"/>
    <s v="Feb"/>
    <s v="No funding"/>
    <n v="0"/>
    <x v="119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1:07:49"/>
    <d v="2015-10-03T15:00:00"/>
    <n v="2015"/>
    <n v="2015"/>
    <s v="Sep"/>
    <s v="&lt;1000"/>
    <n v="39.300000000000004"/>
    <x v="1855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0T19:45:04"/>
    <d v="2015-05-10T19:45:04"/>
    <n v="2015"/>
    <n v="2015"/>
    <s v="Apr"/>
    <s v="No funding"/>
    <n v="0"/>
    <x v="119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16:50:34"/>
    <d v="2014-08-14T16:50:34"/>
    <n v="2014"/>
    <n v="2014"/>
    <s v="Jul"/>
    <s v="No funding"/>
    <n v="0"/>
    <x v="119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3:25:49"/>
    <d v="2015-04-20T12:25:49"/>
    <n v="2015"/>
    <n v="2015"/>
    <s v="Feb"/>
    <s v="1000 to 4999"/>
    <n v="1310"/>
    <x v="1856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7:56:12"/>
    <d v="2015-05-14T17:56:12"/>
    <n v="2015"/>
    <n v="2015"/>
    <s v="Mar"/>
    <s v="&lt;1000"/>
    <n v="75"/>
    <x v="776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04:43:33"/>
    <d v="2016-02-01T04:43:33"/>
    <n v="2016"/>
    <n v="2016"/>
    <s v="Jan"/>
    <s v="No funding"/>
    <n v="0"/>
    <x v="119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15:02:41"/>
    <d v="2014-12-13T15:02:41"/>
    <n v="2014"/>
    <n v="2014"/>
    <s v="Nov"/>
    <s v="No funding"/>
    <n v="0"/>
    <x v="119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7T18:09:49"/>
    <d v="2017-02-25T18:09:49"/>
    <n v="2016"/>
    <n v="2017"/>
    <s v="Dec"/>
    <s v="No funding"/>
    <n v="0"/>
    <x v="11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3:21:17"/>
    <d v="2014-08-20T03:21:17"/>
    <n v="2014"/>
    <n v="2014"/>
    <s v="Aug"/>
    <s v="&lt;1000"/>
    <n v="210"/>
    <x v="91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4:09:13"/>
    <d v="2015-02-22T14:09:13"/>
    <n v="2015"/>
    <n v="2015"/>
    <s v="Jan"/>
    <s v="&lt;1000"/>
    <n v="930"/>
    <x v="1857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09:40:52"/>
    <d v="2014-11-29T10:40:52"/>
    <n v="2014"/>
    <n v="2014"/>
    <s v="Oct"/>
    <s v="No funding"/>
    <n v="0"/>
    <x v="119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3:15:30"/>
    <d v="2015-03-19T12:15:30"/>
    <n v="2015"/>
    <n v="2015"/>
    <s v="Feb"/>
    <s v="1000 to 4999"/>
    <n v="1325.25"/>
    <x v="1858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0:20:28"/>
    <d v="2014-11-13T11:20:28"/>
    <n v="2014"/>
    <n v="2014"/>
    <s v="Oct"/>
    <s v="No funding"/>
    <n v="0"/>
    <x v="119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1:43:24"/>
    <d v="2014-07-18T21:43:24"/>
    <n v="2014"/>
    <n v="2014"/>
    <s v="Jun"/>
    <s v="&lt;1000"/>
    <n v="65"/>
    <x v="685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08:24:45"/>
    <d v="2016-10-15T13:21:00"/>
    <n v="2016"/>
    <n v="2016"/>
    <s v="Aug"/>
    <s v="No funding"/>
    <n v="0"/>
    <x v="119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7:13:41"/>
    <d v="2015-10-13T17:13:41"/>
    <n v="2015"/>
    <n v="2015"/>
    <s v="Sep"/>
    <s v="10000 to 14999"/>
    <n v="13685.99"/>
    <x v="1859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7:46:00"/>
    <d v="2016-04-22T08:52:00"/>
    <n v="2016"/>
    <n v="2016"/>
    <s v="Mar"/>
    <s v="5000 to 9999"/>
    <n v="5000"/>
    <x v="97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7:24:52"/>
    <d v="2014-11-17T18:24:52"/>
    <n v="2014"/>
    <n v="2014"/>
    <s v="Oct"/>
    <s v="1000 to 4999"/>
    <n v="1408"/>
    <x v="186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3:22:37"/>
    <d v="2014-12-20T22:30:00"/>
    <n v="2014"/>
    <n v="2014"/>
    <s v="Nov"/>
    <s v="5000 to 9999"/>
    <n v="7620"/>
    <x v="1861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4:16:11"/>
    <d v="2012-06-28T14:16:11"/>
    <n v="2012"/>
    <n v="2012"/>
    <s v="May"/>
    <s v="5000 to 9999"/>
    <n v="8026"/>
    <x v="186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0:11:14"/>
    <d v="2014-12-07T22:59:00"/>
    <n v="2014"/>
    <n v="2014"/>
    <s v="Nov"/>
    <s v="1000 to 4999"/>
    <n v="4518"/>
    <x v="1863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2:01:31"/>
    <d v="2013-10-17T21:59:00"/>
    <n v="2013"/>
    <n v="2013"/>
    <s v="Sep"/>
    <s v="1000 to 4999"/>
    <n v="4085"/>
    <x v="186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4:01:43"/>
    <d v="2015-08-20T05:00:00"/>
    <n v="2015"/>
    <n v="2015"/>
    <s v="Aug"/>
    <s v="1000 to 4999"/>
    <n v="5619.8868999999995"/>
    <x v="186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19:56:15"/>
    <d v="2012-03-24T18:56:15"/>
    <n v="2012"/>
    <n v="2012"/>
    <s v="Feb"/>
    <s v="5000 to 9999"/>
    <n v="6257"/>
    <x v="186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4:45:05"/>
    <d v="2015-04-19T22:50:00"/>
    <n v="2015"/>
    <n v="2015"/>
    <s v="Mar"/>
    <s v="5000 to 9999"/>
    <n v="6500"/>
    <x v="1867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0:19:14"/>
    <d v="2015-08-14T21:59:00"/>
    <n v="2015"/>
    <n v="2015"/>
    <s v="Jul"/>
    <s v="1000 to 4999"/>
    <n v="4518"/>
    <x v="1863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4:22:46"/>
    <d v="2012-08-16T14:22:46"/>
    <n v="2012"/>
    <n v="2012"/>
    <s v="Jul"/>
    <s v="5000 to 9999"/>
    <n v="5045"/>
    <x v="1868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2:01:51"/>
    <d v="2013-03-01T12:01:08"/>
    <n v="2013"/>
    <n v="2013"/>
    <s v="Jan"/>
    <s v="5000 to 9999"/>
    <n v="8300"/>
    <x v="1869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0:48:32"/>
    <d v="2010-01-01T00:00:00"/>
    <n v="2009"/>
    <n v="2010"/>
    <s v="Nov"/>
    <s v="1000 to 4999"/>
    <n v="2100"/>
    <x v="187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2:59:05"/>
    <d v="2014-12-01T13:59:05"/>
    <n v="2014"/>
    <n v="2014"/>
    <s v="Oct"/>
    <s v="20000 to 24999"/>
    <n v="20755"/>
    <x v="1871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0:32:46"/>
    <d v="2013-07-29T20:32:46"/>
    <n v="2013"/>
    <n v="2013"/>
    <s v="Jul"/>
    <s v="&lt;1000"/>
    <n v="29"/>
    <x v="841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09:34:15"/>
    <d v="2011-08-01T09:34:15"/>
    <n v="2011"/>
    <n v="2011"/>
    <s v="Jun"/>
    <s v="1000 to 4999"/>
    <n v="1100"/>
    <x v="1872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6:14:21"/>
    <d v="2013-02-23T22:59:00"/>
    <n v="2013"/>
    <n v="2013"/>
    <s v="Jan"/>
    <s v="20000 to 24999"/>
    <n v="20343.169999999998"/>
    <x v="1873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5:39:12"/>
    <d v="2015-02-02T15:39:12"/>
    <n v="2014"/>
    <n v="2015"/>
    <s v="Dec"/>
    <s v="10000 to 14999"/>
    <n v="10025"/>
    <x v="187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0:12:01"/>
    <d v="2011-10-29T10:12:01"/>
    <n v="2011"/>
    <n v="2011"/>
    <s v="Aug"/>
    <s v="1000 to 4999"/>
    <n v="2585"/>
    <x v="187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4:46:58"/>
    <d v="2013-09-26T04:46:58"/>
    <n v="2013"/>
    <n v="2013"/>
    <s v="Jul"/>
    <s v="1000 to 4999"/>
    <n v="4907.26"/>
    <x v="1876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4:14:17"/>
    <d v="2013-09-30T21:59:00"/>
    <n v="2013"/>
    <n v="2013"/>
    <s v="Aug"/>
    <s v="&lt;1000"/>
    <n v="725"/>
    <x v="1877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0:34:58"/>
    <d v="2011-01-01T21:00:00"/>
    <n v="2010"/>
    <n v="2011"/>
    <s v="Dec"/>
    <s v="&lt;1000"/>
    <n v="391"/>
    <x v="1878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6:29:29"/>
    <d v="2012-07-08T06:29:29"/>
    <n v="2012"/>
    <n v="2012"/>
    <s v="Jun"/>
    <s v="5000 to 9999"/>
    <n v="5041"/>
    <x v="187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1:18:58"/>
    <d v="2015-02-26T18:30:00"/>
    <n v="2015"/>
    <n v="2015"/>
    <s v="Jan"/>
    <s v="1000 to 4999"/>
    <n v="3906"/>
    <x v="188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4:36:19"/>
    <d v="2013-10-04T23:00:00"/>
    <n v="2013"/>
    <n v="2013"/>
    <s v="Sep"/>
    <s v="1000 to 4999"/>
    <n v="3910"/>
    <x v="1881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2:33:23"/>
    <d v="2012-04-04T11:33:23"/>
    <n v="2012"/>
    <n v="2012"/>
    <s v="Mar"/>
    <s v="5000 to 9999"/>
    <n v="6592"/>
    <x v="1882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09:00:37"/>
    <d v="2016-09-29T22:27:00"/>
    <n v="2016"/>
    <n v="2016"/>
    <s v="Sep"/>
    <s v="5000 to 9999"/>
    <n v="6966.5399999999991"/>
    <x v="1883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2:11:10"/>
    <d v="2013-05-31T11:00:00"/>
    <n v="2013"/>
    <n v="2013"/>
    <s v="Apr"/>
    <s v="1000 to 4999"/>
    <n v="2114.34"/>
    <x v="188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09:13:26"/>
    <d v="2015-10-07T21:59:00"/>
    <n v="2015"/>
    <n v="2015"/>
    <s v="Aug"/>
    <s v="5000 to 9999"/>
    <n v="6555"/>
    <x v="188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0:03:05"/>
    <d v="2012-03-21T14:48:00"/>
    <n v="2012"/>
    <n v="2012"/>
    <s v="Feb"/>
    <s v="1000 to 4999"/>
    <n v="3775.5"/>
    <x v="1886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3:26:21"/>
    <d v="2017-03-05T13:26:21"/>
    <n v="2017"/>
    <n v="2017"/>
    <s v="Feb"/>
    <s v="1000 to 4999"/>
    <n v="3195"/>
    <x v="1887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2:46:47"/>
    <d v="2012-09-20T22:46:47"/>
    <n v="2012"/>
    <n v="2012"/>
    <s v="Jul"/>
    <s v="1000 to 4999"/>
    <n v="2333"/>
    <x v="1888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19:52:43"/>
    <d v="2015-05-31T21:59:00"/>
    <n v="2015"/>
    <n v="2015"/>
    <s v="Apr"/>
    <s v="1000 to 4999"/>
    <n v="3684"/>
    <x v="1889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09:43:13"/>
    <d v="2012-05-28T09:43:13"/>
    <n v="2012"/>
    <n v="2012"/>
    <s v="Apr"/>
    <s v="1000 to 4999"/>
    <n v="2147"/>
    <x v="189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7:47:37"/>
    <d v="2012-12-24T17:47:37"/>
    <n v="2012"/>
    <n v="2012"/>
    <s v="Nov"/>
    <s v="&lt;1000"/>
    <n v="786"/>
    <x v="49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1:53:06"/>
    <d v="2014-05-15T11:53:06"/>
    <n v="2014"/>
    <n v="2014"/>
    <s v="Apr"/>
    <s v="1000 to 4999"/>
    <n v="1396.46"/>
    <x v="1891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4:38:26"/>
    <d v="2015-05-01T07:59:00"/>
    <n v="2015"/>
    <n v="2015"/>
    <s v="Mar"/>
    <s v="1000 to 4999"/>
    <n v="966.31"/>
    <x v="1892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4:58:04"/>
    <d v="2011-11-15T13:37:00"/>
    <n v="2011"/>
    <n v="2011"/>
    <s v="Oct"/>
    <s v="&lt;1000"/>
    <n v="890"/>
    <x v="1893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6:49:34"/>
    <d v="2015-03-06T16:49:34"/>
    <n v="2015"/>
    <n v="2015"/>
    <s v="Feb"/>
    <s v="1000 to 4999"/>
    <n v="3933.9300000000003"/>
    <x v="189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06:41:29"/>
    <d v="2015-10-13T06:41:29"/>
    <n v="2015"/>
    <n v="2015"/>
    <s v="Sep"/>
    <s v="No funding"/>
    <n v="0"/>
    <x v="1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6:35:39"/>
    <d v="2016-10-11T06:35:39"/>
    <n v="2016"/>
    <n v="2016"/>
    <s v="Aug"/>
    <s v="&lt;1000"/>
    <n v="85.499999999999986"/>
    <x v="1895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0T21:20:51"/>
    <d v="2015-07-29T21:20:51"/>
    <n v="2015"/>
    <n v="2015"/>
    <s v="May"/>
    <s v="No funding"/>
    <n v="0"/>
    <x v="1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1T18:58:19"/>
    <d v="2014-07-31T18:58:19"/>
    <n v="2014"/>
    <n v="2014"/>
    <s v="Jul"/>
    <s v="No funding"/>
    <n v="0"/>
    <x v="1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09:36:29"/>
    <d v="2016-05-09T14:50:00"/>
    <n v="2016"/>
    <n v="2016"/>
    <s v="Mar"/>
    <s v="&lt;1000"/>
    <n v="100"/>
    <x v="177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17:32:28"/>
    <d v="2014-08-21T17:32:28"/>
    <n v="2014"/>
    <n v="2014"/>
    <s v="Jul"/>
    <s v="No funding"/>
    <n v="0"/>
    <x v="1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5:05:38"/>
    <d v="2015-04-23T15:05:38"/>
    <n v="2015"/>
    <n v="2015"/>
    <s v="Mar"/>
    <s v="&lt;1000"/>
    <n v="120"/>
    <x v="715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09:59:54"/>
    <d v="2016-09-01T09:59:54"/>
    <n v="2016"/>
    <n v="2016"/>
    <s v="Aug"/>
    <s v="&lt;1000"/>
    <n v="65.5"/>
    <x v="1896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0:31:52"/>
    <d v="2015-09-16T20:31:52"/>
    <n v="2015"/>
    <n v="2015"/>
    <s v="Aug"/>
    <s v="&lt;1000"/>
    <n v="145"/>
    <x v="1897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5:40:35"/>
    <d v="2017-02-08T15:40:35"/>
    <n v="2017"/>
    <n v="2017"/>
    <s v="Jan"/>
    <s v="&lt;1000"/>
    <n v="59"/>
    <x v="1898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2:12:01"/>
    <d v="2016-05-19T02:12:01"/>
    <n v="2016"/>
    <n v="2016"/>
    <s v="Mar"/>
    <s v="&lt;1000"/>
    <n v="177.5"/>
    <x v="15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3T20:51:57"/>
    <d v="2015-04-12T20:51:57"/>
    <n v="2015"/>
    <n v="2015"/>
    <s v="Mar"/>
    <s v="No funding"/>
    <n v="0"/>
    <x v="1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08:12:29"/>
    <d v="2014-08-23T08:12:29"/>
    <n v="2014"/>
    <n v="2014"/>
    <s v="Jul"/>
    <s v="No funding"/>
    <n v="0"/>
    <x v="1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3:49:05"/>
    <d v="2016-05-18T13:49:05"/>
    <n v="2016"/>
    <n v="2016"/>
    <s v="Apr"/>
    <s v="No funding"/>
    <n v="0"/>
    <x v="1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2T20:36:34"/>
    <d v="2015-01-11T20:36:34"/>
    <n v="2014"/>
    <n v="2015"/>
    <s v="Dec"/>
    <s v="No funding"/>
    <n v="0"/>
    <x v="1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4T18:14:07"/>
    <d v="2015-04-10T17:14:07"/>
    <n v="2015"/>
    <n v="2015"/>
    <s v="Feb"/>
    <s v="No funding"/>
    <n v="0"/>
    <x v="1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3:41:37"/>
    <d v="2014-08-04T13:41:37"/>
    <n v="2014"/>
    <n v="2014"/>
    <s v="Jul"/>
    <s v="No funding"/>
    <n v="0"/>
    <x v="1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1T18:32:59"/>
    <d v="2015-10-09T11:00:00"/>
    <n v="2015"/>
    <n v="2015"/>
    <s v="Aug"/>
    <s v="No funding"/>
    <n v="0"/>
    <x v="1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3:55:03"/>
    <d v="2014-09-15T13:55:03"/>
    <n v="2014"/>
    <n v="2014"/>
    <s v="Jul"/>
    <s v="&lt;1000"/>
    <n v="277"/>
    <x v="189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1:50:03"/>
    <d v="2015-05-15T21:00:00"/>
    <n v="2015"/>
    <n v="2015"/>
    <s v="Apr"/>
    <s v="&lt;1000"/>
    <n v="51"/>
    <x v="395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09:04:58"/>
    <d v="2015-11-16T10:04:58"/>
    <n v="2015"/>
    <n v="2015"/>
    <s v="Oct"/>
    <s v="&lt;1000"/>
    <n v="530"/>
    <x v="851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7:43:54"/>
    <d v="2016-10-29T17:43:54"/>
    <n v="2016"/>
    <n v="2016"/>
    <s v="Sep"/>
    <s v="&lt;1000"/>
    <n v="1"/>
    <x v="118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2:28:00"/>
    <d v="2015-03-16T11:28:00"/>
    <n v="2015"/>
    <n v="2015"/>
    <s v="Jan"/>
    <s v="&lt;1000"/>
    <n v="5"/>
    <x v="142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5T22:09:29"/>
    <d v="2015-06-14T22:09:29"/>
    <n v="2015"/>
    <n v="2015"/>
    <s v="May"/>
    <s v="No funding"/>
    <n v="0"/>
    <x v="1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7:07:12"/>
    <d v="2014-07-05T17:07:12"/>
    <n v="2014"/>
    <n v="2014"/>
    <s v="Jun"/>
    <s v="&lt;1000"/>
    <n v="50"/>
    <x v="158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1:55:36"/>
    <d v="2015-12-25T01:55:36"/>
    <n v="2015"/>
    <n v="2015"/>
    <s v="Nov"/>
    <s v="&lt;1000"/>
    <n v="6.5500000000000007"/>
    <x v="37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0:12:33"/>
    <d v="2015-12-30T10:12:33"/>
    <n v="2015"/>
    <n v="2015"/>
    <s v="Nov"/>
    <s v="1000 to 4999"/>
    <n v="1217"/>
    <x v="1368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0:13:46"/>
    <d v="2015-03-31T07:14:00"/>
    <n v="2015"/>
    <n v="2015"/>
    <s v="Feb"/>
    <s v="&lt;1000"/>
    <n v="233"/>
    <x v="732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6:52:07"/>
    <d v="2016-03-23T05:52:07"/>
    <n v="2016"/>
    <n v="2016"/>
    <s v="Feb"/>
    <s v="&lt;1000"/>
    <n v="0.75"/>
    <x v="1778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08:08:17"/>
    <d v="2016-01-26T08:08:17"/>
    <n v="2016"/>
    <n v="2016"/>
    <s v="Jan"/>
    <s v="No funding"/>
    <n v="0"/>
    <x v="1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5:45:24"/>
    <d v="2016-03-13T14:45:24"/>
    <n v="2016"/>
    <n v="2016"/>
    <s v="Jan"/>
    <s v="&lt;1000"/>
    <n v="26"/>
    <x v="38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3:13:41"/>
    <d v="2014-10-05T13:13:41"/>
    <n v="2014"/>
    <n v="2014"/>
    <s v="Sep"/>
    <s v="&lt;1000"/>
    <n v="50"/>
    <x v="158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14:17:06"/>
    <d v="2015-04-25T14:17:06"/>
    <n v="2015"/>
    <n v="2015"/>
    <s v="Mar"/>
    <s v="No funding"/>
    <n v="0"/>
    <x v="1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7:13:48"/>
    <d v="2014-08-07T17:13:48"/>
    <n v="2014"/>
    <n v="2014"/>
    <s v="Jul"/>
    <s v="&lt;1000"/>
    <n v="1"/>
    <x v="11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4T23:51:40"/>
    <d v="2017-02-23T23:51:40"/>
    <n v="2017"/>
    <n v="2017"/>
    <s v="Jan"/>
    <s v="1000 to 4999"/>
    <n v="1825"/>
    <x v="190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09:56:49"/>
    <d v="2014-08-07T09:56:49"/>
    <n v="2014"/>
    <n v="2014"/>
    <s v="Jul"/>
    <s v="5000 to 9999"/>
    <n v="6192"/>
    <x v="1901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2:11:57"/>
    <d v="2016-06-19T02:11:57"/>
    <n v="2016"/>
    <n v="2016"/>
    <s v="May"/>
    <s v="&lt;1000"/>
    <n v="111.35000000000001"/>
    <x v="11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4:10:01"/>
    <d v="2015-09-23T14:10:01"/>
    <n v="2015"/>
    <n v="2015"/>
    <s v="Aug"/>
    <s v="1000 to 4999"/>
    <n v="1170"/>
    <x v="1902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2:05:47"/>
    <d v="2014-08-03T12:05:47"/>
    <n v="2014"/>
    <n v="2014"/>
    <s v="Jun"/>
    <s v="&lt;1000"/>
    <n v="90"/>
    <x v="553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5:36:40"/>
    <d v="2016-03-25T14:36:40"/>
    <n v="2016"/>
    <n v="2016"/>
    <s v="Jan"/>
    <s v="1000 to 4999"/>
    <n v="3466"/>
    <x v="1903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5:39:09"/>
    <d v="2012-09-12T21:59:00"/>
    <n v="2012"/>
    <n v="2012"/>
    <s v="Aug"/>
    <s v="1000 to 4999"/>
    <n v="3307"/>
    <x v="1904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1:56:08"/>
    <d v="2014-11-12T15:20:00"/>
    <n v="2014"/>
    <n v="2014"/>
    <s v="Oct"/>
    <s v="35000 to 39999"/>
    <n v="39131"/>
    <x v="1905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5:54:14"/>
    <d v="2013-12-23T15:54:14"/>
    <n v="2013"/>
    <n v="2013"/>
    <s v="Dec"/>
    <s v="1000 to 4999"/>
    <n v="1776"/>
    <x v="74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19:13:43"/>
    <d v="2012-04-28T19:13:43"/>
    <n v="2012"/>
    <n v="2012"/>
    <s v="Mar"/>
    <s v="20000 to 24999"/>
    <n v="20843.599999999999"/>
    <x v="190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6:59:50"/>
    <d v="2016-06-17T06:59:50"/>
    <n v="2016"/>
    <n v="2016"/>
    <s v="May"/>
    <s v="&gt;50000"/>
    <n v="107421.57"/>
    <x v="1907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1:06:22"/>
    <d v="2014-04-29T11:06:22"/>
    <n v="2014"/>
    <n v="2014"/>
    <s v="Mar"/>
    <s v="10000 to 14999"/>
    <n v="12106"/>
    <x v="1908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4:59:32"/>
    <d v="2015-08-11T20:00:00"/>
    <n v="2015"/>
    <n v="2015"/>
    <s v="Jun"/>
    <s v="30000 to 34999"/>
    <n v="32616"/>
    <x v="1909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3:14:28"/>
    <d v="2017-03-14T18:00:00"/>
    <n v="2017"/>
    <n v="2017"/>
    <s v="Feb"/>
    <s v="15000 to 19999"/>
    <n v="17914"/>
    <x v="191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4T23:42:31"/>
    <d v="2012-07-14T23:42:31"/>
    <n v="2012"/>
    <n v="2012"/>
    <s v="Jun"/>
    <s v="&gt;50000"/>
    <n v="106330.39"/>
    <x v="191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5:08:45"/>
    <d v="2016-08-22T00:59:00"/>
    <n v="2016"/>
    <n v="2016"/>
    <s v="Jul"/>
    <s v="30000 to 34999"/>
    <n v="32172.66"/>
    <x v="191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2:03:34"/>
    <d v="2017-01-02T16:59:00"/>
    <n v="2016"/>
    <n v="2017"/>
    <s v="Nov"/>
    <s v="&gt;50000"/>
    <n v="349945.8"/>
    <x v="1913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1:26:10"/>
    <d v="2015-01-08T21:26:10"/>
    <n v="2014"/>
    <n v="2015"/>
    <s v="Dec"/>
    <s v="15000 to 19999"/>
    <n v="17176.13"/>
    <x v="1914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3:38:14"/>
    <d v="2012-09-21T13:38:14"/>
    <n v="2012"/>
    <n v="2012"/>
    <s v="Aug"/>
    <s v="5000 to 9999"/>
    <n v="7576"/>
    <x v="191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1:00:12"/>
    <d v="2014-04-29T23:00:00"/>
    <n v="2014"/>
    <n v="2014"/>
    <s v="Apr"/>
    <s v="10000 to 14999"/>
    <n v="10710"/>
    <x v="191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5:56:04"/>
    <d v="2016-04-30T06:00:00"/>
    <n v="2016"/>
    <n v="2016"/>
    <s v="Mar"/>
    <s v="1000 to 4999"/>
    <n v="4450.0700000000006"/>
    <x v="1917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7:52:09"/>
    <d v="2015-08-25T17:52:09"/>
    <n v="2015"/>
    <n v="2015"/>
    <s v="Jul"/>
    <s v="25000 to 29999"/>
    <n v="28633.5"/>
    <x v="1918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4:59:11"/>
    <d v="2014-10-20T14:59:11"/>
    <n v="2014"/>
    <n v="2014"/>
    <s v="Sep"/>
    <s v="1000 to 4999"/>
    <n v="4388"/>
    <x v="1919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3:01:01"/>
    <d v="2015-12-01T14:01:01"/>
    <n v="2015"/>
    <n v="2015"/>
    <s v="Oct"/>
    <s v="15000 to 19999"/>
    <n v="15808"/>
    <x v="192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5:13:24"/>
    <d v="2015-10-23T05:00:00"/>
    <n v="2015"/>
    <n v="2015"/>
    <s v="Sep"/>
    <s v="1000 to 4999"/>
    <n v="1884"/>
    <x v="4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2:00:42"/>
    <d v="2015-10-10T19:00:00"/>
    <n v="2015"/>
    <n v="2015"/>
    <s v="Sep"/>
    <s v="&gt;50000"/>
    <n v="66295.539999999994"/>
    <x v="1921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1:56:28"/>
    <d v="2015-05-21T11:56:28"/>
    <n v="2015"/>
    <n v="2015"/>
    <s v="Apr"/>
    <s v="20000 to 24999"/>
    <n v="21882"/>
    <x v="1922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1:50:16"/>
    <d v="2016-12-30T11:50:16"/>
    <n v="2016"/>
    <n v="2016"/>
    <s v="Nov"/>
    <s v="1000 to 4999"/>
    <n v="2243.2464"/>
    <x v="1923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0:09:26"/>
    <d v="2016-12-02T00:09:26"/>
    <n v="2016"/>
    <n v="2016"/>
    <s v="Nov"/>
    <s v="1000 to 4999"/>
    <n v="2280"/>
    <x v="1924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4:07:02"/>
    <d v="2012-09-13T04:07:02"/>
    <n v="2012"/>
    <n v="2012"/>
    <s v="Aug"/>
    <s v="&gt;50000"/>
    <n v="110353.65"/>
    <x v="192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3:26:48"/>
    <d v="2016-11-09T14:26:48"/>
    <n v="2016"/>
    <n v="2016"/>
    <s v="Oct"/>
    <s v="1000 to 4999"/>
    <n v="1634.7599999999998"/>
    <x v="192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09:04:29"/>
    <d v="2015-06-03T09:04:29"/>
    <n v="2015"/>
    <n v="2015"/>
    <s v="May"/>
    <s v="1000 to 4999"/>
    <n v="2800"/>
    <x v="1927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3:54:21"/>
    <d v="2015-11-26T14:54:21"/>
    <n v="2015"/>
    <n v="2015"/>
    <s v="Oct"/>
    <s v="&lt;1000"/>
    <n v="970"/>
    <x v="1928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7:11:07"/>
    <d v="2014-11-30T17:11:07"/>
    <n v="2014"/>
    <n v="2014"/>
    <s v="Nov"/>
    <s v="&lt;1000"/>
    <n v="926"/>
    <x v="1929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6:55:22"/>
    <d v="2015-05-14T06:55:22"/>
    <n v="2015"/>
    <n v="2015"/>
    <s v="Apr"/>
    <s v="5000 to 9999"/>
    <n v="8366.9700000000012"/>
    <x v="193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0:31:52"/>
    <d v="2016-06-30T04:00:00"/>
    <n v="2016"/>
    <n v="2016"/>
    <s v="Jun"/>
    <s v="1000 to 4999"/>
    <n v="2242.1799999999998"/>
    <x v="1931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2:03:47"/>
    <d v="2015-08-29T22:03:47"/>
    <n v="2015"/>
    <n v="2015"/>
    <s v="Aug"/>
    <s v="20000 to 24999"/>
    <n v="22933.05"/>
    <x v="1932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19:28:59"/>
    <d v="2016-05-28T19:28:59"/>
    <n v="2016"/>
    <n v="2016"/>
    <s v="May"/>
    <s v="1000 to 4999"/>
    <n v="1466"/>
    <x v="1933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3:45:32"/>
    <d v="2014-02-27T17:00:00"/>
    <n v="2014"/>
    <n v="2014"/>
    <s v="Jan"/>
    <s v="15000 to 19999"/>
    <n v="17731"/>
    <x v="1934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09:45:21"/>
    <d v="2016-09-29T09:45:21"/>
    <n v="2016"/>
    <n v="2016"/>
    <s v="Aug"/>
    <s v="&lt;1000"/>
    <n v="986"/>
    <x v="1935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6:49:21"/>
    <d v="2015-03-09T15:49:21"/>
    <n v="2015"/>
    <n v="2015"/>
    <s v="Feb"/>
    <s v="10000 to 14999"/>
    <n v="8625"/>
    <x v="19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8:45:14"/>
    <d v="2016-10-15T19:00:00"/>
    <n v="2016"/>
    <n v="2016"/>
    <s v="Sep"/>
    <s v="1000 to 4999"/>
    <n v="1873"/>
    <x v="1937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7:11:15"/>
    <d v="2016-10-12T07:11:15"/>
    <n v="2016"/>
    <n v="2016"/>
    <s v="Sep"/>
    <s v="&lt;1000"/>
    <n v="831"/>
    <x v="1938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5:54:55"/>
    <d v="2015-01-15T15:54:55"/>
    <n v="2014"/>
    <n v="2015"/>
    <s v="Dec"/>
    <s v="&lt;1000"/>
    <n v="353"/>
    <x v="1939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4:45:48"/>
    <d v="2015-02-19T14:45:48"/>
    <n v="2015"/>
    <n v="2015"/>
    <s v="Jan"/>
    <s v="&lt;1000"/>
    <n v="644.52"/>
    <x v="1940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1:51:14"/>
    <d v="2015-06-07T21:51:14"/>
    <n v="2015"/>
    <n v="2015"/>
    <s v="Apr"/>
    <s v="1000 to 4999"/>
    <n v="3170"/>
    <x v="1941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3:51:03"/>
    <d v="2014-09-15T14:09:00"/>
    <n v="2014"/>
    <n v="2014"/>
    <s v="Aug"/>
    <s v="&lt;1000"/>
    <n v="15"/>
    <x v="455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4T23:55:08"/>
    <d v="2016-07-15T00:57:00"/>
    <n v="2016"/>
    <n v="2016"/>
    <s v="Jun"/>
    <s v="No funding"/>
    <n v="0"/>
    <x v="119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7:58:35"/>
    <d v="2016-12-21T01:59:00"/>
    <n v="2016"/>
    <n v="2016"/>
    <s v="Nov"/>
    <s v="&gt;50000"/>
    <n v="335597.31"/>
    <x v="194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3:00:35"/>
    <d v="2017-03-10T13:00:35"/>
    <n v="2017"/>
    <n v="2017"/>
    <s v="Feb"/>
    <s v="1000 to 4999"/>
    <n v="2053"/>
    <x v="135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4:13:23"/>
    <d v="2014-11-08T15:13:23"/>
    <n v="2014"/>
    <n v="2014"/>
    <s v="Oct"/>
    <s v="1000 to 4999"/>
    <n v="1491"/>
    <x v="194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1:31:09"/>
    <d v="2015-09-09T01:31:09"/>
    <n v="2015"/>
    <n v="2015"/>
    <s v="Aug"/>
    <s v="40000 to 44999"/>
    <n v="42086.42"/>
    <x v="1944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0:16:59"/>
    <d v="2015-08-14T00:16:59"/>
    <n v="2015"/>
    <n v="2015"/>
    <s v="Jul"/>
    <s v="&lt;1000"/>
    <n v="27"/>
    <x v="1371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1:09:20"/>
    <d v="2016-03-09T11:09:20"/>
    <n v="2016"/>
    <n v="2016"/>
    <s v="Feb"/>
    <s v="&lt;1000"/>
    <n v="106"/>
    <x v="457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7:55:41"/>
    <d v="2016-02-01T17:55:41"/>
    <n v="2015"/>
    <n v="2016"/>
    <s v="Dec"/>
    <s v="&lt;1000"/>
    <n v="124"/>
    <x v="194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8:59:03"/>
    <d v="2016-12-21T08:59:03"/>
    <n v="2016"/>
    <n v="2016"/>
    <s v="Nov"/>
    <s v="&lt;1000"/>
    <n v="358"/>
    <x v="194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3:20:09"/>
    <d v="2015-12-17T13:20:09"/>
    <n v="2015"/>
    <n v="2015"/>
    <s v="Nov"/>
    <s v="5000 to 9999"/>
    <n v="5233"/>
    <x v="194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1:48:45"/>
    <d v="2014-12-09T21:48:45"/>
    <n v="2014"/>
    <n v="2014"/>
    <s v="Nov"/>
    <s v="&lt;1000"/>
    <n v="628.35"/>
    <x v="1948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09:38:47"/>
    <d v="2014-06-12T22:00:00"/>
    <n v="2014"/>
    <n v="2014"/>
    <s v="May"/>
    <s v="5000 to 9999"/>
    <n v="5876"/>
    <x v="1949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8:25:26"/>
    <d v="2015-04-21T07:25:26"/>
    <n v="2015"/>
    <n v="2015"/>
    <s v="Feb"/>
    <s v="&lt;1000"/>
    <n v="51"/>
    <x v="395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4:47:27"/>
    <d v="2016-02-09T14:00:00"/>
    <n v="2016"/>
    <n v="2016"/>
    <s v="Jan"/>
    <s v="1000 to 4999"/>
    <n v="3155"/>
    <x v="195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0:31:28"/>
    <d v="2017-03-12T13:00:00"/>
    <n v="2017"/>
    <n v="2017"/>
    <s v="Feb"/>
    <s v="15000 to 19999"/>
    <n v="17155"/>
    <x v="195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6:17:33"/>
    <d v="2016-08-02T19:30:00"/>
    <n v="2016"/>
    <n v="2016"/>
    <s v="Jun"/>
    <s v="5000 to 9999"/>
    <n v="5621.38"/>
    <x v="195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5:13:14"/>
    <d v="2016-07-30T15:13:14"/>
    <n v="2016"/>
    <n v="2016"/>
    <s v="Jun"/>
    <s v="&lt;1000"/>
    <n v="91"/>
    <x v="1953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19:40:10"/>
    <d v="2015-04-17T19:40:10"/>
    <n v="2015"/>
    <n v="2015"/>
    <s v="Mar"/>
    <s v="1000 to 4999"/>
    <n v="1333"/>
    <x v="1954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1:06:58"/>
    <d v="2015-11-24T12:06:58"/>
    <n v="2015"/>
    <n v="2015"/>
    <s v="Sep"/>
    <s v="&lt;1000"/>
    <n v="19"/>
    <x v="1955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7:00:10"/>
    <d v="2013-10-25T17:00:10"/>
    <n v="2013"/>
    <n v="2013"/>
    <s v="Sep"/>
    <s v="5000 to 9999"/>
    <n v="5145"/>
    <x v="1956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1:55:13"/>
    <d v="2015-08-21T11:55:13"/>
    <n v="2015"/>
    <n v="2015"/>
    <s v="Jul"/>
    <s v="20000 to 24999"/>
    <n v="21360"/>
    <x v="195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8:56:47"/>
    <d v="2015-09-04T09:00:00"/>
    <n v="2015"/>
    <n v="2015"/>
    <s v="Aug"/>
    <s v="20000 to 24999"/>
    <n v="15689.4375"/>
    <x v="1958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8:36:37"/>
    <d v="2015-12-09T00:59:00"/>
    <n v="2015"/>
    <n v="2015"/>
    <s v="Nov"/>
    <s v="15000 to 19999"/>
    <n v="18100"/>
    <x v="1959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5:29:34"/>
    <d v="2015-05-04T15:29:34"/>
    <n v="2015"/>
    <n v="2015"/>
    <s v="Mar"/>
    <s v="1000 to 4999"/>
    <n v="4310"/>
    <x v="196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2:20:39"/>
    <d v="2015-09-25T15:00:00"/>
    <n v="2015"/>
    <n v="2015"/>
    <s v="Aug"/>
    <s v="15000 to 19999"/>
    <n v="15929.51"/>
    <x v="1961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6:13:36"/>
    <d v="2016-02-10T16:13:36"/>
    <n v="2016"/>
    <n v="2016"/>
    <s v="Jan"/>
    <s v="1000 to 4999"/>
    <n v="1660"/>
    <x v="1962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8:07:45"/>
    <d v="2015-11-09T08:32:00"/>
    <n v="2015"/>
    <n v="2015"/>
    <s v="Sep"/>
    <s v="1000 to 4999"/>
    <n v="1280.25"/>
    <x v="1963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8:51:36"/>
    <d v="2016-01-09T18:51:36"/>
    <n v="2015"/>
    <n v="2016"/>
    <s v="Nov"/>
    <s v="1000 to 4999"/>
    <n v="1001"/>
    <x v="1184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8:29:40"/>
    <d v="2014-07-28T18:29:40"/>
    <n v="2014"/>
    <n v="2014"/>
    <s v="Jun"/>
    <s v="1000 to 4999"/>
    <n v="1771.4499999999998"/>
    <x v="1964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1:58:36"/>
    <d v="2014-12-19T13:38:00"/>
    <n v="2014"/>
    <n v="2014"/>
    <s v="Nov"/>
    <s v="1000 to 4999"/>
    <n v="2836"/>
    <x v="1965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5:13:10"/>
    <d v="2015-12-28T00:00:00"/>
    <n v="2015"/>
    <n v="2015"/>
    <s v="Dec"/>
    <s v="1000 to 4999"/>
    <n v="3319"/>
    <x v="1966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6:59:59"/>
    <d v="2014-10-29T16:45:00"/>
    <n v="2014"/>
    <n v="2014"/>
    <s v="Sep"/>
    <s v="10000 to 14999"/>
    <n v="11032"/>
    <x v="196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09:11:10"/>
    <d v="2016-07-04T22:59:00"/>
    <n v="2016"/>
    <n v="2016"/>
    <s v="Jun"/>
    <s v="20000 to 24999"/>
    <n v="21994"/>
    <x v="1968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4:34:49"/>
    <d v="2014-11-10T15:34:49"/>
    <n v="2014"/>
    <n v="2014"/>
    <s v="Oct"/>
    <s v="1000 to 4999"/>
    <n v="1897"/>
    <x v="196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8:59:34"/>
    <d v="2016-05-22T08:59:34"/>
    <n v="2016"/>
    <n v="2016"/>
    <s v="Apr"/>
    <s v="1000 to 4999"/>
    <n v="793.5"/>
    <x v="1970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8:42:23"/>
    <d v="2014-07-02T18:42:23"/>
    <n v="2014"/>
    <n v="2014"/>
    <s v="Jun"/>
    <s v="1000 to 4999"/>
    <n v="3415"/>
    <x v="1971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3:09:25"/>
    <d v="2015-09-24T13:09:25"/>
    <n v="2015"/>
    <n v="2015"/>
    <s v="Aug"/>
    <s v="1000 to 4999"/>
    <n v="1254"/>
    <x v="1972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8:01:34"/>
    <d v="2015-02-27T18:01:34"/>
    <n v="2015"/>
    <n v="2015"/>
    <s v="Jan"/>
    <s v="&lt;1000"/>
    <n v="132"/>
    <x v="90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6T23:04:51"/>
    <d v="2016-04-05T22:04:51"/>
    <n v="2016"/>
    <n v="2016"/>
    <s v="Mar"/>
    <s v="&lt;1000"/>
    <n v="314.64"/>
    <x v="1973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5:29:10"/>
    <d v="2014-07-10T15:29:10"/>
    <n v="2014"/>
    <n v="2014"/>
    <s v="Jun"/>
    <s v="&lt;1000"/>
    <n v="55"/>
    <x v="452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4:55:40"/>
    <d v="2014-11-21T23:59:00"/>
    <n v="2014"/>
    <n v="2014"/>
    <s v="Oct"/>
    <s v="1000 to 4999"/>
    <n v="1698"/>
    <x v="1974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2:07:20"/>
    <d v="2015-03-01T12:07:20"/>
    <n v="2015"/>
    <n v="2015"/>
    <s v="Jan"/>
    <s v="&lt;1000"/>
    <n v="36"/>
    <x v="1975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5:57:05"/>
    <d v="2014-08-09T15:57:05"/>
    <n v="2014"/>
    <n v="2014"/>
    <s v="Jun"/>
    <s v="&lt;1000"/>
    <n v="800"/>
    <x v="2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0:42:10"/>
    <d v="2015-04-27T09:42:10"/>
    <n v="2015"/>
    <n v="2015"/>
    <s v="Feb"/>
    <s v="&lt;1000"/>
    <n v="10"/>
    <x v="12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17:23:43"/>
    <d v="2014-09-30T17:23:43"/>
    <n v="2014"/>
    <n v="2014"/>
    <s v="Sep"/>
    <s v="No funding"/>
    <n v="0"/>
    <x v="1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09:21:58"/>
    <d v="2015-06-29T09:21:58"/>
    <n v="2015"/>
    <n v="2015"/>
    <s v="May"/>
    <s v="No funding"/>
    <n v="0"/>
    <x v="1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0:51:10"/>
    <d v="2015-02-23T21:00:00"/>
    <n v="2015"/>
    <n v="2015"/>
    <s v="Jan"/>
    <s v="&lt;1000"/>
    <n v="74"/>
    <x v="1976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7:04:50"/>
    <d v="2016-07-30T17:04:50"/>
    <n v="2016"/>
    <n v="2016"/>
    <s v="Jun"/>
    <s v="&lt;1000"/>
    <n v="1"/>
    <x v="118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0:31:16"/>
    <d v="2015-06-02T20:31:16"/>
    <n v="2015"/>
    <n v="2015"/>
    <s v="Apr"/>
    <s v="5000 to 9999"/>
    <n v="8586"/>
    <x v="1977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1:22:37"/>
    <d v="2015-05-10T11:22:37"/>
    <n v="2015"/>
    <n v="2015"/>
    <s v="Mar"/>
    <s v="&lt;1000"/>
    <n v="26.25"/>
    <x v="446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2:01:00"/>
    <d v="2015-03-25T01:01:00"/>
    <n v="2015"/>
    <n v="2015"/>
    <s v="Feb"/>
    <s v="&lt;1000"/>
    <n v="25"/>
    <x v="38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1:19:26"/>
    <d v="2014-08-12T21:19:26"/>
    <n v="2014"/>
    <n v="2014"/>
    <s v="Jul"/>
    <s v="&lt;1000"/>
    <n v="40"/>
    <x v="13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1:22:19"/>
    <d v="2014-09-25T21:22:19"/>
    <n v="2014"/>
    <n v="2014"/>
    <s v="Aug"/>
    <s v="&lt;1000"/>
    <n v="1"/>
    <x v="118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2:21:58"/>
    <d v="2015-04-13T21:21:58"/>
    <n v="2015"/>
    <n v="2015"/>
    <s v="Feb"/>
    <s v="&lt;1000"/>
    <n v="71"/>
    <x v="1074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4:16:00"/>
    <d v="2014-12-25T14:16:00"/>
    <n v="2014"/>
    <n v="2014"/>
    <s v="Nov"/>
    <s v="1000 to 4999"/>
    <n v="3390"/>
    <x v="1978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6:33:43"/>
    <d v="2015-08-02T16:00:00"/>
    <n v="2015"/>
    <n v="2015"/>
    <s v="Jul"/>
    <s v="5000 to 9999"/>
    <n v="6061"/>
    <x v="197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5:33:28"/>
    <d v="2014-06-27T15:33:28"/>
    <n v="2014"/>
    <n v="2014"/>
    <s v="May"/>
    <s v="&lt;1000"/>
    <n v="26.01"/>
    <x v="1980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15:31:03"/>
    <d v="2014-08-08T15:31:03"/>
    <n v="2014"/>
    <n v="2014"/>
    <s v="Jul"/>
    <s v="No funding"/>
    <n v="0"/>
    <x v="1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4:59:32"/>
    <d v="2014-09-18T14:59:32"/>
    <n v="2014"/>
    <n v="2014"/>
    <s v="Aug"/>
    <s v="&lt;1000"/>
    <n v="70"/>
    <x v="70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2:35:34"/>
    <d v="2017-04-07T11:35:34"/>
    <n v="2017"/>
    <n v="2017"/>
    <s v="Mar"/>
    <s v="1000 to 4999"/>
    <n v="1789.8"/>
    <x v="198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3:14:37"/>
    <d v="2017-04-05T12:14:37"/>
    <n v="2017"/>
    <n v="2017"/>
    <s v="Mar"/>
    <s v="1000 to 4999"/>
    <n v="3441"/>
    <x v="1982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0:33:50"/>
    <d v="2017-03-22T09:33:50"/>
    <n v="2017"/>
    <n v="2017"/>
    <s v="Jan"/>
    <s v="40000 to 44999"/>
    <n v="2199.5"/>
    <x v="198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4:41:54"/>
    <d v="2017-04-05T13:41:54"/>
    <n v="2017"/>
    <n v="2017"/>
    <s v="Feb"/>
    <s v="1000 to 4999"/>
    <n v="1145"/>
    <x v="1385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5:59:18"/>
    <d v="2017-03-24T14:59:18"/>
    <n v="2017"/>
    <n v="2017"/>
    <s v="Feb"/>
    <s v="1000 to 4999"/>
    <n v="1739"/>
    <x v="1984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1:04:43"/>
    <d v="2014-10-16T00:59:00"/>
    <n v="2014"/>
    <n v="2014"/>
    <s v="Sep"/>
    <s v="35000 to 39999"/>
    <n v="39304"/>
    <x v="1985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2:47:23"/>
    <d v="2013-05-27T00:59:00"/>
    <n v="2013"/>
    <n v="2013"/>
    <s v="Apr"/>
    <s v="25000 to 29999"/>
    <n v="28067.57"/>
    <x v="1986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0:45:26"/>
    <d v="2016-07-21T10:45:26"/>
    <n v="2016"/>
    <n v="2016"/>
    <s v="May"/>
    <s v="45000 to 49999"/>
    <n v="61102.421699999999"/>
    <x v="1987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1:35:41"/>
    <d v="2016-10-03T21:59:00"/>
    <n v="2016"/>
    <n v="2016"/>
    <s v="Aug"/>
    <s v="&gt;50000"/>
    <n v="50803"/>
    <x v="198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7T23:30:28"/>
    <d v="2014-08-08T20:00:00"/>
    <n v="2014"/>
    <n v="2014"/>
    <s v="Jul"/>
    <s v="&gt;50000"/>
    <n v="92340.21"/>
    <x v="1989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1:53:10"/>
    <d v="2014-06-20T16:01:00"/>
    <n v="2014"/>
    <n v="2014"/>
    <s v="May"/>
    <s v="1000 to 4999"/>
    <n v="5158.7800000000007"/>
    <x v="199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19:29:20"/>
    <d v="2013-07-13T12:00:00"/>
    <n v="2013"/>
    <n v="2013"/>
    <s v="Jun"/>
    <s v="5000 to 9999"/>
    <n v="7226"/>
    <x v="1991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09:41:24"/>
    <d v="2015-12-24T09:41:24"/>
    <n v="2015"/>
    <n v="2015"/>
    <s v="Nov"/>
    <s v="&gt;50000"/>
    <n v="153362"/>
    <x v="1992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09:43:16"/>
    <d v="2016-10-14T17:00:00"/>
    <n v="2016"/>
    <n v="2016"/>
    <s v="Sep"/>
    <s v="25000 to 29999"/>
    <n v="29089"/>
    <x v="1993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3:33:48"/>
    <d v="2016-02-21T03:33:48"/>
    <n v="2016"/>
    <n v="2016"/>
    <s v="Jan"/>
    <s v="30000 to 34999"/>
    <n v="31754.69"/>
    <x v="1994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1:59:53"/>
    <d v="2015-10-08T01:59:53"/>
    <n v="2015"/>
    <n v="2015"/>
    <s v="Sep"/>
    <s v="10000 to 14999"/>
    <n v="13677.731399999999"/>
    <x v="1995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5:57:29"/>
    <d v="2014-12-06T16:57:29"/>
    <n v="2014"/>
    <n v="2014"/>
    <s v="Oct"/>
    <s v="30000 to 34999"/>
    <n v="30026"/>
    <x v="1996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8:19:05"/>
    <d v="2016-05-03T17:00:00"/>
    <n v="2016"/>
    <n v="2016"/>
    <s v="Apr"/>
    <s v="15000 to 19999"/>
    <n v="18645"/>
    <x v="1997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8:44:54"/>
    <d v="2016-04-17T17:44:54"/>
    <n v="2016"/>
    <n v="2016"/>
    <s v="Feb"/>
    <s v="5000 to 9999"/>
    <n v="6530"/>
    <x v="199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5:10:53"/>
    <d v="2016-11-11T06:10:53"/>
    <n v="2016"/>
    <n v="2016"/>
    <s v="Oct"/>
    <s v="25000 to 29999"/>
    <n v="29531"/>
    <x v="1999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7:03:18"/>
    <d v="2013-09-06T13:00:00"/>
    <n v="2013"/>
    <n v="2013"/>
    <s v="Aug"/>
    <s v="10000 to 14999"/>
    <n v="14364.150000000001"/>
    <x v="20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4:34:13"/>
    <d v="2017-01-29T14:34:13"/>
    <n v="2016"/>
    <n v="2017"/>
    <s v="Nov"/>
    <s v="10000 to 14999"/>
    <n v="12627"/>
    <x v="2001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4:08:08"/>
    <d v="2014-12-31T15:08:08"/>
    <n v="2014"/>
    <n v="2014"/>
    <s v="Nov"/>
    <s v="15000 to 19999"/>
    <n v="16806"/>
    <x v="2002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1:50:59"/>
    <d v="2015-08-15T01:50:59"/>
    <n v="2015"/>
    <n v="2015"/>
    <s v="Jul"/>
    <s v="5000 to 9999"/>
    <n v="9598.2128000000012"/>
    <x v="2003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1:52:15"/>
    <d v="2017-03-01T11:52:15"/>
    <n v="2017"/>
    <n v="2017"/>
    <s v="Jan"/>
    <s v="&gt;50000"/>
    <n v="43362.75"/>
    <x v="2004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7:55:11"/>
    <d v="2016-04-22T07:55:11"/>
    <n v="2016"/>
    <n v="2016"/>
    <s v="Mar"/>
    <s v="&gt;50000"/>
    <n v="105745"/>
    <x v="2005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0:14:23"/>
    <d v="2015-08-07T10:14:23"/>
    <n v="2015"/>
    <n v="2015"/>
    <s v="Jul"/>
    <s v="45000 to 49999"/>
    <n v="49321"/>
    <x v="2006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8:23:54"/>
    <d v="2015-12-30T08:23:54"/>
    <n v="2015"/>
    <n v="2015"/>
    <s v="Nov"/>
    <s v="30000 to 34999"/>
    <n v="30274"/>
    <x v="2007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3-31T23:46:37"/>
    <d v="2015-04-30T23:46:37"/>
    <n v="2015"/>
    <n v="2015"/>
    <s v="Mar"/>
    <s v="5000 to 9999"/>
    <n v="7833"/>
    <x v="2008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6:59:35"/>
    <d v="2013-04-22T06:59:35"/>
    <n v="2013"/>
    <n v="2013"/>
    <s v="Mar"/>
    <s v="45000 to 49999"/>
    <n v="45979.01"/>
    <x v="2009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6:37:02"/>
    <d v="2014-10-17T22:00:00"/>
    <n v="2014"/>
    <n v="2014"/>
    <s v="Aug"/>
    <s v="30000 to 34999"/>
    <n v="31291"/>
    <x v="201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3:23:48"/>
    <d v="2013-05-27T18:00:00"/>
    <n v="2013"/>
    <n v="2013"/>
    <s v="Apr"/>
    <s v="10000 to 14999"/>
    <n v="14190"/>
    <x v="2011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0:32:54"/>
    <d v="2015-04-09T23:32:54"/>
    <n v="2015"/>
    <n v="2015"/>
    <s v="Feb"/>
    <s v="&gt;50000"/>
    <n v="53769"/>
    <x v="2012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0:03:12"/>
    <d v="2016-10-13T15:59:00"/>
    <n v="2016"/>
    <n v="2016"/>
    <s v="Sep"/>
    <s v="20000 to 24999"/>
    <n v="22603"/>
    <x v="2013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0:54:10"/>
    <d v="2013-03-13T14:00:00"/>
    <n v="2013"/>
    <n v="2013"/>
    <s v="Feb"/>
    <s v="5000 to 9999"/>
    <n v="9610.1731"/>
    <x v="201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09:59:33"/>
    <d v="2014-04-23T09:59:33"/>
    <n v="2014"/>
    <n v="2014"/>
    <s v="Mar"/>
    <s v="5000 to 9999"/>
    <n v="7374"/>
    <x v="2015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6:01:27"/>
    <d v="2014-01-15T13:00:00"/>
    <n v="2013"/>
    <n v="2014"/>
    <s v="Dec"/>
    <s v="&gt;50000"/>
    <n v="73818.240000000005"/>
    <x v="2016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1:26:44"/>
    <d v="2016-11-05T21:26:44"/>
    <n v="2016"/>
    <n v="2016"/>
    <s v="Sep"/>
    <s v="5000 to 9999"/>
    <n v="7397"/>
    <x v="2017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5:18:37"/>
    <d v="2014-05-05T15:18:37"/>
    <n v="2014"/>
    <n v="2014"/>
    <s v="Mar"/>
    <s v="1000 to 4999"/>
    <n v="5534.75"/>
    <x v="2018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8:45:52"/>
    <d v="2015-03-11T17:45:52"/>
    <n v="2015"/>
    <n v="2015"/>
    <s v="Feb"/>
    <s v="&lt;1000"/>
    <n v="310"/>
    <x v="649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09:46:42"/>
    <d v="2014-10-19T20:07:00"/>
    <n v="2014"/>
    <n v="2014"/>
    <s v="Sep"/>
    <s v="&lt;1000"/>
    <n v="35"/>
    <x v="855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1:16:27"/>
    <d v="2012-05-15T11:16:27"/>
    <n v="2012"/>
    <n v="2012"/>
    <s v="May"/>
    <s v="&lt;1000"/>
    <n v="731"/>
    <x v="201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1:53:27"/>
    <d v="2016-10-19T01:53:27"/>
    <n v="2016"/>
    <n v="2016"/>
    <s v="Sep"/>
    <s v="No funding"/>
    <n v="0"/>
    <x v="11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19:29:58"/>
    <d v="2012-02-28T19:29:58"/>
    <n v="2012"/>
    <n v="2012"/>
    <s v="Jan"/>
    <s v="&lt;1000"/>
    <n v="835"/>
    <x v="202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7:42:48"/>
    <d v="2012-07-14T17:42:48"/>
    <n v="2012"/>
    <n v="2012"/>
    <s v="May"/>
    <s v="1000 to 4999"/>
    <n v="1751"/>
    <x v="2021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2:45:11"/>
    <d v="2014-08-29T12:45:11"/>
    <n v="2014"/>
    <n v="2014"/>
    <s v="Jul"/>
    <s v="&lt;1000"/>
    <n v="801"/>
    <x v="1815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09:33:17"/>
    <d v="2012-06-15T21:10:00"/>
    <n v="2012"/>
    <n v="2012"/>
    <s v="May"/>
    <s v="&lt;1000"/>
    <n v="140"/>
    <x v="1468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1:03:22"/>
    <d v="2016-09-02T11:03:22"/>
    <n v="2016"/>
    <n v="2016"/>
    <s v="Aug"/>
    <s v="&lt;1000"/>
    <n v="53"/>
    <x v="524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3:10:37"/>
    <d v="2015-04-04T12:10:37"/>
    <n v="2015"/>
    <n v="2015"/>
    <s v="Mar"/>
    <s v="&lt;1000"/>
    <n v="110"/>
    <x v="1268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15:35:45"/>
    <d v="2012-06-30T14:00:00"/>
    <n v="2012"/>
    <n v="2012"/>
    <s v="Jun"/>
    <s v="No funding"/>
    <n v="0"/>
    <x v="11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15:17:22"/>
    <d v="2014-06-17T15:17:22"/>
    <n v="2014"/>
    <n v="2014"/>
    <s v="Apr"/>
    <s v="No funding"/>
    <n v="0"/>
    <x v="11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2:21:44"/>
    <d v="2011-12-18T12:21:44"/>
    <n v="2011"/>
    <n v="2011"/>
    <s v="Nov"/>
    <s v="&lt;1000"/>
    <n v="550"/>
    <x v="1185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5:37:03"/>
    <d v="2012-08-26T15:37:03"/>
    <n v="2012"/>
    <n v="2012"/>
    <s v="Jul"/>
    <s v="&lt;1000"/>
    <n v="380"/>
    <x v="166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09:15:51"/>
    <d v="2014-09-11T09:15:51"/>
    <n v="2014"/>
    <n v="2014"/>
    <s v="Aug"/>
    <s v="No funding"/>
    <n v="0"/>
    <x v="11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2:58:47"/>
    <d v="2015-04-08T12:58:47"/>
    <n v="2015"/>
    <n v="2015"/>
    <s v="Mar"/>
    <s v="&lt;1000"/>
    <n v="296.39999999999998"/>
    <x v="2022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5:36:41"/>
    <d v="2014-01-11T15:36:41"/>
    <n v="2013"/>
    <n v="2014"/>
    <s v="Dec"/>
    <s v="1000 to 4999"/>
    <n v="1048"/>
    <x v="2023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09:45:32"/>
    <d v="2016-08-06T09:45:32"/>
    <n v="2016"/>
    <n v="2016"/>
    <s v="Jul"/>
    <s v="&lt;1000"/>
    <n v="10"/>
    <x v="12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4:36:23"/>
    <d v="2016-10-10T04:36:23"/>
    <n v="2016"/>
    <n v="2016"/>
    <s v="Sep"/>
    <s v="&lt;1000"/>
    <n v="166.14"/>
    <x v="202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2:47:46"/>
    <d v="2016-07-16T02:47:46"/>
    <n v="2016"/>
    <n v="2016"/>
    <s v="Jun"/>
    <s v="&lt;1000"/>
    <n v="74.55"/>
    <x v="202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05:04:18"/>
    <d v="2013-06-20T05:04:18"/>
    <n v="2013"/>
    <n v="2013"/>
    <s v="May"/>
    <s v="No funding"/>
    <n v="0"/>
    <x v="11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19:31:33"/>
    <d v="2013-01-02T19:31:33"/>
    <n v="2012"/>
    <n v="2013"/>
    <s v="Dec"/>
    <s v="&lt;1000"/>
    <n v="36"/>
    <x v="1975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8:53:15"/>
    <d v="2012-03-18T17:53:15"/>
    <n v="2012"/>
    <n v="2012"/>
    <s v="Jan"/>
    <s v="&lt;1000"/>
    <n v="25"/>
    <x v="38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7:54:44"/>
    <d v="2013-05-24T07:54:44"/>
    <n v="2013"/>
    <n v="2013"/>
    <s v="Apr"/>
    <s v="&lt;1000"/>
    <n v="90"/>
    <x v="553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1:00:31"/>
    <d v="2012-05-30T13:00:00"/>
    <n v="2012"/>
    <n v="2012"/>
    <s v="May"/>
    <s v="&lt;1000"/>
    <n v="45"/>
    <x v="386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07:53:48"/>
    <d v="2012-10-28T07:53:48"/>
    <n v="2012"/>
    <n v="2012"/>
    <s v="Oct"/>
    <s v="No funding"/>
    <n v="0"/>
    <x v="11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0:01:58"/>
    <d v="2011-08-11T10:01:58"/>
    <n v="2011"/>
    <n v="2011"/>
    <s v="Jul"/>
    <s v="&lt;1000"/>
    <n v="100"/>
    <x v="177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7:00:50"/>
    <d v="2015-08-16T17:00:50"/>
    <n v="2015"/>
    <n v="2015"/>
    <s v="Jun"/>
    <s v="&lt;1000"/>
    <n v="25.5"/>
    <x v="2026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8:45:23"/>
    <d v="2012-03-29T07:45:23"/>
    <n v="2012"/>
    <n v="2012"/>
    <s v="Feb"/>
    <s v="1000 to 4999"/>
    <n v="1002"/>
    <x v="2027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3:49:50"/>
    <d v="2014-06-05T13:49:50"/>
    <n v="2014"/>
    <n v="2014"/>
    <s v="Apr"/>
    <s v="&lt;1000"/>
    <n v="2.62"/>
    <x v="1605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0:55:30"/>
    <d v="2014-03-18T09:55:30"/>
    <n v="2014"/>
    <n v="2014"/>
    <s v="Feb"/>
    <s v="1000 to 4999"/>
    <n v="2082.25"/>
    <x v="2028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06:45:40"/>
    <d v="2013-02-01T11:00:00"/>
    <n v="2012"/>
    <n v="2013"/>
    <s v="Dec"/>
    <s v="No funding"/>
    <n v="0"/>
    <x v="11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14:51:34"/>
    <d v="2013-10-05T14:51:34"/>
    <n v="2013"/>
    <n v="2013"/>
    <s v="Sep"/>
    <s v="No funding"/>
    <n v="0"/>
    <x v="11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4:45:21"/>
    <d v="2016-04-24T14:45:21"/>
    <n v="2016"/>
    <n v="2016"/>
    <s v="Apr"/>
    <s v="&lt;1000"/>
    <n v="0.75"/>
    <x v="1778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1:02:08"/>
    <d v="2013-03-07T21:02:08"/>
    <n v="2013"/>
    <n v="2013"/>
    <s v="Feb"/>
    <s v="&lt;1000"/>
    <n v="570"/>
    <x v="371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8:19:14"/>
    <d v="2011-12-15T18:19:14"/>
    <n v="2011"/>
    <n v="2011"/>
    <s v="Nov"/>
    <s v="&lt;1000"/>
    <n v="150"/>
    <x v="417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1:07:56"/>
    <d v="2015-06-12T01:07:56"/>
    <n v="2015"/>
    <n v="2015"/>
    <s v="May"/>
    <s v="1000 to 4999"/>
    <n v="1655"/>
    <x v="1407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0:03:24"/>
    <d v="2015-07-17T10:03:24"/>
    <n v="2015"/>
    <n v="2015"/>
    <s v="Jun"/>
    <s v="&lt;1000"/>
    <n v="10"/>
    <x v="12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7:28:26"/>
    <d v="2014-08-25T17:28:26"/>
    <n v="2014"/>
    <n v="2014"/>
    <s v="Jul"/>
    <s v="1000 to 4999"/>
    <n v="1405"/>
    <x v="1255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8:03:41"/>
    <d v="2015-11-22T09:03:41"/>
    <n v="2015"/>
    <n v="2015"/>
    <s v="Oct"/>
    <s v="&lt;1000"/>
    <n v="53"/>
    <x v="524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04:44:48"/>
    <d v="2017-03-10T04:44:48"/>
    <n v="2017"/>
    <n v="2017"/>
    <s v="Feb"/>
    <s v="No funding"/>
    <n v="0"/>
    <x v="11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6:35:54"/>
    <d v="2015-02-12T01:00:00"/>
    <n v="2015"/>
    <n v="2015"/>
    <s v="Jan"/>
    <s v="1000 to 4999"/>
    <n v="1316"/>
    <x v="2029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6:11:58"/>
    <d v="2015-02-16T22:59:00"/>
    <n v="2015"/>
    <n v="2015"/>
    <s v="Jan"/>
    <s v="1000 to 4999"/>
    <n v="1200"/>
    <x v="121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6:50:46"/>
    <d v="2015-04-23T06:50:46"/>
    <n v="2015"/>
    <n v="2015"/>
    <s v="Apr"/>
    <s v="1000 to 4999"/>
    <n v="1499.95"/>
    <x v="203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2:54:03"/>
    <d v="2014-10-29T12:54:03"/>
    <n v="2014"/>
    <n v="2014"/>
    <s v="Oct"/>
    <s v="5000 to 9999"/>
    <n v="7140"/>
    <x v="61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2:32:47"/>
    <d v="2016-08-05T15:00:00"/>
    <n v="2016"/>
    <n v="2016"/>
    <s v="Jul"/>
    <s v="5000 to 9999"/>
    <n v="5234"/>
    <x v="2031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7:39:40"/>
    <d v="2014-07-09T07:39:40"/>
    <n v="2014"/>
    <n v="2014"/>
    <s v="Jun"/>
    <s v="1000 to 4999"/>
    <n v="3859.26"/>
    <x v="2032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2:45:52"/>
    <d v="2014-07-17T22:45:52"/>
    <n v="2014"/>
    <n v="2014"/>
    <s v="Jun"/>
    <s v="1000 to 4999"/>
    <n v="1197"/>
    <x v="2033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0:50:43"/>
    <d v="2016-07-29T10:50:43"/>
    <n v="2016"/>
    <n v="2016"/>
    <s v="Jun"/>
    <s v="1000 to 4999"/>
    <n v="2050"/>
    <x v="2034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8:18:54"/>
    <d v="2015-03-11T22:00:00"/>
    <n v="2015"/>
    <n v="2015"/>
    <s v="Feb"/>
    <s v="1000 to 4999"/>
    <n v="3035"/>
    <x v="203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6:31:43"/>
    <d v="2015-02-11T16:31:43"/>
    <n v="2015"/>
    <n v="2015"/>
    <s v="Jan"/>
    <s v="1000 to 4999"/>
    <n v="3160"/>
    <x v="203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5:35:59"/>
    <d v="2016-09-08T22:00:00"/>
    <n v="2016"/>
    <n v="2016"/>
    <s v="Aug"/>
    <s v="1000 to 4999"/>
    <n v="2050"/>
    <x v="2034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7T23:32:39"/>
    <d v="2015-08-11T23:32:39"/>
    <n v="2015"/>
    <n v="2015"/>
    <s v="Jun"/>
    <s v="1000 to 4999"/>
    <n v="2152"/>
    <x v="82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4:03:25"/>
    <d v="2015-07-21T04:03:25"/>
    <n v="2015"/>
    <n v="2015"/>
    <s v="Jun"/>
    <s v="10000 to 14999"/>
    <n v="7850.2924999999996"/>
    <x v="2037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0:35:59"/>
    <d v="2016-03-03T13:00:00"/>
    <n v="2016"/>
    <n v="2016"/>
    <s v="Feb"/>
    <s v="&lt;1000"/>
    <n v="98.25"/>
    <x v="1172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6:37:21"/>
    <d v="2014-06-06T17:00:00"/>
    <n v="2014"/>
    <n v="2014"/>
    <s v="May"/>
    <s v="&lt;1000"/>
    <n v="730"/>
    <x v="68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6:40:28"/>
    <d v="2014-07-05T06:40:28"/>
    <n v="2014"/>
    <n v="2014"/>
    <s v="Jun"/>
    <s v="&lt;1000"/>
    <n v="1210.44"/>
    <x v="203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6:34:00"/>
    <d v="2014-07-08T16:34:00"/>
    <n v="2014"/>
    <n v="2014"/>
    <s v="Jun"/>
    <s v="5000 to 9999"/>
    <n v="10757.209100000002"/>
    <x v="2039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0:12:01"/>
    <d v="2015-07-31T10:00:00"/>
    <n v="2015"/>
    <n v="2015"/>
    <s v="Jul"/>
    <s v="5000 to 9999"/>
    <n v="6641.7"/>
    <x v="204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0:21:10"/>
    <d v="2016-06-17T10:00:00"/>
    <n v="2016"/>
    <n v="2016"/>
    <s v="May"/>
    <s v="5000 to 9999"/>
    <n v="7639.5793999999996"/>
    <x v="2041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7:16:06"/>
    <d v="2015-01-04T07:16:06"/>
    <n v="2014"/>
    <n v="2015"/>
    <s v="Nov"/>
    <s v="1000 to 4999"/>
    <n v="1742.3000000000002"/>
    <x v="1269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7T23:50:09"/>
    <d v="2014-10-10T05:00:00"/>
    <n v="2014"/>
    <n v="2014"/>
    <s v="Sep"/>
    <s v="&lt;1000"/>
    <n v="472.85999999999996"/>
    <x v="2042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09:31:47"/>
    <d v="2015-08-06T09:31:47"/>
    <n v="2015"/>
    <n v="2015"/>
    <s v="Jul"/>
    <s v="1000 to 4999"/>
    <n v="4002.05"/>
    <x v="2043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19:34:36"/>
    <d v="2015-07-15T18:00:00"/>
    <n v="2015"/>
    <n v="2015"/>
    <s v="Jun"/>
    <s v="10000 to 14999"/>
    <n v="12795"/>
    <x v="2044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4:53:10"/>
    <d v="2014-09-29T04:53:10"/>
    <n v="2014"/>
    <n v="2014"/>
    <s v="Aug"/>
    <s v="1000 to 4999"/>
    <n v="1506.5"/>
    <x v="2045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6:07:53"/>
    <d v="2015-08-22T06:07:53"/>
    <n v="2015"/>
    <n v="2015"/>
    <s v="Jul"/>
    <s v="&lt;1000"/>
    <n v="576.4"/>
    <x v="204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0:24:50"/>
    <d v="2015-08-05T05:00:00"/>
    <n v="2015"/>
    <n v="2015"/>
    <s v="Jun"/>
    <s v="1000 to 4999"/>
    <n v="4405.53"/>
    <x v="2047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4:57:18"/>
    <d v="2015-06-29T14:57:18"/>
    <n v="2015"/>
    <n v="2015"/>
    <s v="May"/>
    <s v="5000 to 9999"/>
    <n v="6300"/>
    <x v="56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4:18:55"/>
    <d v="2015-08-22T14:18:55"/>
    <n v="2015"/>
    <n v="2015"/>
    <s v="Jul"/>
    <s v="1000 to 4999"/>
    <n v="4511"/>
    <x v="2048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5:55:25"/>
    <d v="2016-03-30T08:39:00"/>
    <n v="2016"/>
    <n v="2016"/>
    <s v="Mar"/>
    <s v="1000 to 4999"/>
    <n v="2560"/>
    <x v="2049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1:21:04"/>
    <d v="2014-05-31T21:59:00"/>
    <n v="2014"/>
    <n v="2014"/>
    <s v="Apr"/>
    <s v="1000 to 4999"/>
    <n v="2705"/>
    <x v="205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5:55:03"/>
    <d v="2015-02-23T05:55:03"/>
    <n v="2015"/>
    <n v="2015"/>
    <s v="Jan"/>
    <s v="10000 to 14999"/>
    <n v="13135.37"/>
    <x v="205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1:51:38"/>
    <d v="2015-04-05T22:00:00"/>
    <n v="2015"/>
    <n v="2015"/>
    <s v="Feb"/>
    <s v="5000 to 9999"/>
    <n v="4248.75"/>
    <x v="205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1:49:21"/>
    <d v="2016-12-14T11:49:21"/>
    <n v="2016"/>
    <n v="2016"/>
    <s v="Nov"/>
    <s v="1000 to 4999"/>
    <n v="3572.12"/>
    <x v="2053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3:35:15"/>
    <d v="2015-05-09T03:35:15"/>
    <n v="2015"/>
    <n v="2015"/>
    <s v="Apr"/>
    <s v="1000 to 4999"/>
    <n v="2116.96"/>
    <x v="2054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2:38:29"/>
    <d v="2016-08-07T12:38:29"/>
    <n v="2016"/>
    <n v="2016"/>
    <s v="Jul"/>
    <s v="&lt;1000"/>
    <n v="453.75"/>
    <x v="2055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5:13:12"/>
    <d v="2015-08-02T10:00:00"/>
    <n v="2015"/>
    <n v="2015"/>
    <s v="Jul"/>
    <s v="1000 to 4999"/>
    <n v="5563.5700000000006"/>
    <x v="205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09:14:22"/>
    <d v="2015-02-28T09:14:22"/>
    <n v="2015"/>
    <n v="2015"/>
    <s v="Jan"/>
    <s v="&lt;1000"/>
    <n v="1021.8000000000001"/>
    <x v="2057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8:21:26"/>
    <d v="2015-09-23T08:21:26"/>
    <n v="2015"/>
    <n v="2015"/>
    <s v="Sep"/>
    <s v="10000 to 14999"/>
    <n v="10603"/>
    <x v="205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6:36:49"/>
    <d v="2015-06-14T06:36:49"/>
    <n v="2015"/>
    <n v="2015"/>
    <s v="May"/>
    <s v="5000 to 9999"/>
    <n v="6864.4000000000005"/>
    <x v="205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8:39:49"/>
    <d v="2016-02-25T18:00:00"/>
    <n v="2016"/>
    <n v="2016"/>
    <s v="Feb"/>
    <s v="&lt;1000"/>
    <n v="356.32"/>
    <x v="206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6:08:55"/>
    <d v="2014-09-23T16:08:55"/>
    <n v="2014"/>
    <n v="2014"/>
    <s v="Aug"/>
    <s v="1000 to 4999"/>
    <n v="1310"/>
    <x v="185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0:24:52"/>
    <d v="2015-03-27T09:24:52"/>
    <n v="2015"/>
    <n v="2015"/>
    <s v="Feb"/>
    <s v="5000 to 9999"/>
    <n v="6000"/>
    <x v="44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8:16:46"/>
    <d v="2015-03-31T16:59:00"/>
    <n v="2015"/>
    <n v="2015"/>
    <s v="Mar"/>
    <s v="&lt;1000"/>
    <n v="162.44"/>
    <x v="2061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0:29:56"/>
    <d v="2015-06-12T19:43:00"/>
    <n v="2015"/>
    <n v="2015"/>
    <s v="May"/>
    <s v="&lt;1000"/>
    <n v="760"/>
    <x v="2062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3:01:26"/>
    <d v="2015-12-04T13:01:26"/>
    <n v="2015"/>
    <n v="2015"/>
    <s v="Nov"/>
    <s v="1000 to 4999"/>
    <n v="4061"/>
    <x v="2063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8:50:12"/>
    <d v="2015-07-10T01:00:00"/>
    <n v="2015"/>
    <n v="2015"/>
    <s v="Jun"/>
    <s v="1000 to 4999"/>
    <n v="2155"/>
    <x v="2064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0:24:26"/>
    <d v="2016-06-03T10:30:00"/>
    <n v="2016"/>
    <n v="2016"/>
    <s v="May"/>
    <s v="1000 to 4999"/>
    <n v="2405"/>
    <x v="917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0:21:09"/>
    <d v="2015-10-02T17:00:00"/>
    <n v="2015"/>
    <n v="2015"/>
    <s v="Sep"/>
    <s v="5000 to 9999"/>
    <n v="12492.16"/>
    <x v="2065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4:25:18"/>
    <d v="2016-06-02T04:25:18"/>
    <n v="2016"/>
    <n v="2016"/>
    <s v="May"/>
    <s v="1000 to 4999"/>
    <n v="3488.53"/>
    <x v="206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4:09:08"/>
    <d v="2014-05-11T21:59:00"/>
    <n v="2014"/>
    <n v="2014"/>
    <s v="Apr"/>
    <s v="1000 to 4999"/>
    <n v="3000"/>
    <x v="145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3:47:50"/>
    <d v="2015-07-16T13:47:50"/>
    <n v="2015"/>
    <n v="2015"/>
    <s v="Jun"/>
    <s v="1000 to 4999"/>
    <n v="3320"/>
    <x v="2067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1:01:34"/>
    <d v="2014-11-23T16:00:00"/>
    <n v="2014"/>
    <n v="2014"/>
    <s v="Oct"/>
    <s v="1000 to 4999"/>
    <n v="3757.0668999999998"/>
    <x v="2068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1:03:53"/>
    <d v="2015-10-10T20:00:00"/>
    <n v="2015"/>
    <n v="2015"/>
    <s v="Sep"/>
    <s v="1000 to 4999"/>
    <n v="2923"/>
    <x v="2069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7:02:10"/>
    <d v="2015-01-30T17:02:10"/>
    <n v="2015"/>
    <n v="2015"/>
    <s v="Jan"/>
    <s v="1000 to 4999"/>
    <n v="1781.6000000000001"/>
    <x v="207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0:53:37"/>
    <d v="2015-12-04T18:00:00"/>
    <n v="2015"/>
    <n v="2015"/>
    <s v="Nov"/>
    <s v="1000 to 4999"/>
    <n v="2450.9969000000001"/>
    <x v="2071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0:16:58"/>
    <d v="2017-02-17T22:59:00"/>
    <n v="2017"/>
    <n v="2017"/>
    <s v="Jan"/>
    <s v="&lt;1000"/>
    <n v="485"/>
    <x v="207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5:48:04"/>
    <d v="2015-12-09T16:48:04"/>
    <n v="2015"/>
    <n v="2015"/>
    <s v="Oct"/>
    <s v="&lt;1000"/>
    <n v="637.5"/>
    <x v="2073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8:34:56"/>
    <d v="2014-08-13T16:00:00"/>
    <n v="2014"/>
    <n v="2014"/>
    <s v="Jul"/>
    <s v="1000 to 4999"/>
    <n v="2405"/>
    <x v="917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1T23:45:54"/>
    <d v="2014-08-24T22:59:00"/>
    <n v="2014"/>
    <n v="2014"/>
    <s v="Aug"/>
    <s v="1000 to 4999"/>
    <n v="3900"/>
    <x v="2074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8:51:19"/>
    <d v="2015-03-18T11:00:00"/>
    <n v="2015"/>
    <n v="2015"/>
    <s v="Feb"/>
    <s v="1000 to 4999"/>
    <n v="3406"/>
    <x v="2075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1:44:57"/>
    <d v="2015-12-13T12:44:57"/>
    <n v="2015"/>
    <n v="2015"/>
    <s v="Oct"/>
    <s v="&lt;1000"/>
    <n v="13.100000000000001"/>
    <x v="174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16:51:35"/>
    <d v="2014-06-21T05:00:00"/>
    <n v="2014"/>
    <n v="2014"/>
    <s v="May"/>
    <s v="No funding"/>
    <n v="0"/>
    <x v="119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1:42:30"/>
    <d v="2016-06-12T22:00:00"/>
    <n v="2016"/>
    <n v="2016"/>
    <s v="May"/>
    <s v="No funding"/>
    <n v="0"/>
    <x v="119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7:06:20"/>
    <d v="2017-01-04T07:06:20"/>
    <n v="2016"/>
    <n v="2017"/>
    <s v="Dec"/>
    <s v="&lt;1000"/>
    <n v="34.199999999999996"/>
    <x v="1793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8:23:53"/>
    <d v="2015-06-07T18:23:53"/>
    <n v="2015"/>
    <n v="2015"/>
    <s v="Apr"/>
    <s v="1000 to 4999"/>
    <n v="2366"/>
    <x v="207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0:36:34"/>
    <d v="2015-05-29T10:36:34"/>
    <n v="2015"/>
    <n v="2015"/>
    <s v="Apr"/>
    <s v="No funding"/>
    <n v="0"/>
    <x v="119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3:21:05"/>
    <d v="2016-05-23T13:21:05"/>
    <n v="2016"/>
    <n v="2016"/>
    <s v="Mar"/>
    <s v="No funding"/>
    <n v="0"/>
    <x v="119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09:34:19"/>
    <d v="2015-05-29T09:34:19"/>
    <n v="2015"/>
    <n v="2015"/>
    <s v="Apr"/>
    <s v="&lt;1000"/>
    <n v="70"/>
    <x v="700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4:16:40"/>
    <d v="2016-04-23T04:16:40"/>
    <n v="2016"/>
    <n v="2016"/>
    <s v="Mar"/>
    <s v="&lt;1000"/>
    <n v="6.5500000000000007"/>
    <x v="379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8:10:11"/>
    <d v="2014-09-05T18:10:11"/>
    <n v="2014"/>
    <n v="2014"/>
    <s v="Aug"/>
    <s v="&lt;1000"/>
    <n v="311"/>
    <x v="2077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0T18:03:49"/>
    <d v="2016-01-29T17:17:00"/>
    <n v="2016"/>
    <n v="2016"/>
    <s v="Jan"/>
    <s v="No funding"/>
    <n v="0"/>
    <x v="119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19:05:03"/>
    <d v="2014-06-20T19:05:03"/>
    <n v="2014"/>
    <n v="2014"/>
    <s v="May"/>
    <s v="&lt;1000"/>
    <n v="95"/>
    <x v="508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5T22:34:57"/>
    <d v="2014-09-13T22:34:57"/>
    <n v="2014"/>
    <n v="2014"/>
    <s v="Jul"/>
    <s v="No funding"/>
    <n v="0"/>
    <x v="119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1:11:59"/>
    <d v="2015-05-07T11:11:59"/>
    <n v="2015"/>
    <n v="2015"/>
    <s v="Apr"/>
    <s v="&lt;1000"/>
    <n v="546.27"/>
    <x v="2078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8:11:11"/>
    <d v="2016-01-29T17:34:00"/>
    <n v="2015"/>
    <n v="2016"/>
    <s v="Dec"/>
    <s v="&lt;1000"/>
    <n v="300"/>
    <x v="668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8:54:07"/>
    <d v="2015-08-08T15:34:00"/>
    <n v="2015"/>
    <n v="2015"/>
    <s v="Jun"/>
    <s v="&lt;1000"/>
    <n v="146"/>
    <x v="2079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6:04:55"/>
    <d v="2017-02-20T12:00:00"/>
    <n v="2016"/>
    <n v="2017"/>
    <s v="Dec"/>
    <s v="5000 to 9999"/>
    <n v="397.5"/>
    <x v="208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07:04:55"/>
    <d v="2014-12-05T05:28:00"/>
    <n v="2014"/>
    <n v="2014"/>
    <s v="Nov"/>
    <s v="No funding"/>
    <n v="0"/>
    <x v="119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2:41:44"/>
    <d v="2015-10-16T02:41:44"/>
    <n v="2015"/>
    <n v="2015"/>
    <s v="Aug"/>
    <s v="&lt;1000"/>
    <n v="24.849999999999998"/>
    <x v="2081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3:12:56"/>
    <d v="2016-06-19T13:12:56"/>
    <n v="2016"/>
    <n v="2016"/>
    <s v="Apr"/>
    <s v="&lt;1000"/>
    <n v="266"/>
    <x v="80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8:10:48"/>
    <d v="2015-09-24T08:10:48"/>
    <n v="2015"/>
    <n v="2015"/>
    <s v="Sep"/>
    <s v="&lt;1000"/>
    <n v="56.8"/>
    <x v="2082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2:57:09"/>
    <d v="2014-06-24T12:57:09"/>
    <n v="2014"/>
    <n v="2014"/>
    <s v="May"/>
    <s v="&lt;1000"/>
    <n v="55"/>
    <x v="452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0:12:03"/>
    <d v="2014-09-09T10:12:03"/>
    <n v="2014"/>
    <n v="2014"/>
    <s v="Jul"/>
    <s v="&lt;1000"/>
    <n v="20"/>
    <x v="17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8:43:27"/>
    <d v="2015-07-17T07:18:00"/>
    <n v="2015"/>
    <n v="2015"/>
    <s v="Jun"/>
    <s v="&lt;1000"/>
    <n v="52.400000000000006"/>
    <x v="2083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6T20:44:19"/>
    <d v="2015-01-05T20:44:19"/>
    <n v="2014"/>
    <n v="2015"/>
    <s v="Nov"/>
    <s v="No funding"/>
    <n v="0"/>
    <x v="1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6:55:21"/>
    <d v="2016-10-14T16:00:00"/>
    <n v="2016"/>
    <n v="2016"/>
    <s v="Sep"/>
    <s v="&lt;1000"/>
    <n v="45"/>
    <x v="38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2:41:12"/>
    <d v="2016-07-03T22:00:00"/>
    <n v="2016"/>
    <n v="2016"/>
    <s v="Jun"/>
    <s v="&lt;1000"/>
    <n v="504"/>
    <x v="2084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3:50:54"/>
    <d v="2016-10-05T13:50:54"/>
    <n v="2016"/>
    <n v="2016"/>
    <s v="Sep"/>
    <s v="5000 to 9999"/>
    <n v="6301.76"/>
    <x v="2085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8:14:41"/>
    <d v="2016-07-19T08:14:41"/>
    <n v="2016"/>
    <n v="2016"/>
    <s v="Jun"/>
    <s v="&lt;1000"/>
    <n v="177"/>
    <x v="597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2:32:45"/>
    <d v="2014-05-16T22:32:45"/>
    <n v="2014"/>
    <n v="2014"/>
    <s v="Apr"/>
    <s v="&lt;1000"/>
    <n v="750"/>
    <x v="693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1:43:33"/>
    <d v="2014-12-21T11:43:33"/>
    <n v="2014"/>
    <n v="2014"/>
    <s v="Dec"/>
    <s v="&lt;1000"/>
    <n v="467"/>
    <x v="759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0T20:47:18"/>
    <d v="2015-06-19T20:47:18"/>
    <n v="2015"/>
    <n v="2015"/>
    <s v="Apr"/>
    <s v="No funding"/>
    <n v="0"/>
    <x v="119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3:37:11"/>
    <d v="2015-01-28T13:37:11"/>
    <n v="2014"/>
    <n v="2015"/>
    <s v="Dec"/>
    <s v="&lt;1000"/>
    <n v="953"/>
    <x v="208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4:16:26"/>
    <d v="2017-01-17T14:16:26"/>
    <n v="2016"/>
    <n v="2017"/>
    <s v="Dec"/>
    <s v="&lt;1000"/>
    <n v="271"/>
    <x v="2087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1:04:53"/>
    <d v="2016-05-04T21:04:53"/>
    <n v="2016"/>
    <n v="2016"/>
    <s v="Apr"/>
    <s v="&lt;1000"/>
    <n v="7"/>
    <x v="2088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1:51:19"/>
    <d v="2015-07-16T11:51:19"/>
    <n v="2015"/>
    <n v="2015"/>
    <s v="Jun"/>
    <s v="No funding"/>
    <n v="0"/>
    <x v="1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6:55:24"/>
    <d v="2016-11-30T11:00:00"/>
    <n v="2016"/>
    <n v="2016"/>
    <s v="Oct"/>
    <s v="&lt;1000"/>
    <n v="650"/>
    <x v="116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8:46:35"/>
    <d v="2015-07-03T08:46:35"/>
    <n v="2015"/>
    <n v="2015"/>
    <s v="May"/>
    <s v="&lt;1000"/>
    <n v="82.53"/>
    <x v="2089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1:24:21"/>
    <d v="2016-01-20T11:24:21"/>
    <n v="2015"/>
    <n v="2016"/>
    <s v="Dec"/>
    <s v="&lt;1000"/>
    <n v="29"/>
    <x v="84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5:44:12"/>
    <d v="2015-08-20T11:05:00"/>
    <n v="2015"/>
    <n v="2015"/>
    <s v="Jul"/>
    <s v="1000 to 4999"/>
    <n v="2800"/>
    <x v="1927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08:20:36"/>
    <d v="2014-12-03T09:20:36"/>
    <n v="2014"/>
    <n v="2014"/>
    <s v="Oct"/>
    <s v="No funding"/>
    <n v="0"/>
    <x v="119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8:18:38"/>
    <d v="2016-05-01T08:18:38"/>
    <n v="2016"/>
    <n v="2016"/>
    <s v="Apr"/>
    <s v="&lt;1000"/>
    <n v="252"/>
    <x v="853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5:40:37"/>
    <d v="2016-02-05T22:59:00"/>
    <n v="2016"/>
    <n v="2016"/>
    <s v="Jan"/>
    <s v="1000 to 4999"/>
    <n v="1908"/>
    <x v="209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1:27:15"/>
    <d v="2014-12-05T11:27:15"/>
    <n v="2014"/>
    <n v="2014"/>
    <s v="Nov"/>
    <s v="&lt;1000"/>
    <n v="185"/>
    <x v="2091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19:50:01"/>
    <d v="2015-03-13T18:50:01"/>
    <n v="2015"/>
    <n v="2015"/>
    <s v="Feb"/>
    <s v="&lt;1000"/>
    <n v="130"/>
    <x v="18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09:11:24"/>
    <d v="2015-09-18T21:59:00"/>
    <n v="2015"/>
    <n v="2015"/>
    <s v="Sep"/>
    <s v="&lt;1000"/>
    <n v="10"/>
    <x v="129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4:15:24"/>
    <d v="2015-01-11T04:15:24"/>
    <n v="2014"/>
    <n v="2015"/>
    <s v="Dec"/>
    <s v="&lt;1000"/>
    <n v="5"/>
    <x v="142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06:50:40"/>
    <d v="2014-10-17T22:59:00"/>
    <n v="2014"/>
    <n v="2014"/>
    <s v="Oct"/>
    <s v="No funding"/>
    <n v="0"/>
    <x v="119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4:43:05"/>
    <d v="2014-08-29T14:43:05"/>
    <n v="2014"/>
    <n v="2014"/>
    <s v="Jul"/>
    <s v="1000 to 4999"/>
    <n v="1142"/>
    <x v="2092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1:49:52"/>
    <d v="2014-08-08T21:00:00"/>
    <n v="2014"/>
    <n v="2014"/>
    <s v="Jul"/>
    <s v="&lt;1000"/>
    <n v="21"/>
    <x v="603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5:12:08"/>
    <d v="2016-04-15T14:12:08"/>
    <n v="2016"/>
    <n v="2016"/>
    <s v="Feb"/>
    <s v="&lt;1000"/>
    <n v="273"/>
    <x v="2093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1:08:24"/>
    <d v="2014-08-25T15:00:00"/>
    <n v="2014"/>
    <n v="2014"/>
    <s v="Aug"/>
    <s v="&lt;1000"/>
    <n v="500"/>
    <x v="83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2:33:15"/>
    <d v="2015-01-08T20:00:00"/>
    <n v="2014"/>
    <n v="2015"/>
    <s v="Nov"/>
    <s v="&lt;1000"/>
    <n v="25"/>
    <x v="389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17:40:15"/>
    <d v="2015-04-03T16:40:15"/>
    <n v="2015"/>
    <n v="2015"/>
    <s v="Feb"/>
    <s v="No funding"/>
    <n v="0"/>
    <x v="119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7:19:52"/>
    <d v="2014-06-22T15:00:00"/>
    <n v="2014"/>
    <n v="2014"/>
    <s v="Jun"/>
    <s v="&lt;1000"/>
    <n v="23"/>
    <x v="2094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5:48:41"/>
    <d v="2016-12-12T00:00:00"/>
    <n v="2016"/>
    <n v="2016"/>
    <s v="Nov"/>
    <s v="&lt;1000"/>
    <n v="625"/>
    <x v="2095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09:30:58"/>
    <d v="2015-10-11T09:29:05"/>
    <n v="2015"/>
    <n v="2015"/>
    <s v="Sep"/>
    <s v="&lt;1000"/>
    <n v="550"/>
    <x v="118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09:57:33"/>
    <d v="2015-10-31T09:57:33"/>
    <n v="2015"/>
    <n v="2015"/>
    <s v="Oct"/>
    <s v="&lt;1000"/>
    <n v="316"/>
    <x v="209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4T19:52:38"/>
    <d v="2016-07-23T19:52:38"/>
    <n v="2016"/>
    <n v="2016"/>
    <s v="May"/>
    <s v="No funding"/>
    <n v="0"/>
    <x v="119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09T23:37:12"/>
    <d v="2014-08-08T23:37:12"/>
    <n v="2014"/>
    <n v="2014"/>
    <s v="Jul"/>
    <s v="1000 to 4999"/>
    <n v="3405"/>
    <x v="2097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5:42:19"/>
    <d v="2015-02-07T15:42:19"/>
    <n v="2014"/>
    <n v="2015"/>
    <s v="Dec"/>
    <s v="&lt;1000"/>
    <n v="6"/>
    <x v="36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4:33:16"/>
    <d v="2015-08-24T04:33:16"/>
    <n v="2015"/>
    <n v="2015"/>
    <s v="Jul"/>
    <s v="&lt;1000"/>
    <n v="25"/>
    <x v="389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2:00:18"/>
    <d v="2015-09-08T22:00:18"/>
    <n v="2015"/>
    <n v="2015"/>
    <s v="Jul"/>
    <s v="&lt;1000"/>
    <n v="39"/>
    <x v="1779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7:13:51"/>
    <d v="2014-11-09T06:00:00"/>
    <n v="2014"/>
    <n v="2014"/>
    <s v="Oct"/>
    <s v="&lt;1000"/>
    <n v="98.25"/>
    <x v="1172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19:21:53"/>
    <d v="2016-09-06T19:21:53"/>
    <n v="2016"/>
    <n v="2016"/>
    <s v="Aug"/>
    <s v="&lt;1000"/>
    <n v="622"/>
    <x v="2098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09:34:26"/>
    <d v="2015-07-31T19:00:00"/>
    <n v="2015"/>
    <n v="2015"/>
    <s v="Jul"/>
    <s v="&lt;1000"/>
    <n v="565"/>
    <x v="2099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5:03:57"/>
    <d v="2016-05-14T15:03:57"/>
    <n v="2016"/>
    <n v="2016"/>
    <s v="Mar"/>
    <s v="&lt;1000"/>
    <n v="2"/>
    <x v="37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1:33:39"/>
    <d v="2016-06-08T11:33:39"/>
    <n v="2016"/>
    <n v="2016"/>
    <s v="May"/>
    <s v="&lt;1000"/>
    <n v="264"/>
    <x v="15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0:23:21"/>
    <d v="2014-11-25T13:46:00"/>
    <n v="2014"/>
    <n v="2014"/>
    <s v="Oct"/>
    <s v="&lt;1000"/>
    <n v="20"/>
    <x v="173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4:11:27"/>
    <d v="2015-06-12T14:11:27"/>
    <n v="2015"/>
    <n v="2015"/>
    <s v="Apr"/>
    <s v="&lt;1000"/>
    <n v="1.31"/>
    <x v="843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2:27:06"/>
    <d v="2015-06-27T12:27:06"/>
    <n v="2015"/>
    <n v="2015"/>
    <s v="May"/>
    <s v="&lt;1000"/>
    <n v="657"/>
    <x v="210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1:09:34"/>
    <d v="2016-01-14T21:09:34"/>
    <n v="2015"/>
    <n v="2016"/>
    <s v="Dec"/>
    <s v="1000 to 4999"/>
    <n v="2030"/>
    <x v="2101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6:08:59"/>
    <d v="2014-09-06T16:08:59"/>
    <n v="2014"/>
    <n v="2014"/>
    <s v="Jul"/>
    <s v="&lt;1000"/>
    <n v="2"/>
    <x v="377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5:46:34"/>
    <d v="2015-03-14T14:46:34"/>
    <n v="2015"/>
    <n v="2015"/>
    <s v="Jan"/>
    <s v="&lt;1000"/>
    <n v="1.31"/>
    <x v="843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3:33:10"/>
    <d v="2016-03-16T02:33:10"/>
    <n v="2016"/>
    <n v="2016"/>
    <s v="Feb"/>
    <s v="&lt;1000"/>
    <n v="800.41000000000008"/>
    <x v="2102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5:26:29"/>
    <d v="2014-05-19T05:26:29"/>
    <n v="2014"/>
    <n v="2014"/>
    <s v="Apr"/>
    <s v="&lt;1000"/>
    <n v="189.95000000000002"/>
    <x v="2103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8T23:37:27"/>
    <d v="2015-09-15T23:37:27"/>
    <n v="2015"/>
    <n v="2015"/>
    <s v="Aug"/>
    <s v="&lt;1000"/>
    <n v="437"/>
    <x v="2104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09:06:47"/>
    <d v="2015-10-29T09:06:47"/>
    <n v="2015"/>
    <n v="2015"/>
    <s v="Oct"/>
    <s v="1000 to 4999"/>
    <n v="1362"/>
    <x v="2105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8:52:09"/>
    <d v="2014-08-05T08:52:09"/>
    <n v="2014"/>
    <n v="2014"/>
    <s v="Jul"/>
    <s v="&lt;1000"/>
    <n v="51"/>
    <x v="395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3:01:10"/>
    <d v="2015-03-25T12:01:10"/>
    <n v="2015"/>
    <n v="2015"/>
    <s v="Feb"/>
    <s v="&lt;1000"/>
    <n v="503.25"/>
    <x v="210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5:16:44"/>
    <d v="2014-09-25T15:16:44"/>
    <n v="2014"/>
    <n v="2014"/>
    <s v="Aug"/>
    <s v="&lt;1000"/>
    <n v="129"/>
    <x v="2107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4:58:47"/>
    <d v="2015-05-18T14:58:47"/>
    <n v="2015"/>
    <n v="2015"/>
    <s v="Apr"/>
    <s v="&lt;1000"/>
    <n v="655"/>
    <x v="147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1:39:39"/>
    <d v="2015-01-23T21:00:00"/>
    <n v="2015"/>
    <n v="2015"/>
    <s v="Jan"/>
    <s v="&lt;1000"/>
    <n v="300"/>
    <x v="668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7:21:50"/>
    <d v="2015-05-08T21:59:00"/>
    <n v="2015"/>
    <n v="2015"/>
    <s v="Apr"/>
    <s v="25000 to 29999"/>
    <n v="25800"/>
    <x v="2108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8:01:08"/>
    <d v="2014-09-11T08:01:08"/>
    <n v="2014"/>
    <n v="2014"/>
    <s v="Aug"/>
    <s v="45000 to 49999"/>
    <n v="46100.69"/>
    <x v="2109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2:22:59"/>
    <d v="2015-02-23T12:22:59"/>
    <n v="2015"/>
    <n v="2015"/>
    <s v="Feb"/>
    <s v="1000 to 4999"/>
    <n v="3750"/>
    <x v="211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0:03:49"/>
    <d v="2014-07-14T23:00:00"/>
    <n v="2014"/>
    <n v="2014"/>
    <s v="Jun"/>
    <s v="1000 to 4999"/>
    <n v="2355"/>
    <x v="1574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7:57:26"/>
    <d v="2016-03-04T17:57:26"/>
    <n v="2016"/>
    <n v="2016"/>
    <s v="Feb"/>
    <s v="1000 to 4999"/>
    <n v="1000"/>
    <x v="331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7:32:38"/>
    <d v="2014-05-25T07:32:38"/>
    <n v="2014"/>
    <n v="2014"/>
    <s v="Apr"/>
    <s v="5000 to 9999"/>
    <n v="8165.55"/>
    <x v="2111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8:01:04"/>
    <d v="2015-05-07T08:01:04"/>
    <n v="2015"/>
    <n v="2015"/>
    <s v="Apr"/>
    <s v="10000 to 14999"/>
    <n v="13220.52"/>
    <x v="2112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0:59:23"/>
    <d v="2014-09-15T00:08:00"/>
    <n v="2014"/>
    <n v="2014"/>
    <s v="Aug"/>
    <s v="&lt;1000"/>
    <n v="596.25"/>
    <x v="211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1:57:17"/>
    <d v="2015-02-21T05:00:00"/>
    <n v="2015"/>
    <n v="2015"/>
    <s v="Jan"/>
    <s v="1000 to 4999"/>
    <n v="2313.1799999999998"/>
    <x v="2114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6:57:33"/>
    <d v="2016-06-04T16:57:33"/>
    <n v="2016"/>
    <n v="2016"/>
    <s v="May"/>
    <s v="1000 to 4999"/>
    <n v="2569"/>
    <x v="2115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09:16:04"/>
    <d v="2014-06-15T09:16:04"/>
    <n v="2014"/>
    <n v="2014"/>
    <s v="May"/>
    <s v="1000 to 4999"/>
    <n v="2025"/>
    <x v="933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8:00:08"/>
    <d v="2016-08-29T11:00:00"/>
    <n v="2016"/>
    <n v="2016"/>
    <s v="Jul"/>
    <s v="1000 to 4999"/>
    <n v="3531"/>
    <x v="2116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09:37:03"/>
    <d v="2014-10-12T22:59:00"/>
    <n v="2014"/>
    <n v="2014"/>
    <s v="Sep"/>
    <s v="1000 to 4999"/>
    <n v="1280"/>
    <x v="2117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4:58:33"/>
    <d v="2014-07-13T04:58:33"/>
    <n v="2014"/>
    <n v="2014"/>
    <s v="Jun"/>
    <s v="1000 to 4999"/>
    <n v="2620"/>
    <x v="2118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0:53:34"/>
    <d v="2015-01-30T10:53:34"/>
    <n v="2014"/>
    <n v="2015"/>
    <s v="Dec"/>
    <s v="1000 to 4999"/>
    <n v="4055"/>
    <x v="2119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3:25:12"/>
    <d v="2014-08-27T19:00:00"/>
    <n v="2014"/>
    <n v="2014"/>
    <s v="Jul"/>
    <s v="5000 to 9999"/>
    <n v="8230"/>
    <x v="212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2:33:38"/>
    <d v="2015-01-18T12:33:38"/>
    <n v="2014"/>
    <n v="2015"/>
    <s v="Dec"/>
    <s v="1000 to 4999"/>
    <n v="2681"/>
    <x v="642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7:02:35"/>
    <d v="2015-03-01T17:02:35"/>
    <n v="2015"/>
    <n v="2015"/>
    <s v="Jan"/>
    <s v="&lt;1000"/>
    <n v="1"/>
    <x v="11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3:17:39"/>
    <d v="2015-12-16T14:18:00"/>
    <n v="2015"/>
    <n v="2015"/>
    <s v="Nov"/>
    <s v="40000 to 44999"/>
    <n v="30637.5"/>
    <x v="2121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3T21:06:20"/>
    <d v="2015-04-12T21:06:20"/>
    <n v="2015"/>
    <n v="2015"/>
    <s v="Mar"/>
    <s v="No funding"/>
    <n v="0"/>
    <x v="119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5:56:38"/>
    <d v="2015-06-07T15:56:38"/>
    <n v="2015"/>
    <n v="2015"/>
    <s v="May"/>
    <s v="&lt;1000"/>
    <n v="100"/>
    <x v="177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3T21:21:00"/>
    <d v="2015-05-23T21:21:00"/>
    <n v="2015"/>
    <n v="2015"/>
    <s v="Apr"/>
    <s v="No funding"/>
    <n v="0"/>
    <x v="119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6:44:52"/>
    <d v="2016-08-15T06:44:52"/>
    <n v="2016"/>
    <n v="2016"/>
    <s v="Jul"/>
    <s v="&lt;1000"/>
    <n v="2.62"/>
    <x v="1605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7:29:27"/>
    <d v="2016-11-24T11:11:00"/>
    <n v="2016"/>
    <n v="2016"/>
    <s v="Oct"/>
    <s v="1000 to 4999"/>
    <n v="1072"/>
    <x v="2122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09:34:53"/>
    <d v="2015-06-02T09:34:53"/>
    <n v="2015"/>
    <n v="2015"/>
    <s v="Apr"/>
    <s v="&lt;1000"/>
    <n v="24"/>
    <x v="369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3:45:17"/>
    <d v="2015-11-19T14:45:17"/>
    <n v="2015"/>
    <n v="2015"/>
    <s v="Oct"/>
    <s v="&lt;1000"/>
    <n v="25"/>
    <x v="38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2:45:52"/>
    <d v="2016-01-23T02:45:52"/>
    <n v="2015"/>
    <n v="2016"/>
    <s v="Dec"/>
    <s v="No funding"/>
    <n v="0"/>
    <x v="119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3:16:13"/>
    <d v="2014-10-05T13:16:13"/>
    <n v="2014"/>
    <n v="2014"/>
    <s v="Aug"/>
    <s v="1000 to 4999"/>
    <n v="1096"/>
    <x v="212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0:33:59"/>
    <d v="2016-10-16T22:00:00"/>
    <n v="2016"/>
    <n v="2016"/>
    <s v="Sep"/>
    <s v="1000 to 4999"/>
    <n v="1605"/>
    <x v="2124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3:00:21"/>
    <d v="2015-10-08T13:00:21"/>
    <n v="2015"/>
    <n v="2015"/>
    <s v="Sep"/>
    <s v="&lt;1000"/>
    <n v="605"/>
    <x v="2125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08:00:03"/>
    <d v="2017-03-16T07:00:03"/>
    <n v="2017"/>
    <n v="2017"/>
    <s v="Feb"/>
    <s v="No funding"/>
    <n v="0"/>
    <x v="119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1:47:29"/>
    <d v="2015-06-16T11:47:29"/>
    <n v="2015"/>
    <n v="2015"/>
    <s v="May"/>
    <s v="&lt;1000"/>
    <n v="715"/>
    <x v="55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7:00:50"/>
    <d v="2016-05-04T17:00:50"/>
    <n v="2016"/>
    <n v="2016"/>
    <s v="Apr"/>
    <s v="1000 to 4999"/>
    <n v="1322"/>
    <x v="2126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8:16:12"/>
    <d v="2015-03-27T17:16:12"/>
    <n v="2015"/>
    <n v="2015"/>
    <s v="Jan"/>
    <s v="&lt;1000"/>
    <n v="280"/>
    <x v="701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2:41:57"/>
    <d v="2016-05-08T11:41:57"/>
    <n v="2016"/>
    <n v="2016"/>
    <s v="Mar"/>
    <s v="No funding"/>
    <n v="0"/>
    <x v="119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7T18:12:05"/>
    <d v="2016-06-06T18:12:05"/>
    <n v="2016"/>
    <n v="2016"/>
    <s v="May"/>
    <s v="No funding"/>
    <n v="0"/>
    <x v="119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2:10:23"/>
    <d v="2014-09-11T12:10:23"/>
    <n v="2014"/>
    <n v="2014"/>
    <s v="Aug"/>
    <s v="No funding"/>
    <n v="0"/>
    <x v="119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5T23:05:59"/>
    <d v="2015-03-25T22:00:00"/>
    <n v="2015"/>
    <n v="2015"/>
    <s v="Feb"/>
    <s v="5000 to 9999"/>
    <n v="5481"/>
    <x v="2127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1-31T23:51:46"/>
    <d v="2015-03-01T00:59:00"/>
    <n v="2015"/>
    <n v="2015"/>
    <s v="Jan"/>
    <s v="1000 to 4999"/>
    <n v="1218"/>
    <x v="2128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5:17:04"/>
    <d v="2015-07-02T05:17:04"/>
    <n v="2015"/>
    <n v="2015"/>
    <s v="Jun"/>
    <s v="10000 to 14999"/>
    <n v="10685"/>
    <x v="2129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5:50:19"/>
    <d v="2014-08-06T15:32:00"/>
    <n v="2014"/>
    <n v="2014"/>
    <s v="Jul"/>
    <s v="5000 to 9999"/>
    <n v="5035.6899999999996"/>
    <x v="213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1:30:33"/>
    <d v="2015-07-07T11:30:33"/>
    <n v="2015"/>
    <n v="2015"/>
    <s v="Jun"/>
    <s v="1000 to 4999"/>
    <n v="1635"/>
    <x v="2131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1:43:32"/>
    <d v="2015-09-16T11:43:32"/>
    <n v="2015"/>
    <n v="2015"/>
    <s v="Aug"/>
    <s v="10000 to 14999"/>
    <n v="11363"/>
    <x v="21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2:44:52"/>
    <d v="2015-03-08T21:44:52"/>
    <n v="2015"/>
    <n v="2015"/>
    <s v="Feb"/>
    <s v="5000 to 9999"/>
    <n v="5696"/>
    <x v="2133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6:34:20"/>
    <d v="2016-08-16T21:59:00"/>
    <n v="2016"/>
    <n v="2016"/>
    <s v="Aug"/>
    <s v="1000 to 4999"/>
    <n v="3710"/>
    <x v="2134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2:52:33"/>
    <d v="2015-05-03T16:51:00"/>
    <n v="2015"/>
    <n v="2015"/>
    <s v="Apr"/>
    <s v="1000 to 4999"/>
    <n v="1218.75"/>
    <x v="213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0:04:11"/>
    <d v="2014-07-18T10:04:11"/>
    <n v="2014"/>
    <n v="2014"/>
    <s v="Jun"/>
    <s v="5000 to 9999"/>
    <n v="6360"/>
    <x v="892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09:47:58"/>
    <d v="2014-08-31T09:47:58"/>
    <n v="2014"/>
    <n v="2014"/>
    <s v="Aug"/>
    <s v="1000 to 4999"/>
    <n v="3205"/>
    <x v="213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0:38:40"/>
    <d v="2016-12-04T19:00:00"/>
    <n v="2016"/>
    <n v="2016"/>
    <s v="Nov"/>
    <s v="1000 to 4999"/>
    <n v="2107"/>
    <x v="2137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3:38:28"/>
    <d v="2015-12-31T22:00:00"/>
    <n v="2015"/>
    <n v="2015"/>
    <s v="Dec"/>
    <s v="5000 to 9999"/>
    <n v="8740"/>
    <x v="2138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19:27:51"/>
    <d v="2014-09-25T19:35:00"/>
    <n v="2014"/>
    <n v="2014"/>
    <s v="Aug"/>
    <s v="5000 to 9999"/>
    <n v="5100"/>
    <x v="2139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0:24:46"/>
    <d v="2014-11-26T21:00:00"/>
    <n v="2014"/>
    <n v="2014"/>
    <s v="Oct"/>
    <s v="5000 to 9999"/>
    <n v="8010"/>
    <x v="214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1:32:10"/>
    <d v="2016-03-13T06:00:00"/>
    <n v="2016"/>
    <n v="2016"/>
    <s v="Feb"/>
    <s v="&lt;1000"/>
    <n v="157.20000000000002"/>
    <x v="2141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5:08:54"/>
    <d v="2015-03-22T20:14:00"/>
    <n v="2015"/>
    <n v="2015"/>
    <s v="Jan"/>
    <s v="1000 to 4999"/>
    <n v="3407"/>
    <x v="811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09:22:27"/>
    <d v="2014-10-19T23:59:00"/>
    <n v="2014"/>
    <n v="2014"/>
    <s v="Oct"/>
    <s v="&lt;1000"/>
    <n v="971"/>
    <x v="2142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3:47:03"/>
    <d v="2015-01-06T00:00:00"/>
    <n v="2014"/>
    <n v="2015"/>
    <s v="Dec"/>
    <s v="5000 to 9999"/>
    <n v="5070"/>
    <x v="2143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5:58:50"/>
    <d v="2015-08-23T20:00:00"/>
    <n v="2015"/>
    <n v="2015"/>
    <s v="Aug"/>
    <s v="1000 to 4999"/>
    <n v="3275"/>
    <x v="2144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7:25:56"/>
    <d v="2015-09-23T07:25:56"/>
    <n v="2015"/>
    <n v="2015"/>
    <s v="Aug"/>
    <s v="5000 to 9999"/>
    <n v="5878.98"/>
    <x v="2145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0:29:03"/>
    <d v="2016-02-11T10:29:03"/>
    <n v="2016"/>
    <n v="2016"/>
    <s v="Jan"/>
    <s v="5000 to 9999"/>
    <n v="6684.93"/>
    <x v="2146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09:10:36"/>
    <d v="2014-11-11T10:10:36"/>
    <n v="2014"/>
    <n v="2014"/>
    <s v="Sep"/>
    <s v="&gt;50000"/>
    <n v="169985.91"/>
    <x v="2147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0:41:21"/>
    <d v="2016-08-24T00:41:21"/>
    <n v="2016"/>
    <n v="2016"/>
    <s v="Jul"/>
    <s v="25000 to 29999"/>
    <n v="25088"/>
    <x v="214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7:22:08"/>
    <d v="2016-10-30T22:00:00"/>
    <n v="2016"/>
    <n v="2016"/>
    <s v="Oct"/>
    <s v="10000 to 14999"/>
    <n v="8272.2000000000007"/>
    <x v="2149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6:00:06"/>
    <d v="2016-05-01T05:00:06"/>
    <n v="2016"/>
    <n v="2016"/>
    <s v="Mar"/>
    <s v="1000 to 4999"/>
    <n v="3316.92"/>
    <x v="215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1:22:31"/>
    <d v="2016-10-12T18:00:00"/>
    <n v="2016"/>
    <n v="2016"/>
    <s v="Sep"/>
    <s v="25000 to 29999"/>
    <n v="27600.2"/>
    <x v="2151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2:41:21"/>
    <d v="2016-06-20T02:41:21"/>
    <n v="2016"/>
    <n v="2016"/>
    <s v="May"/>
    <s v="1000 to 4999"/>
    <n v="1310"/>
    <x v="1856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8:29:22"/>
    <d v="2015-12-20T22:59:00"/>
    <n v="2015"/>
    <n v="2015"/>
    <s v="Nov"/>
    <s v="35000 to 39999"/>
    <n v="35307"/>
    <x v="2152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7:47:00"/>
    <d v="2016-01-07T07:47:00"/>
    <n v="2015"/>
    <n v="2016"/>
    <s v="Dec"/>
    <s v="10000 to 14999"/>
    <n v="10000"/>
    <x v="1203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4:05:30"/>
    <d v="2017-01-27T14:05:30"/>
    <n v="2017"/>
    <n v="2017"/>
    <s v="Jan"/>
    <s v="5000 to 9999"/>
    <n v="8780"/>
    <x v="2153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2:25:10"/>
    <d v="2016-10-09T12:25:10"/>
    <n v="2016"/>
    <n v="2016"/>
    <s v="Sep"/>
    <s v="1000 to 4999"/>
    <n v="3135"/>
    <x v="2154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4:07:47"/>
    <d v="2016-02-20T14:07:47"/>
    <n v="2016"/>
    <n v="2016"/>
    <s v="Jan"/>
    <s v="1000 to 4999"/>
    <n v="1003"/>
    <x v="2155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5:29:32"/>
    <d v="2014-10-03T05:29:32"/>
    <n v="2014"/>
    <n v="2014"/>
    <s v="Sep"/>
    <s v="1000 to 4999"/>
    <n v="1798.9444000000001"/>
    <x v="2156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09:57:51"/>
    <d v="2017-01-19T09:57:51"/>
    <n v="2016"/>
    <n v="2017"/>
    <s v="Dec"/>
    <s v="15000 to 19999"/>
    <n v="15744"/>
    <x v="2157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5:54:00"/>
    <d v="2015-05-26T15:54:00"/>
    <n v="2015"/>
    <n v="2015"/>
    <s v="Mar"/>
    <s v="&gt;50000"/>
    <n v="60180"/>
    <x v="215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1:36:33"/>
    <d v="2017-02-26T22:59:00"/>
    <n v="2017"/>
    <n v="2017"/>
    <s v="Feb"/>
    <s v="10000 to 14999"/>
    <n v="10373"/>
    <x v="2159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2:38:49"/>
    <d v="2014-06-15T22:25:00"/>
    <n v="2014"/>
    <n v="2014"/>
    <s v="May"/>
    <s v="&gt;50000"/>
    <n v="51514.5"/>
    <x v="216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1:46:00"/>
    <d v="2017-02-28T20:00:00"/>
    <n v="2017"/>
    <n v="2017"/>
    <s v="Feb"/>
    <s v="1000 to 4999"/>
    <n v="1605"/>
    <x v="2124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3:51:10"/>
    <d v="2017-01-31T12:00:00"/>
    <n v="2017"/>
    <n v="2017"/>
    <s v="Jan"/>
    <s v="&lt;1000"/>
    <n v="500"/>
    <x v="83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5:29:42"/>
    <d v="2016-07-13T15:29:42"/>
    <n v="2016"/>
    <n v="2016"/>
    <s v="Jun"/>
    <s v="20000 to 24999"/>
    <n v="22991.01"/>
    <x v="2161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4:04:12"/>
    <d v="2012-12-26T14:04:12"/>
    <n v="2012"/>
    <n v="2012"/>
    <s v="Nov"/>
    <s v="5000 to 9999"/>
    <n v="7595.43"/>
    <x v="216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4:22:56"/>
    <d v="2016-02-29T23:59:00"/>
    <n v="2016"/>
    <n v="2016"/>
    <s v="Jan"/>
    <s v="1000 to 4999"/>
    <n v="3035"/>
    <x v="2035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5:08:44"/>
    <d v="2014-11-15T16:08:44"/>
    <n v="2014"/>
    <n v="2014"/>
    <s v="Oct"/>
    <s v="45000 to 49999"/>
    <n v="45126"/>
    <x v="216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0:11:45"/>
    <d v="2014-10-06T10:11:45"/>
    <n v="2014"/>
    <n v="2014"/>
    <s v="Sep"/>
    <s v="10000 to 14999"/>
    <n v="12772.6"/>
    <x v="2164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2:09:51"/>
    <d v="2014-12-14T12:09:51"/>
    <n v="2014"/>
    <n v="2014"/>
    <s v="Nov"/>
    <s v="5000 to 9999"/>
    <n v="6465"/>
    <x v="2165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3T23:11:23"/>
    <d v="2015-04-24T23:11:23"/>
    <n v="2015"/>
    <n v="2015"/>
    <s v="Apr"/>
    <s v="1000 to 4999"/>
    <n v="1080"/>
    <x v="1231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1T23:05:19"/>
    <d v="2016-01-20T23:05:19"/>
    <n v="2015"/>
    <n v="2016"/>
    <s v="Dec"/>
    <s v="1000 to 4999"/>
    <n v="3035"/>
    <x v="2035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7:40:40"/>
    <d v="2014-11-26T08:40:40"/>
    <n v="2014"/>
    <n v="2014"/>
    <s v="Oct"/>
    <s v="25000 to 29999"/>
    <n v="29939"/>
    <x v="2166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3:58:39"/>
    <d v="2015-02-21T13:58:39"/>
    <n v="2014"/>
    <n v="2015"/>
    <s v="Dec"/>
    <s v="1000 to 4999"/>
    <n v="2370"/>
    <x v="23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5:15:16"/>
    <d v="2015-12-23T16:59:00"/>
    <n v="2015"/>
    <n v="2015"/>
    <s v="Nov"/>
    <s v="&lt;1000"/>
    <n v="422.93999999999994"/>
    <x v="2167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0:52:10"/>
    <d v="2015-02-10T10:52:10"/>
    <n v="2015"/>
    <n v="2015"/>
    <s v="Jan"/>
    <s v="1000 to 4999"/>
    <n v="4685"/>
    <x v="216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4:04:09"/>
    <d v="2015-06-21T14:04:09"/>
    <n v="2015"/>
    <n v="2015"/>
    <s v="May"/>
    <s v="15000 to 19999"/>
    <n v="15696"/>
    <x v="216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0:58:00"/>
    <d v="2014-11-04T23:00:00"/>
    <n v="2014"/>
    <n v="2014"/>
    <s v="Oct"/>
    <s v="25000 to 29999"/>
    <n v="28276"/>
    <x v="217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1:27:18"/>
    <d v="2014-06-10T22:00:00"/>
    <n v="2014"/>
    <n v="2014"/>
    <s v="May"/>
    <s v="1000 to 4999"/>
    <n v="3508"/>
    <x v="2171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7:09:12"/>
    <d v="2014-07-18T07:09:12"/>
    <n v="2014"/>
    <n v="2014"/>
    <s v="May"/>
    <s v="5000 to 9999"/>
    <n v="8722"/>
    <x v="217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4:24:03"/>
    <d v="2014-08-20T14:24:03"/>
    <n v="2014"/>
    <n v="2014"/>
    <s v="Jul"/>
    <s v="20000 to 24999"/>
    <n v="23285"/>
    <x v="217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1:09:36"/>
    <d v="2015-07-20T16:00:00"/>
    <n v="2015"/>
    <n v="2015"/>
    <s v="Jun"/>
    <s v="1000 to 4999"/>
    <n v="4822.2"/>
    <x v="2174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4:00:20"/>
    <d v="2014-05-26T21:00:00"/>
    <n v="2014"/>
    <n v="2014"/>
    <s v="Apr"/>
    <s v="15000 to 19999"/>
    <n v="18185"/>
    <x v="2175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4:18:53"/>
    <d v="2015-08-14T14:18:53"/>
    <n v="2015"/>
    <n v="2015"/>
    <s v="Jun"/>
    <s v="5000 to 9999"/>
    <n v="7040"/>
    <x v="2176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8:51:09"/>
    <d v="2016-11-21T23:59:00"/>
    <n v="2016"/>
    <n v="2016"/>
    <s v="Oct"/>
    <s v="5000 to 9999"/>
    <n v="5221"/>
    <x v="2177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6:53:29"/>
    <d v="2016-08-27T16:53:29"/>
    <n v="2016"/>
    <n v="2016"/>
    <s v="Jul"/>
    <s v="10000 to 14999"/>
    <n v="10088"/>
    <x v="217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0:13:06"/>
    <d v="2015-06-11T10:13:06"/>
    <n v="2015"/>
    <n v="2015"/>
    <s v="Apr"/>
    <s v="&lt;1000"/>
    <n v="944.51"/>
    <x v="2179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7:51:15"/>
    <d v="2012-10-06T17:51:15"/>
    <n v="2012"/>
    <n v="2012"/>
    <s v="Sep"/>
    <s v="10000 to 14999"/>
    <n v="12321"/>
    <x v="218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6:13:33"/>
    <d v="2014-05-30T10:00:00"/>
    <n v="2014"/>
    <n v="2014"/>
    <s v="May"/>
    <s v="5000 to 9999"/>
    <n v="9897.0500000000011"/>
    <x v="2181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5:01:32"/>
    <d v="2017-03-03T05:01:32"/>
    <n v="2017"/>
    <n v="2017"/>
    <s v="Feb"/>
    <s v="1000 to 4999"/>
    <n v="1689.9"/>
    <x v="218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0:54:11"/>
    <d v="2015-03-20T09:54:11"/>
    <n v="2015"/>
    <n v="2015"/>
    <s v="Feb"/>
    <s v="&gt;50000"/>
    <n v="52576"/>
    <x v="2183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0:20:25"/>
    <d v="2016-08-15T00:20:25"/>
    <n v="2016"/>
    <n v="2016"/>
    <s v="Jul"/>
    <s v="5000 to 9999"/>
    <n v="8401"/>
    <x v="2184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1:00:47"/>
    <d v="2014-11-17T22:35:00"/>
    <n v="2014"/>
    <n v="2014"/>
    <s v="Oct"/>
    <s v="30000 to 34999"/>
    <n v="32903"/>
    <x v="2185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1:56:11"/>
    <d v="2015-09-16T11:56:11"/>
    <n v="2015"/>
    <n v="2015"/>
    <s v="Aug"/>
    <s v="1000 to 4999"/>
    <n v="1867"/>
    <x v="124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5:10:47"/>
    <d v="2016-10-14T15:10:47"/>
    <n v="2016"/>
    <n v="2016"/>
    <s v="Aug"/>
    <s v="1000 to 4999"/>
    <n v="1500"/>
    <x v="674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19:04:19"/>
    <d v="2015-09-10T19:04:19"/>
    <n v="2015"/>
    <n v="2015"/>
    <s v="Aug"/>
    <s v="1000 to 4999"/>
    <n v="1272"/>
    <x v="2186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0:38:45"/>
    <d v="2016-08-17T20:38:45"/>
    <n v="2016"/>
    <n v="2016"/>
    <s v="Jul"/>
    <s v="1000 to 4999"/>
    <n v="4396"/>
    <x v="2187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6:50:55"/>
    <d v="2016-10-31T21:59:00"/>
    <n v="2016"/>
    <n v="2016"/>
    <s v="Oct"/>
    <s v="&gt;50000"/>
    <n v="112536"/>
    <x v="218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7:26:49"/>
    <d v="2013-05-04T07:26:49"/>
    <n v="2013"/>
    <n v="2013"/>
    <s v="Apr"/>
    <s v="25000 to 29999"/>
    <n v="27196.71"/>
    <x v="218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2:50:44"/>
    <d v="2013-08-16T05:59:00"/>
    <n v="2013"/>
    <n v="2013"/>
    <s v="Jul"/>
    <s v="30000 to 34999"/>
    <n v="31683"/>
    <x v="219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5:26:13"/>
    <d v="2010-10-01T22:59:00"/>
    <n v="2010"/>
    <n v="2010"/>
    <s v="Jul"/>
    <s v="1000 to 4999"/>
    <n v="1066"/>
    <x v="2191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0:03:17"/>
    <d v="2016-03-04T00:03:17"/>
    <n v="2016"/>
    <n v="2016"/>
    <s v="Jan"/>
    <s v="1000 to 4999"/>
    <n v="1005"/>
    <x v="2192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3:03:58"/>
    <d v="2013-12-29T01:59:00"/>
    <n v="2013"/>
    <n v="2013"/>
    <s v="Dec"/>
    <s v="20000 to 24999"/>
    <n v="21742.78"/>
    <x v="2193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3:00:21"/>
    <d v="2015-06-26T17:00:00"/>
    <n v="2015"/>
    <n v="2015"/>
    <s v="Jun"/>
    <s v="1000 to 4999"/>
    <n v="3225"/>
    <x v="2194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4:50:48"/>
    <d v="2016-01-20T14:50:48"/>
    <n v="2015"/>
    <n v="2016"/>
    <s v="Dec"/>
    <s v="5000 to 9999"/>
    <n v="9170"/>
    <x v="2195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0:30:47"/>
    <d v="2015-10-06T10:30:47"/>
    <n v="2015"/>
    <n v="2015"/>
    <s v="Sep"/>
    <s v="1000 to 4999"/>
    <n v="2515.2000000000003"/>
    <x v="2196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19:41:39"/>
    <d v="2015-04-15T20:50:00"/>
    <n v="2015"/>
    <n v="2015"/>
    <s v="Mar"/>
    <s v="15000 to 19999"/>
    <n v="12375.75"/>
    <x v="2197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1:26:38"/>
    <d v="2016-02-02T11:26:38"/>
    <n v="2016"/>
    <n v="2016"/>
    <s v="Jan"/>
    <s v="10000 to 14999"/>
    <n v="13121"/>
    <x v="219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1:44:15"/>
    <d v="2014-08-21T21:44:15"/>
    <n v="2014"/>
    <n v="2014"/>
    <s v="Jul"/>
    <s v="5000 to 9999"/>
    <n v="5308.26"/>
    <x v="2199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3:16:26"/>
    <d v="2014-09-09T22:52:00"/>
    <n v="2014"/>
    <n v="2014"/>
    <s v="Aug"/>
    <s v="15000 to 19999"/>
    <n v="15077"/>
    <x v="22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7:44:14"/>
    <d v="2016-04-27T07:16:00"/>
    <n v="2016"/>
    <n v="2016"/>
    <s v="Mar"/>
    <s v="&lt;1000"/>
    <n v="745"/>
    <x v="2201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5:37:42"/>
    <d v="2014-12-31T15:22:00"/>
    <n v="2014"/>
    <n v="2014"/>
    <s v="Dec"/>
    <s v="5000 to 9999"/>
    <n v="8320"/>
    <x v="2202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8:20:55"/>
    <d v="2015-06-13T18:20:55"/>
    <n v="2015"/>
    <n v="2015"/>
    <s v="May"/>
    <s v="1000 to 4999"/>
    <n v="4000"/>
    <x v="433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2:02:40"/>
    <d v="2016-05-04T22:02:40"/>
    <n v="2016"/>
    <n v="2016"/>
    <s v="Apr"/>
    <s v="&lt;1000"/>
    <n v="636"/>
    <x v="69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3:59:05"/>
    <d v="2017-02-08T03:59:05"/>
    <n v="2017"/>
    <n v="2017"/>
    <s v="Jan"/>
    <s v="&lt;1000"/>
    <n v="1083.3700000000001"/>
    <x v="2203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0:04:54"/>
    <d v="2015-05-28T09:59:00"/>
    <n v="2015"/>
    <n v="2015"/>
    <s v="Apr"/>
    <s v="&lt;1000"/>
    <n v="75"/>
    <x v="776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2:16:53"/>
    <d v="2014-10-01T21:59:00"/>
    <n v="2014"/>
    <n v="2014"/>
    <s v="Aug"/>
    <s v="&lt;1000"/>
    <n v="40"/>
    <x v="13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3:59:14"/>
    <d v="2015-03-01T19:04:00"/>
    <n v="2015"/>
    <n v="2015"/>
    <s v="Jan"/>
    <s v="No funding"/>
    <n v="0"/>
    <x v="119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6:59:50"/>
    <d v="2015-01-09T16:59:50"/>
    <n v="2014"/>
    <n v="2015"/>
    <s v="Nov"/>
    <s v="&lt;1000"/>
    <n v="1"/>
    <x v="11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09:16:24"/>
    <d v="2014-09-29T09:16:24"/>
    <n v="2014"/>
    <n v="2014"/>
    <s v="Jul"/>
    <s v="No funding"/>
    <n v="0"/>
    <x v="119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09:36:51"/>
    <d v="2016-04-03T08:36:51"/>
    <n v="2016"/>
    <n v="2016"/>
    <s v="Mar"/>
    <s v="No funding"/>
    <n v="0"/>
    <x v="119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2:59:00"/>
    <d v="2016-05-20T02:59:00"/>
    <n v="2016"/>
    <n v="2016"/>
    <s v="Mar"/>
    <s v="&lt;1000"/>
    <n v="3.42"/>
    <x v="1794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6:27:26"/>
    <d v="2014-08-08T16:27:26"/>
    <n v="2014"/>
    <n v="2014"/>
    <s v="Jul"/>
    <s v="&lt;1000"/>
    <n v="451"/>
    <x v="2204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0:35:34"/>
    <d v="2015-09-28T00:35:34"/>
    <n v="2015"/>
    <n v="2015"/>
    <s v="Aug"/>
    <s v="&lt;1000"/>
    <n v="335"/>
    <x v="413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2:49:08"/>
    <d v="2014-08-13T12:49:08"/>
    <n v="2014"/>
    <n v="2014"/>
    <s v="Jul"/>
    <s v="No funding"/>
    <n v="0"/>
    <x v="119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6:51:32"/>
    <d v="2015-09-30T12:00:00"/>
    <n v="2015"/>
    <n v="2015"/>
    <s v="Sep"/>
    <s v="5000 to 9999"/>
    <n v="6684"/>
    <x v="2205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6:08:58"/>
    <d v="2016-10-22T16:08:58"/>
    <n v="2016"/>
    <n v="2016"/>
    <s v="Sep"/>
    <s v="&lt;1000"/>
    <n v="587"/>
    <x v="2206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1:07:26"/>
    <d v="2015-11-22T00:59:00"/>
    <n v="2015"/>
    <n v="2015"/>
    <s v="Oct"/>
    <s v="5000 to 9999"/>
    <n v="8471"/>
    <x v="2207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19:19:32"/>
    <d v="2014-07-29T19:19:32"/>
    <n v="2014"/>
    <n v="2014"/>
    <s v="Jul"/>
    <s v="&lt;1000"/>
    <n v="10"/>
    <x v="129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09T23:28:57"/>
    <d v="2016-07-09T23:28:57"/>
    <n v="2016"/>
    <n v="2016"/>
    <s v="Jun"/>
    <s v="40000 to 44999"/>
    <n v="29784.5"/>
    <x v="220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6:31:19"/>
    <d v="2015-09-09T16:31:19"/>
    <n v="2015"/>
    <n v="2015"/>
    <s v="Aug"/>
    <s v="&lt;1000"/>
    <n v="136"/>
    <x v="220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0:35:52"/>
    <d v="2015-10-16T10:35:52"/>
    <n v="2015"/>
    <n v="2015"/>
    <s v="Sep"/>
    <s v="&lt;1000"/>
    <n v="175"/>
    <x v="46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4:00:34"/>
    <d v="2014-12-14T14:00:34"/>
    <n v="2014"/>
    <n v="2014"/>
    <s v="Nov"/>
    <s v="&lt;1000"/>
    <n v="141"/>
    <x v="397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1:36:09"/>
    <d v="2016-12-07T11:36:09"/>
    <n v="2016"/>
    <n v="2016"/>
    <s v="Nov"/>
    <s v="&lt;1000"/>
    <n v="437.54"/>
    <x v="221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1:34:41"/>
    <d v="2015-04-20T23:59:00"/>
    <n v="2015"/>
    <n v="2015"/>
    <s v="Apr"/>
    <s v="5000 to 9999"/>
    <n v="7173"/>
    <x v="2211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0:34:22"/>
    <d v="2016-10-29T19:46:00"/>
    <n v="2016"/>
    <n v="2016"/>
    <s v="Oct"/>
    <s v="&lt;1000"/>
    <n v="2"/>
    <x v="377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0:25:00"/>
    <d v="2015-06-14T13:19:00"/>
    <n v="2015"/>
    <n v="2015"/>
    <s v="Apr"/>
    <s v="&lt;1000"/>
    <n v="645"/>
    <x v="2212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7:42:39"/>
    <d v="2016-03-10T07:42:39"/>
    <n v="2016"/>
    <n v="2016"/>
    <s v="Feb"/>
    <s v="&lt;1000"/>
    <n v="25.08"/>
    <x v="2213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0:27:20"/>
    <d v="2016-08-18T20:27:20"/>
    <n v="2016"/>
    <n v="2016"/>
    <s v="Jun"/>
    <s v="1000 to 4999"/>
    <n v="1296"/>
    <x v="2214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09:38:43"/>
    <d v="2015-10-09T09:38:43"/>
    <n v="2015"/>
    <n v="2015"/>
    <s v="Aug"/>
    <s v="1000 to 4999"/>
    <n v="1506"/>
    <x v="84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6:57:58"/>
    <d v="2017-03-02T16:57:58"/>
    <n v="2017"/>
    <n v="2017"/>
    <s v="Jan"/>
    <s v="&lt;1000"/>
    <n v="78.75"/>
    <x v="1105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1:19:55"/>
    <d v="2015-02-25T21:19:55"/>
    <n v="2015"/>
    <n v="2015"/>
    <s v="Jan"/>
    <s v="&lt;1000"/>
    <n v="71"/>
    <x v="1074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1:07:15"/>
    <d v="2015-03-22T10:07:15"/>
    <n v="2015"/>
    <n v="2015"/>
    <s v="Feb"/>
    <s v="10000 to 14999"/>
    <n v="11226"/>
    <x v="22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8:40:44"/>
    <d v="2014-12-26T19:40:44"/>
    <n v="2014"/>
    <n v="2014"/>
    <s v="Oct"/>
    <s v="&lt;1000"/>
    <n v="376"/>
    <x v="2216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2:21:31"/>
    <d v="2015-09-19T22:21:31"/>
    <n v="2015"/>
    <n v="2015"/>
    <s v="Aug"/>
    <s v="1000 to 4999"/>
    <n v="2103"/>
    <x v="2217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16:09:06"/>
    <d v="2015-11-15T17:09:06"/>
    <n v="2015"/>
    <n v="2015"/>
    <s v="Oct"/>
    <s v="No funding"/>
    <n v="0"/>
    <x v="119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7:31:18"/>
    <d v="2014-08-31T23:00:00"/>
    <n v="2014"/>
    <n v="2014"/>
    <s v="Aug"/>
    <s v="&lt;1000"/>
    <n v="56"/>
    <x v="46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1:22:11"/>
    <d v="2015-05-05T12:48:00"/>
    <n v="2015"/>
    <n v="2015"/>
    <s v="Apr"/>
    <s v="&lt;1000"/>
    <n v="470"/>
    <x v="221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5:12:39"/>
    <d v="2015-09-29T15:12:39"/>
    <n v="2015"/>
    <n v="2015"/>
    <s v="Aug"/>
    <s v="&lt;1000"/>
    <n v="610"/>
    <x v="156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0:05:59"/>
    <d v="2015-08-17T10:05:59"/>
    <n v="2015"/>
    <n v="2015"/>
    <s v="Jun"/>
    <s v="&lt;1000"/>
    <n v="56.999999999999993"/>
    <x v="847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1:36:30"/>
    <d v="2016-12-20T22:36:30"/>
    <n v="2016"/>
    <n v="2016"/>
    <s v="Oct"/>
    <s v="&lt;1000"/>
    <n v="125"/>
    <x v="37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7:44:07"/>
    <d v="2015-01-08T07:41:00"/>
    <n v="2014"/>
    <n v="2015"/>
    <s v="Dec"/>
    <s v="&lt;1000"/>
    <n v="126"/>
    <x v="729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7:01:23"/>
    <d v="2016-07-08T19:59:00"/>
    <n v="2016"/>
    <n v="2016"/>
    <s v="Jun"/>
    <s v="5000 to 9999"/>
    <n v="5854"/>
    <x v="2219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3:39:05"/>
    <d v="2015-05-01T12:39:05"/>
    <n v="2015"/>
    <n v="2015"/>
    <s v="Mar"/>
    <s v="10000 to 14999"/>
    <n v="11432"/>
    <x v="222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6:45:43"/>
    <d v="2016-08-14T16:45:43"/>
    <n v="2016"/>
    <n v="2016"/>
    <s v="Jul"/>
    <s v="&lt;1000"/>
    <n v="796"/>
    <x v="222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8:51:52"/>
    <d v="2015-10-15T16:00:00"/>
    <n v="2015"/>
    <n v="2015"/>
    <s v="Sep"/>
    <s v="1000 to 4999"/>
    <n v="1183.19"/>
    <x v="222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5:49:01"/>
    <d v="2014-05-31T21:59:00"/>
    <n v="2014"/>
    <n v="2014"/>
    <s v="May"/>
    <s v="&lt;1000"/>
    <n v="682.5"/>
    <x v="222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3:05:56"/>
    <d v="2015-09-20T13:05:56"/>
    <n v="2015"/>
    <n v="2015"/>
    <s v="Jul"/>
    <s v="&lt;1000"/>
    <n v="25"/>
    <x v="389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8:36:20"/>
    <d v="2016-07-31T18:36:20"/>
    <n v="2016"/>
    <n v="2016"/>
    <s v="Jun"/>
    <s v="&lt;1000"/>
    <n v="50"/>
    <x v="15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3:48:46"/>
    <d v="2015-05-20T13:48:46"/>
    <n v="2015"/>
    <n v="2015"/>
    <s v="Apr"/>
    <s v="&lt;1000"/>
    <n v="795"/>
    <x v="2224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6:05:01"/>
    <d v="2016-10-07T08:00:00"/>
    <n v="2016"/>
    <n v="2016"/>
    <s v="Sep"/>
    <s v="1000 to 4999"/>
    <n v="2246.65"/>
    <x v="2225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3:00:49"/>
    <d v="2016-02-07T18:17:00"/>
    <n v="2015"/>
    <n v="2016"/>
    <s v="Dec"/>
    <s v="1000 to 4999"/>
    <n v="1758"/>
    <x v="2226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2:33:11"/>
    <d v="2016-02-11T22:33:11"/>
    <n v="2016"/>
    <n v="2016"/>
    <s v="Jan"/>
    <s v="&lt;1000"/>
    <n v="278"/>
    <x v="2227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8:56:15"/>
    <d v="2014-10-20T08:56:15"/>
    <n v="2014"/>
    <n v="2014"/>
    <s v="Sep"/>
    <s v="1000 to 4999"/>
    <n v="1827"/>
    <x v="222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3:12:17"/>
    <d v="2015-07-16T01:56:00"/>
    <n v="2015"/>
    <n v="2015"/>
    <s v="Jun"/>
    <s v="&lt;1000"/>
    <n v="341.99999999999994"/>
    <x v="2229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2:10:18"/>
    <d v="2016-08-23T02:10:18"/>
    <n v="2016"/>
    <n v="2016"/>
    <s v="Jul"/>
    <s v="5000 to 9999"/>
    <n v="8197.98"/>
    <x v="2230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1:45:06"/>
    <d v="2015-06-11T21:45:06"/>
    <n v="2015"/>
    <n v="2015"/>
    <s v="Apr"/>
    <s v="&lt;1000"/>
    <n v="11"/>
    <x v="14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5:48:31"/>
    <d v="2015-02-02T20:00:00"/>
    <n v="2015"/>
    <n v="2015"/>
    <s v="Jan"/>
    <s v="1000 to 4999"/>
    <n v="841.34999999999991"/>
    <x v="2231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1:15:16"/>
    <d v="2014-10-18T23:00:00"/>
    <n v="2014"/>
    <n v="2014"/>
    <s v="Aug"/>
    <s v="1000 to 4999"/>
    <n v="2476"/>
    <x v="2232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4:17:56"/>
    <d v="2015-09-16T16:00:00"/>
    <n v="2015"/>
    <n v="2015"/>
    <s v="Aug"/>
    <s v="&lt;1000"/>
    <n v="53.71"/>
    <x v="2233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3:32:31"/>
    <d v="2015-05-11T13:32:31"/>
    <n v="2015"/>
    <n v="2015"/>
    <s v="May"/>
    <s v="5000 to 9999"/>
    <n v="7905"/>
    <x v="2234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0:19:54"/>
    <d v="2015-04-28T09:19:54"/>
    <n v="2015"/>
    <n v="2015"/>
    <s v="Feb"/>
    <s v="&lt;1000"/>
    <n v="26"/>
    <x v="38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1:00:10"/>
    <d v="2014-08-27T21:00:10"/>
    <n v="2014"/>
    <n v="2014"/>
    <s v="Jul"/>
    <s v="5000 to 9999"/>
    <n v="6633"/>
    <x v="2235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8:45:19"/>
    <d v="2017-02-18T18:45:19"/>
    <n v="2017"/>
    <n v="2017"/>
    <s v="Jan"/>
    <s v="&lt;1000"/>
    <n v="10"/>
    <x v="12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8:17:00"/>
    <d v="2014-10-04T08:17:00"/>
    <n v="2014"/>
    <n v="2014"/>
    <s v="Sep"/>
    <s v="5000 to 9999"/>
    <n v="5328"/>
    <x v="2236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0:55:34"/>
    <d v="2016-10-31T20:55:34"/>
    <n v="2016"/>
    <n v="2016"/>
    <s v="Sep"/>
    <s v="&lt;1000"/>
    <n v="521"/>
    <x v="2237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1:33:02"/>
    <d v="2015-04-17T11:33:02"/>
    <n v="2015"/>
    <n v="2015"/>
    <s v="Mar"/>
    <s v="1000 to 4999"/>
    <n v="4635"/>
    <x v="709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09:10:50"/>
    <d v="2014-09-21T09:10:50"/>
    <n v="2014"/>
    <n v="2014"/>
    <s v="Jul"/>
    <s v="No funding"/>
    <n v="0"/>
    <x v="119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4:43:47"/>
    <d v="2016-06-05T04:43:47"/>
    <n v="2016"/>
    <n v="2016"/>
    <s v="May"/>
    <s v="&lt;1000"/>
    <n v="33"/>
    <x v="22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6:22:05"/>
    <d v="2015-04-01T06:22:05"/>
    <n v="2015"/>
    <n v="2015"/>
    <s v="Mar"/>
    <s v="&lt;1000"/>
    <n v="430"/>
    <x v="363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2:59:20"/>
    <d v="2016-05-27T07:12:00"/>
    <n v="2016"/>
    <n v="2016"/>
    <s v="May"/>
    <s v="&lt;1000"/>
    <n v="1.31"/>
    <x v="843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09:35:23"/>
    <d v="2016-07-02T09:35:23"/>
    <n v="2016"/>
    <n v="2016"/>
    <s v="Jun"/>
    <s v="1000 to 4999"/>
    <n v="170.5"/>
    <x v="2239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19:05:32"/>
    <d v="2015-03-26T18:05:32"/>
    <n v="2015"/>
    <n v="2015"/>
    <s v="Feb"/>
    <s v="&lt;1000"/>
    <n v="5"/>
    <x v="14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6:36:36"/>
    <d v="2016-05-05T15:36:36"/>
    <n v="2016"/>
    <n v="2016"/>
    <s v="Mar"/>
    <s v="&lt;1000"/>
    <n v="145.91999999999999"/>
    <x v="224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0:18:55"/>
    <d v="2014-09-26T10:18:55"/>
    <n v="2014"/>
    <n v="2014"/>
    <s v="Jul"/>
    <s v="&lt;1000"/>
    <n v="7.5"/>
    <x v="376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6:22:12"/>
    <d v="2016-11-09T17:22:12"/>
    <n v="2016"/>
    <n v="2016"/>
    <s v="Nov"/>
    <s v="&lt;1000"/>
    <n v="116"/>
    <x v="91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7:49:58"/>
    <d v="2016-07-09T17:49:58"/>
    <n v="2016"/>
    <n v="2016"/>
    <s v="Jun"/>
    <s v="&gt;50000"/>
    <n v="85192"/>
    <x v="2241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2:43:21"/>
    <d v="2015-02-02T12:43:21"/>
    <n v="2014"/>
    <n v="2015"/>
    <s v="Dec"/>
    <s v="&lt;1000"/>
    <n v="26"/>
    <x v="384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7T22:57:52"/>
    <d v="2016-01-06T22:57:52"/>
    <n v="2015"/>
    <n v="2016"/>
    <s v="Dec"/>
    <s v="No funding"/>
    <n v="0"/>
    <x v="119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8:26:02"/>
    <d v="2016-03-27T17:26:02"/>
    <n v="2016"/>
    <n v="2016"/>
    <s v="Feb"/>
    <s v="1000 to 4999"/>
    <n v="1040"/>
    <x v="604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14:33:49"/>
    <d v="2015-03-01T14:33:49"/>
    <n v="2015"/>
    <n v="2015"/>
    <s v="Jan"/>
    <s v="No funding"/>
    <n v="0"/>
    <x v="11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3:49:01"/>
    <d v="2017-03-16T12:49:01"/>
    <n v="2017"/>
    <n v="2017"/>
    <s v="Feb"/>
    <s v="15000 to 19999"/>
    <n v="16291"/>
    <x v="224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4:13:39"/>
    <d v="2017-04-18T13:13:39"/>
    <n v="2017"/>
    <n v="2017"/>
    <s v="Mar"/>
    <s v="&lt;1000"/>
    <n v="10"/>
    <x v="12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09:21:56"/>
    <d v="2017-04-13T22:59:00"/>
    <n v="2017"/>
    <n v="2017"/>
    <s v="Mar"/>
    <s v="&lt;1000"/>
    <n v="375"/>
    <x v="707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7:54:05"/>
    <d v="2017-04-08T06:54:05"/>
    <n v="2017"/>
    <n v="2017"/>
    <s v="Mar"/>
    <s v="&lt;1000"/>
    <n v="645"/>
    <x v="2212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2:24:20"/>
    <d v="2017-04-21T01:24:20"/>
    <n v="2017"/>
    <n v="2017"/>
    <s v="Feb"/>
    <s v="&lt;1000"/>
    <n v="10"/>
    <x v="129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7:33:54"/>
    <d v="2017-03-24T06:33:54"/>
    <n v="2017"/>
    <n v="2017"/>
    <s v="Feb"/>
    <s v="&lt;1000"/>
    <n v="707.4"/>
    <x v="2243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1:16:59"/>
    <d v="2017-03-27T10:16:59"/>
    <n v="2017"/>
    <n v="2017"/>
    <s v="Mar"/>
    <s v="&lt;1000"/>
    <n v="294.75"/>
    <x v="224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1:38:41"/>
    <d v="2017-04-03T21:38:41"/>
    <n v="2017"/>
    <n v="2017"/>
    <s v="Mar"/>
    <s v="&lt;1000"/>
    <n v="162"/>
    <x v="2245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5:05:54"/>
    <d v="2017-03-31T16:59:00"/>
    <n v="2017"/>
    <n v="2017"/>
    <s v="Feb"/>
    <s v="&lt;1000"/>
    <n v="837.09"/>
    <x v="224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5:14:29"/>
    <d v="2017-05-03T13:12:00"/>
    <n v="2017"/>
    <n v="2017"/>
    <s v="Mar"/>
    <s v="&lt;1000"/>
    <n v="50"/>
    <x v="158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09:30:07"/>
    <d v="2017-04-03T09:30:07"/>
    <n v="2017"/>
    <n v="2017"/>
    <s v="Mar"/>
    <s v="No funding"/>
    <n v="0"/>
    <x v="119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0:29:20"/>
    <d v="2017-03-24T22:33:00"/>
    <n v="2017"/>
    <n v="2017"/>
    <s v="Feb"/>
    <s v="1000 to 4999"/>
    <n v="143.1"/>
    <x v="2247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1:15:03"/>
    <d v="2017-04-07T10:15:03"/>
    <n v="2017"/>
    <n v="2017"/>
    <s v="Mar"/>
    <s v="&lt;1000"/>
    <n v="109.44"/>
    <x v="2248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2:04:48"/>
    <d v="2017-04-16T14:00:00"/>
    <n v="2017"/>
    <n v="2017"/>
    <s v="Mar"/>
    <s v="&lt;1000"/>
    <n v="294.11999999999995"/>
    <x v="2249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6:18:59"/>
    <d v="2017-03-19T05:18:59"/>
    <n v="2017"/>
    <n v="2017"/>
    <s v="Feb"/>
    <s v="&lt;1000"/>
    <n v="58.95"/>
    <x v="38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2:35:56"/>
    <d v="2017-04-09T02:35:56"/>
    <n v="2017"/>
    <n v="2017"/>
    <s v="Mar"/>
    <s v="No funding"/>
    <n v="0"/>
    <x v="119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6:55:07"/>
    <d v="2017-03-19T00:00:00"/>
    <n v="2017"/>
    <n v="2017"/>
    <s v="Mar"/>
    <s v="5000 to 9999"/>
    <n v="7540"/>
    <x v="225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6T18:58:54"/>
    <d v="2017-03-27T17:58:54"/>
    <n v="2017"/>
    <n v="2017"/>
    <s v="Jan"/>
    <s v="No funding"/>
    <n v="0"/>
    <x v="119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0:22:46"/>
    <d v="2017-04-16T09:22:46"/>
    <n v="2017"/>
    <n v="2017"/>
    <s v="Mar"/>
    <s v="5000 to 9999"/>
    <n v="278.25"/>
    <x v="225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7:15:55"/>
    <d v="2014-11-06T18:15:55"/>
    <n v="2014"/>
    <n v="2014"/>
    <s v="Sep"/>
    <s v="20000 to 24999"/>
    <n v="23505"/>
    <x v="2252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09:58:04"/>
    <d v="2014-09-30T22:00:00"/>
    <n v="2014"/>
    <n v="2014"/>
    <s v="Sep"/>
    <s v="1000 to 4999"/>
    <n v="2361"/>
    <x v="2253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8:25:00"/>
    <d v="2012-12-06T20:00:00"/>
    <n v="2012"/>
    <n v="2012"/>
    <s v="Nov"/>
    <s v="1000 to 4999"/>
    <n v="1300"/>
    <x v="16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0:20:03"/>
    <d v="2011-01-24T22:00:00"/>
    <n v="2010"/>
    <n v="2011"/>
    <s v="Oct"/>
    <s v="1000 to 4999"/>
    <n v="3535"/>
    <x v="2254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4:09:34"/>
    <d v="2014-09-10T14:09:34"/>
    <n v="2014"/>
    <n v="2014"/>
    <s v="Aug"/>
    <s v="1000 to 4999"/>
    <n v="3514"/>
    <x v="2255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4:49:27"/>
    <d v="2013-11-02T14:49:27"/>
    <n v="2013"/>
    <n v="2013"/>
    <s v="Oct"/>
    <s v="1000 to 4999"/>
    <n v="3053.61"/>
    <x v="225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1:42:17"/>
    <d v="2011-04-30T22:59:00"/>
    <n v="2011"/>
    <n v="2011"/>
    <s v="Mar"/>
    <s v="10000 to 14999"/>
    <n v="10067.5"/>
    <x v="225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5:00:58"/>
    <d v="2012-04-01T14:00:58"/>
    <n v="2012"/>
    <n v="2012"/>
    <s v="Mar"/>
    <s v="5000 to 9999"/>
    <n v="7905"/>
    <x v="223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5:58:45"/>
    <d v="2012-12-20T05:58:45"/>
    <n v="2012"/>
    <n v="2012"/>
    <s v="Nov"/>
    <s v="5000 to 9999"/>
    <n v="12347.051299999999"/>
    <x v="2258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6:52:24"/>
    <d v="2012-06-01T16:52:24"/>
    <n v="2012"/>
    <n v="2012"/>
    <s v="Apr"/>
    <s v="5000 to 9999"/>
    <n v="5600"/>
    <x v="2259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2:55:05"/>
    <d v="2014-07-18T23:00:00"/>
    <n v="2014"/>
    <n v="2014"/>
    <s v="Jul"/>
    <s v="1000 to 4999"/>
    <n v="4040"/>
    <x v="74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4:09:12"/>
    <d v="2013-07-22T14:09:12"/>
    <n v="2013"/>
    <n v="2013"/>
    <s v="Jun"/>
    <s v="5000 to 9999"/>
    <n v="5700"/>
    <x v="2260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19:36:01"/>
    <d v="2012-01-18T17:00:00"/>
    <n v="2011"/>
    <n v="2012"/>
    <s v="Dec"/>
    <s v="1000 to 4999"/>
    <n v="2002.22"/>
    <x v="2261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0:21:27"/>
    <d v="2014-08-12T22:59:00"/>
    <n v="2014"/>
    <n v="2014"/>
    <s v="Jul"/>
    <s v="1000 to 4999"/>
    <n v="4569"/>
    <x v="2262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6:52:02"/>
    <d v="2014-10-15T06:52:02"/>
    <n v="2014"/>
    <n v="2014"/>
    <s v="Sep"/>
    <s v="1000 to 4999"/>
    <n v="2753.62"/>
    <x v="2263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0:27:42"/>
    <d v="2014-07-06T20:00:00"/>
    <n v="2014"/>
    <n v="2014"/>
    <s v="Jun"/>
    <s v="5000 to 9999"/>
    <n v="5086"/>
    <x v="2264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2:05:25"/>
    <d v="2014-06-15T12:05:25"/>
    <n v="2014"/>
    <n v="2014"/>
    <s v="May"/>
    <s v="10000 to 14999"/>
    <n v="14450"/>
    <x v="226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3:20:15"/>
    <d v="2014-06-09T13:20:15"/>
    <n v="2014"/>
    <n v="2014"/>
    <s v="May"/>
    <s v="1000 to 4999"/>
    <n v="2669"/>
    <x v="226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1:49:20"/>
    <d v="2011-05-02T21:59:00"/>
    <n v="2011"/>
    <n v="2011"/>
    <s v="Apr"/>
    <s v="1000 to 4999"/>
    <n v="1220"/>
    <x v="2267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0:35:53"/>
    <d v="2014-11-26T01:59:00"/>
    <n v="2014"/>
    <n v="2014"/>
    <s v="Oct"/>
    <s v="&gt;50000"/>
    <n v="56079.83"/>
    <x v="2268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2:13:01"/>
    <d v="2014-08-01T22:13:01"/>
    <n v="2014"/>
    <n v="2014"/>
    <s v="Jul"/>
    <s v="1000 to 4999"/>
    <n v="3485"/>
    <x v="2269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0:32:33"/>
    <d v="2014-06-13T16:00:00"/>
    <n v="2014"/>
    <n v="2014"/>
    <s v="May"/>
    <s v="1000 to 4999"/>
    <n v="3105"/>
    <x v="945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1:42:41"/>
    <d v="2013-12-12T22:59:00"/>
    <n v="2013"/>
    <n v="2013"/>
    <s v="Nov"/>
    <s v="5000 to 9999"/>
    <n v="8241"/>
    <x v="227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19:55:44"/>
    <d v="2014-07-01T22:00:00"/>
    <n v="2014"/>
    <n v="2014"/>
    <s v="May"/>
    <s v="1000 to 4999"/>
    <n v="2245"/>
    <x v="2271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8:35:58"/>
    <d v="2016-05-06T08:35:58"/>
    <n v="2016"/>
    <n v="2016"/>
    <s v="Apr"/>
    <s v="5000 to 9999"/>
    <n v="9978.27"/>
    <x v="227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1:31:08"/>
    <d v="2012-02-14T11:31:08"/>
    <n v="2012"/>
    <n v="2012"/>
    <s v="Jan"/>
    <s v="1000 to 4999"/>
    <n v="2300"/>
    <x v="2273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5:04:52"/>
    <d v="2014-09-26T15:04:52"/>
    <n v="2014"/>
    <n v="2014"/>
    <s v="Aug"/>
    <s v="10000 to 14999"/>
    <n v="10300"/>
    <x v="291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4:45:08"/>
    <d v="2014-08-25T14:45:08"/>
    <n v="2014"/>
    <n v="2014"/>
    <s v="Aug"/>
    <s v="1000 to 4999"/>
    <n v="3034"/>
    <x v="2274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5:17:07"/>
    <d v="2011-02-17T15:17:07"/>
    <n v="2010"/>
    <n v="2011"/>
    <s v="Dec"/>
    <s v="5000 to 9999"/>
    <n v="5478"/>
    <x v="2275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6:20:31"/>
    <d v="2013-08-18T09:00:00"/>
    <n v="2013"/>
    <n v="2013"/>
    <s v="Jul"/>
    <s v="1000 to 4999"/>
    <n v="2182"/>
    <x v="1321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0:00:09"/>
    <d v="2014-06-21T10:00:09"/>
    <n v="2014"/>
    <n v="2014"/>
    <s v="May"/>
    <s v="1000 to 4999"/>
    <n v="2935"/>
    <x v="227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8:31:15"/>
    <d v="2014-07-16T08:31:15"/>
    <n v="2014"/>
    <n v="2014"/>
    <s v="Jun"/>
    <s v="1000 to 4999"/>
    <n v="3374.56"/>
    <x v="2277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0:51:11"/>
    <d v="2013-05-06T10:51:11"/>
    <n v="2013"/>
    <n v="2013"/>
    <s v="Apr"/>
    <s v="1000 to 4999"/>
    <n v="4794.82"/>
    <x v="2278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3:54:09"/>
    <d v="2014-06-20T03:54:09"/>
    <n v="2014"/>
    <n v="2014"/>
    <s v="May"/>
    <s v="1000 to 4999"/>
    <n v="1882.47"/>
    <x v="227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1:26:27"/>
    <d v="2014-06-15T10:00:00"/>
    <n v="2014"/>
    <n v="2014"/>
    <s v="May"/>
    <s v="&lt;1000"/>
    <n v="713.95"/>
    <x v="228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6:47:01"/>
    <d v="2012-01-31T11:00:00"/>
    <n v="2011"/>
    <n v="2012"/>
    <s v="Dec"/>
    <s v="5000 to 9999"/>
    <n v="7062"/>
    <x v="2281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3:04:29"/>
    <d v="2013-08-23T13:04:29"/>
    <n v="2013"/>
    <n v="2013"/>
    <s v="Aug"/>
    <s v="1000 to 4999"/>
    <n v="2725"/>
    <x v="2282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7:50:31"/>
    <d v="2014-07-01T17:50:31"/>
    <n v="2014"/>
    <n v="2014"/>
    <s v="Jun"/>
    <s v="1000 to 4999"/>
    <n v="4610"/>
    <x v="228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7:27:21"/>
    <d v="2014-07-16T17:27:21"/>
    <n v="2014"/>
    <n v="2014"/>
    <s v="Jul"/>
    <s v="1000 to 4999"/>
    <n v="1310"/>
    <x v="185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6:10:38"/>
    <d v="2014-09-16T15:00:00"/>
    <n v="2014"/>
    <n v="2014"/>
    <s v="Aug"/>
    <s v="1000 to 4999"/>
    <n v="4283.7"/>
    <x v="2284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09:59:33"/>
    <d v="2014-08-04T09:59:33"/>
    <n v="2014"/>
    <n v="2014"/>
    <s v="Jul"/>
    <s v="15000 to 19999"/>
    <n v="17444"/>
    <x v="2285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3:58:22"/>
    <d v="2015-06-10T03:58:22"/>
    <n v="2015"/>
    <n v="2015"/>
    <s v="May"/>
    <s v="&lt;1000"/>
    <n v="170.3"/>
    <x v="2286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2:18:52"/>
    <d v="2015-05-24T02:18:52"/>
    <n v="2015"/>
    <n v="2015"/>
    <s v="Apr"/>
    <s v="5000 to 9999"/>
    <n v="745.8"/>
    <x v="2287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8T21:37:55"/>
    <d v="2016-12-08T22:37:55"/>
    <n v="2016"/>
    <n v="2016"/>
    <s v="Nov"/>
    <s v="No funding"/>
    <n v="0"/>
    <x v="119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2:07:49"/>
    <d v="2016-08-16T12:07:49"/>
    <n v="2016"/>
    <n v="2016"/>
    <s v="Jun"/>
    <s v="&lt;1000"/>
    <n v="151"/>
    <x v="12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6:34:19"/>
    <d v="2015-02-28T16:00:00"/>
    <n v="2015"/>
    <n v="2015"/>
    <s v="Jan"/>
    <s v="&lt;1000"/>
    <n v="133.62"/>
    <x v="2288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7:14:16"/>
    <d v="2015-02-20T17:14:16"/>
    <n v="2015"/>
    <n v="2015"/>
    <s v="Jan"/>
    <s v="&lt;1000"/>
    <n v="768.97"/>
    <x v="2289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6T19:29:58"/>
    <d v="2015-07-26T19:29:58"/>
    <n v="2015"/>
    <n v="2015"/>
    <s v="Jun"/>
    <s v="No funding"/>
    <n v="0"/>
    <x v="119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8:15:42"/>
    <d v="2015-02-12T08:15:42"/>
    <n v="2015"/>
    <n v="2015"/>
    <s v="Jan"/>
    <s v="1000 to 4999"/>
    <n v="2070"/>
    <x v="229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8:21:15"/>
    <d v="2015-08-01T08:00:00"/>
    <n v="2015"/>
    <n v="2015"/>
    <s v="Jun"/>
    <s v="1000 to 4999"/>
    <n v="1800"/>
    <x v="1208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5:50:18"/>
    <d v="2015-02-04T05:50:18"/>
    <n v="2015"/>
    <n v="2015"/>
    <s v="Jan"/>
    <s v="1000 to 4999"/>
    <n v="137.4"/>
    <x v="2291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4:11:17"/>
    <d v="2015-02-16T04:11:17"/>
    <n v="2015"/>
    <n v="2015"/>
    <s v="Jan"/>
    <s v="&lt;1000"/>
    <n v="16.5"/>
    <x v="2292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2:16:58"/>
    <d v="2014-09-06T15:00:00"/>
    <n v="2014"/>
    <n v="2014"/>
    <s v="Aug"/>
    <s v="1000 to 4999"/>
    <n v="2608"/>
    <x v="2293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1:41:41"/>
    <d v="2016-04-29T23:34:00"/>
    <n v="2016"/>
    <n v="2016"/>
    <s v="Mar"/>
    <s v="&lt;1000"/>
    <n v="1"/>
    <x v="118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2:24:37"/>
    <d v="2014-08-31T12:24:37"/>
    <n v="2014"/>
    <n v="2014"/>
    <s v="Aug"/>
    <s v="&lt;1000"/>
    <n v="32.75"/>
    <x v="822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4:29:06"/>
    <d v="2015-12-13T23:59:00"/>
    <n v="2015"/>
    <n v="2015"/>
    <s v="Oct"/>
    <s v="1000 to 4999"/>
    <n v="2726"/>
    <x v="2294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7:43:42"/>
    <d v="2015-09-25T17:43:42"/>
    <n v="2015"/>
    <n v="2015"/>
    <s v="Aug"/>
    <s v="&lt;1000"/>
    <n v="250"/>
    <x v="415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0:27:59"/>
    <d v="2015-07-17T10:14:00"/>
    <n v="2015"/>
    <n v="2015"/>
    <s v="Jun"/>
    <s v="No funding"/>
    <n v="0"/>
    <x v="119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2:59:32"/>
    <d v="2015-05-01T02:59:32"/>
    <n v="2015"/>
    <n v="2015"/>
    <s v="Apr"/>
    <s v="&lt;1000"/>
    <n v="357.63"/>
    <x v="229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0:37:31"/>
    <d v="2015-09-19T00:37:31"/>
    <n v="2015"/>
    <n v="2015"/>
    <s v="Aug"/>
    <s v="No funding"/>
    <n v="0"/>
    <x v="119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0:40:07"/>
    <d v="2015-04-22T23:40:07"/>
    <n v="2015"/>
    <n v="2015"/>
    <s v="Feb"/>
    <s v="1000 to 4999"/>
    <n v="2550"/>
    <x v="593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8:31:17"/>
    <d v="2014-07-28T08:31:17"/>
    <n v="2014"/>
    <n v="2014"/>
    <s v="Jul"/>
    <s v="5000 to 9999"/>
    <n v="5175"/>
    <x v="229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09:17:38"/>
    <d v="2014-06-20T17:00:00"/>
    <n v="2014"/>
    <n v="2014"/>
    <s v="May"/>
    <s v="10000 to 14999"/>
    <n v="11335.7"/>
    <x v="2297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6:28:39"/>
    <d v="2012-05-31T21:59:00"/>
    <n v="2012"/>
    <n v="2012"/>
    <s v="Apr"/>
    <s v="1000 to 4999"/>
    <n v="3773"/>
    <x v="2298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8:04:40"/>
    <d v="2014-08-14T20:00:00"/>
    <n v="2014"/>
    <n v="2014"/>
    <s v="Jul"/>
    <s v="25000 to 29999"/>
    <n v="27541"/>
    <x v="2299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3:05:51"/>
    <d v="2014-08-08T13:05:51"/>
    <n v="2014"/>
    <n v="2014"/>
    <s v="Jul"/>
    <s v="5000 to 9999"/>
    <n v="5050"/>
    <x v="230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2:19:19"/>
    <d v="2015-07-26T12:19:19"/>
    <n v="2015"/>
    <n v="2015"/>
    <s v="Jun"/>
    <s v="5000 to 9999"/>
    <n v="7869.17"/>
    <x v="2301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3:01:13"/>
    <d v="2016-01-05T17:55:00"/>
    <n v="2015"/>
    <n v="2016"/>
    <s v="Nov"/>
    <s v="10000 to 14999"/>
    <n v="16055.36"/>
    <x v="2302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09:57:51"/>
    <d v="2015-09-09T21:59:00"/>
    <n v="2015"/>
    <n v="2015"/>
    <s v="Aug"/>
    <s v="35000 to 39999"/>
    <n v="35123"/>
    <x v="2303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5:06:11"/>
    <d v="2015-07-11T08:30:00"/>
    <n v="2015"/>
    <n v="2015"/>
    <s v="Jun"/>
    <s v="1000 to 4999"/>
    <n v="2621.31"/>
    <x v="2304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7:06:24"/>
    <d v="2016-11-04T07:06:24"/>
    <n v="2016"/>
    <n v="2016"/>
    <s v="Oct"/>
    <s v="5000 to 9999"/>
    <n v="5221"/>
    <x v="217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8:03:06"/>
    <d v="2014-12-30T18:00:00"/>
    <n v="2014"/>
    <n v="2014"/>
    <s v="Nov"/>
    <s v="10000 to 14999"/>
    <n v="16050.12"/>
    <x v="2305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7:35:47"/>
    <d v="2015-03-22T16:35:47"/>
    <n v="2015"/>
    <n v="2015"/>
    <s v="Feb"/>
    <s v="20000 to 24999"/>
    <n v="20022"/>
    <x v="230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4:00:04"/>
    <d v="2017-03-12T15:00:00"/>
    <n v="2017"/>
    <n v="2017"/>
    <s v="Feb"/>
    <s v="15000 to 19999"/>
    <n v="15126"/>
    <x v="2307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0:43:23"/>
    <d v="2015-07-05T10:43:23"/>
    <n v="2015"/>
    <n v="2015"/>
    <s v="May"/>
    <s v="1000 to 4999"/>
    <n v="5419.47"/>
    <x v="2308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7:58:17"/>
    <d v="2015-10-24T15:29:00"/>
    <n v="2015"/>
    <n v="2015"/>
    <s v="Sep"/>
    <s v="1000 to 4999"/>
    <n v="3120"/>
    <x v="2309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4:02:56"/>
    <d v="2015-08-20T14:02:56"/>
    <n v="2015"/>
    <n v="2015"/>
    <s v="Jul"/>
    <s v="1000 to 4999"/>
    <n v="3395"/>
    <x v="231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4:25:13"/>
    <d v="2017-01-09T23:00:00"/>
    <n v="2016"/>
    <n v="2017"/>
    <s v="Nov"/>
    <s v="30000 to 34999"/>
    <n v="30610"/>
    <x v="2311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7:25:38"/>
    <d v="2016-06-03T15:00:00"/>
    <n v="2016"/>
    <n v="2016"/>
    <s v="May"/>
    <s v="1000 to 4999"/>
    <n v="2047"/>
    <x v="231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8:00:12"/>
    <d v="2015-10-30T08:00:12"/>
    <n v="2015"/>
    <n v="2015"/>
    <s v="Sep"/>
    <s v="1000 to 4999"/>
    <n v="1637.5"/>
    <x v="2313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5:10:36"/>
    <d v="2017-01-17T15:10:36"/>
    <n v="2016"/>
    <n v="2017"/>
    <s v="Dec"/>
    <s v="1000 to 4999"/>
    <n v="1965"/>
    <x v="2314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1:01:24"/>
    <d v="2015-12-16T22:59:00"/>
    <n v="2015"/>
    <n v="2015"/>
    <s v="Nov"/>
    <s v="5000 to 9999"/>
    <n v="7164"/>
    <x v="2315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0:59:58"/>
    <d v="2014-11-20T01:59:58"/>
    <n v="2014"/>
    <n v="2014"/>
    <s v="Oct"/>
    <s v="20000 to 24999"/>
    <n v="21573"/>
    <x v="231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2:02:06"/>
    <d v="2014-09-30T21:59:00"/>
    <n v="2014"/>
    <n v="2014"/>
    <s v="Sep"/>
    <s v="1000 to 4999"/>
    <n v="2857"/>
    <x v="2317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6:39:07"/>
    <d v="2016-04-16T16:39:07"/>
    <n v="2016"/>
    <n v="2016"/>
    <s v="Mar"/>
    <s v="1000 to 4999"/>
    <n v="1610"/>
    <x v="2318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3:31:57"/>
    <d v="2016-05-03T21:59:00"/>
    <n v="2016"/>
    <n v="2016"/>
    <s v="Apr"/>
    <s v="1000 to 4999"/>
    <n v="1312"/>
    <x v="2319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3:19:15"/>
    <d v="2017-03-02T13:19:15"/>
    <n v="2017"/>
    <n v="2017"/>
    <s v="Jan"/>
    <s v="5000 to 9999"/>
    <n v="5940"/>
    <x v="232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2:56:48"/>
    <d v="2017-02-01T17:31:00"/>
    <n v="2016"/>
    <n v="2017"/>
    <s v="Dec"/>
    <s v="1000 to 4999"/>
    <n v="5260.5801000000001"/>
    <x v="2321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2:20:51"/>
    <d v="2016-07-01T02:20:51"/>
    <n v="2016"/>
    <n v="2016"/>
    <s v="Jun"/>
    <s v="15000 to 19999"/>
    <n v="15481"/>
    <x v="232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6:00:33"/>
    <d v="2016-12-28T16:00:33"/>
    <n v="2016"/>
    <n v="2016"/>
    <s v="Nov"/>
    <s v="20000 to 24999"/>
    <n v="20120"/>
    <x v="232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5:23:04"/>
    <d v="2015-09-28T21:59:00"/>
    <n v="2015"/>
    <n v="2015"/>
    <s v="Sep"/>
    <s v="35000 to 39999"/>
    <n v="35275.64"/>
    <x v="2324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6:14:58"/>
    <d v="2015-07-01T06:14:58"/>
    <n v="2015"/>
    <n v="2015"/>
    <s v="Jun"/>
    <s v="1000 to 4999"/>
    <n v="4119.95"/>
    <x v="2325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0:08:13"/>
    <d v="2015-10-25T17:59:00"/>
    <n v="2015"/>
    <n v="2015"/>
    <s v="Sep"/>
    <s v="5000 to 9999"/>
    <n v="8133.7637999999997"/>
    <x v="232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0:39:08"/>
    <d v="2017-02-16T17:00:00"/>
    <n v="2017"/>
    <n v="2017"/>
    <s v="Jan"/>
    <s v="1000 to 4999"/>
    <n v="3952.27"/>
    <x v="2327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1:47:50"/>
    <d v="2014-10-14T00:59:00"/>
    <n v="2014"/>
    <n v="2014"/>
    <s v="Sep"/>
    <s v="5000 to 9999"/>
    <n v="9801"/>
    <x v="2328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2:08:12"/>
    <d v="2014-09-19T12:08:12"/>
    <n v="2014"/>
    <n v="2014"/>
    <s v="Aug"/>
    <s v="10000 to 14999"/>
    <n v="12730.42"/>
    <x v="2329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0:19:22"/>
    <d v="2015-10-08T18:00:00"/>
    <n v="2015"/>
    <n v="2015"/>
    <s v="Sep"/>
    <s v="5000 to 9999"/>
    <n v="8227"/>
    <x v="233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0:39:42"/>
    <d v="2016-12-01T11:39:42"/>
    <n v="2016"/>
    <n v="2016"/>
    <s v="Nov"/>
    <s v="1000 to 4999"/>
    <n v="2157.5700000000002"/>
    <x v="2331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8:24:18"/>
    <d v="2015-06-11T20:00:00"/>
    <n v="2015"/>
    <n v="2015"/>
    <s v="May"/>
    <s v="20000 to 24999"/>
    <n v="21904"/>
    <x v="2332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5:20:00"/>
    <d v="2015-09-11T21:59:00"/>
    <n v="2015"/>
    <n v="2015"/>
    <s v="Aug"/>
    <s v="10000 to 14999"/>
    <n v="11122"/>
    <x v="2333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4:25:12"/>
    <d v="2015-07-12T04:25:12"/>
    <n v="2015"/>
    <n v="2015"/>
    <s v="Jun"/>
    <s v="1000 to 4999"/>
    <n v="3466.915"/>
    <x v="2334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5:19:17"/>
    <d v="2015-04-04T14:19:17"/>
    <n v="2015"/>
    <n v="2015"/>
    <s v="Mar"/>
    <s v="10000 to 14999"/>
    <n v="12095"/>
    <x v="2335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1:55:14"/>
    <d v="2015-06-20T11:55:14"/>
    <n v="2015"/>
    <n v="2015"/>
    <s v="May"/>
    <s v="5000 to 9999"/>
    <n v="5771"/>
    <x v="233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1:48:44"/>
    <d v="2014-11-05T12:48:44"/>
    <n v="2014"/>
    <n v="2014"/>
    <s v="Oct"/>
    <s v="25000 to 29999"/>
    <n v="25388"/>
    <x v="2337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1:32:46"/>
    <d v="2015-06-21T11:32:46"/>
    <n v="2015"/>
    <n v="2015"/>
    <s v="May"/>
    <s v="1000 to 4999"/>
    <n v="1661"/>
    <x v="1553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5:20:40"/>
    <d v="2016-09-07T05:20:40"/>
    <n v="2016"/>
    <n v="2016"/>
    <s v="Aug"/>
    <s v="1000 to 4999"/>
    <n v="3767.56"/>
    <x v="2338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7:50:28"/>
    <d v="2016-09-07T21:45:00"/>
    <n v="2016"/>
    <n v="2016"/>
    <s v="Aug"/>
    <s v="20000 to 24999"/>
    <n v="20365"/>
    <x v="2339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0:03:29"/>
    <d v="2015-03-25T19:03:29"/>
    <n v="2015"/>
    <n v="2015"/>
    <s v="Feb"/>
    <s v="10000 to 14999"/>
    <n v="17244.185000000001"/>
    <x v="2340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2:26:15"/>
    <d v="2014-10-07T12:26:15"/>
    <n v="2014"/>
    <n v="2014"/>
    <s v="Sep"/>
    <s v="&lt;1000"/>
    <n v="687.75"/>
    <x v="2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7:46:17"/>
    <d v="2015-06-10T21:59:00"/>
    <n v="2015"/>
    <n v="2015"/>
    <s v="May"/>
    <s v="10000 to 14999"/>
    <n v="12806"/>
    <x v="2341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7:25:52"/>
    <d v="2017-02-22T07:25:52"/>
    <n v="2017"/>
    <n v="2017"/>
    <s v="Jan"/>
    <s v="1000 to 4999"/>
    <n v="2785.0468999999998"/>
    <x v="234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5:17:41"/>
    <d v="2015-01-08T15:17:41"/>
    <n v="2014"/>
    <n v="2015"/>
    <s v="Dec"/>
    <s v="5000 to 9999"/>
    <n v="7365"/>
    <x v="234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2:15:45"/>
    <d v="2016-09-30T21:59:00"/>
    <n v="2016"/>
    <n v="2016"/>
    <s v="Sep"/>
    <s v="20000 to 24999"/>
    <n v="24418.6"/>
    <x v="2344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0:08:38"/>
    <d v="2015-11-30T11:08:38"/>
    <n v="2015"/>
    <n v="2015"/>
    <s v="Oct"/>
    <s v="5000 to 9999"/>
    <n v="5462"/>
    <x v="2345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1:24:36"/>
    <d v="2015-07-16T11:24:36"/>
    <n v="2015"/>
    <n v="2015"/>
    <s v="Jun"/>
    <s v="1000 to 4999"/>
    <n v="3315"/>
    <x v="234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1:34:22"/>
    <d v="2014-12-21T22:00:00"/>
    <n v="2014"/>
    <n v="2014"/>
    <s v="Nov"/>
    <s v="10000 to 14999"/>
    <n v="12571"/>
    <x v="2347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6:23:08"/>
    <d v="2015-10-30T15:00:00"/>
    <n v="2015"/>
    <n v="2015"/>
    <s v="Oct"/>
    <s v="1000 to 4999"/>
    <n v="2804.16"/>
    <x v="2348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3:12:18"/>
    <d v="2015-01-28T16:00:00"/>
    <n v="2015"/>
    <n v="2015"/>
    <s v="Jan"/>
    <s v="1000 to 4999"/>
    <n v="2575"/>
    <x v="2349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1:05:15"/>
    <d v="2015-12-03T11:00:00"/>
    <n v="2015"/>
    <n v="2015"/>
    <s v="Nov"/>
    <s v="1000 to 4999"/>
    <n v="5047.9199999999992"/>
    <x v="235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6:52:02"/>
    <d v="2015-06-12T15:00:00"/>
    <n v="2015"/>
    <n v="2015"/>
    <s v="May"/>
    <s v="5000 to 9999"/>
    <n v="7877"/>
    <x v="2351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2:11:00"/>
    <d v="2015-07-17T12:11:00"/>
    <n v="2015"/>
    <n v="2015"/>
    <s v="Jun"/>
    <s v="15000 to 19999"/>
    <n v="15315"/>
    <x v="2352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5:42:08"/>
    <d v="2016-08-24T15:42:08"/>
    <n v="2016"/>
    <n v="2016"/>
    <s v="Aug"/>
    <s v="1000 to 4999"/>
    <n v="2560"/>
    <x v="2049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3:29:57"/>
    <d v="2015-06-16T05:00:00"/>
    <n v="2015"/>
    <n v="2015"/>
    <s v="May"/>
    <s v="5000 to 9999"/>
    <n v="10637.2"/>
    <x v="2353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6:47:45"/>
    <d v="2015-07-12T06:47:45"/>
    <n v="2015"/>
    <n v="2015"/>
    <s v="Jun"/>
    <s v="1000 to 4999"/>
    <n v="2397.3000000000002"/>
    <x v="2354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4:29:35"/>
    <d v="2014-11-02T05:29:35"/>
    <n v="2014"/>
    <n v="2014"/>
    <s v="Oct"/>
    <s v="1000 to 4999"/>
    <n v="2554.5"/>
    <x v="235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6:00:09"/>
    <d v="2015-11-06T07:00:09"/>
    <n v="2015"/>
    <n v="2015"/>
    <s v="Oct"/>
    <s v="15000 to 19999"/>
    <n v="15443"/>
    <x v="235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3:14:02"/>
    <d v="2016-09-14T13:00:00"/>
    <n v="2016"/>
    <n v="2016"/>
    <s v="Aug"/>
    <s v="1000 to 4999"/>
    <n v="4296"/>
    <x v="2357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0:54:32"/>
    <d v="2016-03-15T15:00:00"/>
    <n v="2016"/>
    <n v="2016"/>
    <s v="Jan"/>
    <s v="15000 to 19999"/>
    <n v="15705"/>
    <x v="2358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5:07:51"/>
    <d v="2015-02-08T22:30:00"/>
    <n v="2015"/>
    <n v="2015"/>
    <s v="Jan"/>
    <s v="1000 to 4999"/>
    <n v="1805"/>
    <x v="2359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6:47:59"/>
    <d v="2016-03-31T21:59:00"/>
    <n v="2016"/>
    <n v="2016"/>
    <s v="Feb"/>
    <s v="5000 to 9999"/>
    <n v="3943.5"/>
    <x v="236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0:23:26"/>
    <d v="2014-11-18T11:23:26"/>
    <n v="2014"/>
    <n v="2014"/>
    <s v="Oct"/>
    <s v="5000 to 9999"/>
    <n v="7113.3"/>
    <x v="2361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4:21:43"/>
    <d v="2015-05-30T14:21:43"/>
    <n v="2015"/>
    <n v="2015"/>
    <s v="Apr"/>
    <s v="1000 to 4999"/>
    <n v="3386.3500000000004"/>
    <x v="2362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0:27:39"/>
    <d v="2016-03-31T19:27:39"/>
    <n v="2016"/>
    <n v="2016"/>
    <s v="Mar"/>
    <s v="5000 to 9999"/>
    <n v="6628"/>
    <x v="2363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2:09:58"/>
    <d v="2015-05-31T23:00:00"/>
    <n v="2015"/>
    <n v="2015"/>
    <s v="Apr"/>
    <s v="1000 to 4999"/>
    <n v="2060"/>
    <x v="2364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8:28:25"/>
    <d v="2015-09-01T18:28:25"/>
    <n v="2015"/>
    <n v="2015"/>
    <s v="Aug"/>
    <s v="5000 to 9999"/>
    <n v="6080"/>
    <x v="62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2:39:48"/>
    <d v="2016-04-28T22:39:48"/>
    <n v="2016"/>
    <n v="2016"/>
    <s v="Mar"/>
    <s v="30000 to 34999"/>
    <n v="31820.5"/>
    <x v="2365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1:51:38"/>
    <d v="2016-02-10T15:00:00"/>
    <n v="2016"/>
    <n v="2016"/>
    <s v="Jan"/>
    <s v="&lt;1000"/>
    <n v="1097.78"/>
    <x v="236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5:14:13"/>
    <d v="2016-01-28T23:59:00"/>
    <n v="2016"/>
    <n v="2016"/>
    <s v="Jan"/>
    <s v="1000 to 4999"/>
    <n v="3048"/>
    <x v="2367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6:37:06"/>
    <d v="2017-02-27T23:00:00"/>
    <n v="2017"/>
    <n v="2017"/>
    <s v="Jan"/>
    <s v="5000 to 9999"/>
    <n v="5604"/>
    <x v="2368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4:09:42"/>
    <d v="2016-08-15T14:09:42"/>
    <n v="2016"/>
    <n v="2016"/>
    <s v="Jul"/>
    <s v="15000 to 19999"/>
    <n v="15265"/>
    <x v="2369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2:00:28"/>
    <d v="2015-11-28T12:00:28"/>
    <n v="2015"/>
    <n v="2015"/>
    <s v="Nov"/>
    <s v="1000 to 4999"/>
    <n v="1875"/>
    <x v="237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2:35:15"/>
    <d v="2016-06-20T17:00:00"/>
    <n v="2016"/>
    <n v="2016"/>
    <s v="May"/>
    <s v="10000 to 14999"/>
    <n v="13134.7019"/>
    <x v="2371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2:50:02"/>
    <d v="2017-02-20T02:50:02"/>
    <n v="2017"/>
    <n v="2017"/>
    <s v="Jan"/>
    <s v="&lt;1000"/>
    <n v="871.42510000000004"/>
    <x v="237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6:21:31"/>
    <d v="2017-03-11T06:21:31"/>
    <n v="2017"/>
    <n v="2017"/>
    <s v="Feb"/>
    <s v="1000 to 4999"/>
    <n v="3175.44"/>
    <x v="2373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0:51:40"/>
    <d v="2015-09-16T21:59:00"/>
    <n v="2015"/>
    <n v="2015"/>
    <s v="Aug"/>
    <s v="&lt;1000"/>
    <n v="570"/>
    <x v="371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2:29:08"/>
    <d v="2015-12-04T13:29:08"/>
    <n v="2015"/>
    <n v="2015"/>
    <s v="Oct"/>
    <s v="&lt;1000"/>
    <n v="378.59000000000003"/>
    <x v="115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4:12:32"/>
    <d v="2017-03-04T04:12:32"/>
    <n v="2017"/>
    <n v="2017"/>
    <s v="Feb"/>
    <s v="5000 to 9999"/>
    <n v="5215.6000000000004"/>
    <x v="2374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6:59:14"/>
    <d v="2015-06-16T06:59:14"/>
    <n v="2015"/>
    <n v="2015"/>
    <s v="May"/>
    <s v="&lt;1000"/>
    <n v="930.1"/>
    <x v="2375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4:37:09"/>
    <d v="2016-09-26T04:37:09"/>
    <n v="2016"/>
    <n v="2016"/>
    <s v="Aug"/>
    <s v="&lt;1000"/>
    <n v="943.21310000000005"/>
    <x v="237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2:09:32"/>
    <d v="2015-11-22T16:00:00"/>
    <n v="2015"/>
    <n v="2015"/>
    <s v="Nov"/>
    <s v="1000 to 4999"/>
    <n v="2830.9100000000003"/>
    <x v="2377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2:30:56"/>
    <d v="2015-07-27T16:59:00"/>
    <n v="2015"/>
    <n v="2015"/>
    <s v="Jul"/>
    <s v="5000 to 9999"/>
    <n v="7210.2400000000007"/>
    <x v="2378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6:59:28"/>
    <d v="2015-09-12T18:00:00"/>
    <n v="2015"/>
    <n v="2015"/>
    <s v="Aug"/>
    <s v="10000 to 14999"/>
    <n v="10173"/>
    <x v="2379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6:01:03"/>
    <d v="2015-10-14T16:01:03"/>
    <n v="2015"/>
    <n v="2015"/>
    <s v="Sep"/>
    <s v="1000 to 4999"/>
    <n v="3486"/>
    <x v="2380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1:51:02"/>
    <d v="2015-04-29T11:51:02"/>
    <n v="2015"/>
    <n v="2015"/>
    <s v="Apr"/>
    <s v="1000 to 4999"/>
    <n v="4085"/>
    <x v="1864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1:39:36"/>
    <d v="2016-08-01T00:59:00"/>
    <n v="2016"/>
    <n v="2016"/>
    <s v="Jun"/>
    <s v="1000 to 4999"/>
    <n v="4004"/>
    <x v="2381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2:26:16"/>
    <d v="2016-12-07T02:26:16"/>
    <n v="2016"/>
    <n v="2016"/>
    <s v="Nov"/>
    <s v="5000 to 9999"/>
    <n v="9900.9"/>
    <x v="2382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09:38:04"/>
    <d v="2015-03-28T08:38:04"/>
    <n v="2015"/>
    <n v="2015"/>
    <s v="Feb"/>
    <s v="1000 to 4999"/>
    <n v="2086"/>
    <x v="2383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8:59:12"/>
    <d v="2016-12-22T08:59:12"/>
    <n v="2016"/>
    <n v="2016"/>
    <s v="Nov"/>
    <s v="15000 to 19999"/>
    <n v="15677.5"/>
    <x v="238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4:32:28"/>
    <d v="2015-07-31T14:32:28"/>
    <n v="2015"/>
    <n v="2015"/>
    <s v="Jul"/>
    <s v="1000 to 4999"/>
    <n v="4081"/>
    <x v="238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2T23:15:42"/>
    <d v="2016-06-09T21:00:00"/>
    <n v="2016"/>
    <n v="2016"/>
    <s v="May"/>
    <s v="1000 to 4999"/>
    <n v="2630"/>
    <x v="1409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19:22:19"/>
    <d v="2016-05-14T19:22:19"/>
    <n v="2016"/>
    <n v="2016"/>
    <s v="Apr"/>
    <s v="1000 to 4999"/>
    <n v="1066.8"/>
    <x v="238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5:02:45"/>
    <d v="2016-04-13T15:02:45"/>
    <n v="2016"/>
    <n v="2016"/>
    <s v="Mar"/>
    <s v="1000 to 4999"/>
    <n v="4280"/>
    <x v="638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09:36:18"/>
    <d v="2016-10-16T09:36:18"/>
    <n v="2016"/>
    <n v="2016"/>
    <s v="Sep"/>
    <s v="&lt;1000"/>
    <n v="730.98"/>
    <x v="2387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6:17:05"/>
    <d v="2015-10-06T16:17:05"/>
    <n v="2015"/>
    <n v="2015"/>
    <s v="Sep"/>
    <s v="5000 to 9999"/>
    <n v="6505"/>
    <x v="238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1:00:10"/>
    <d v="2015-10-17T01:00:10"/>
    <n v="2015"/>
    <n v="2015"/>
    <s v="Sep"/>
    <s v="1000 to 4999"/>
    <n v="2746"/>
    <x v="422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3:25:46"/>
    <d v="2016-11-11T16:00:00"/>
    <n v="2016"/>
    <n v="2016"/>
    <s v="Oct"/>
    <s v="1000 to 4999"/>
    <n v="2501"/>
    <x v="1801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2T23:51:57"/>
    <d v="2016-01-26T19:00:00"/>
    <n v="2016"/>
    <n v="2016"/>
    <s v="Jan"/>
    <s v="1000 to 4999"/>
    <n v="2321"/>
    <x v="2389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0:25:11"/>
    <d v="2015-05-08T14:05:00"/>
    <n v="2015"/>
    <n v="2015"/>
    <s v="Apr"/>
    <s v="1000 to 4999"/>
    <n v="2208.6600000000003"/>
    <x v="239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1:17:21"/>
    <d v="2016-05-06T01:17:21"/>
    <n v="2016"/>
    <n v="2016"/>
    <s v="Apr"/>
    <s v="1000 to 4999"/>
    <n v="5764"/>
    <x v="239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4:54:35"/>
    <d v="2014-08-08T07:54:00"/>
    <n v="2014"/>
    <n v="2014"/>
    <s v="Jul"/>
    <s v="10000 to 14999"/>
    <n v="11747.18"/>
    <x v="2392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8:57:04"/>
    <d v="2016-06-07T18:57:04"/>
    <n v="2016"/>
    <n v="2016"/>
    <s v="May"/>
    <s v="1000 to 4999"/>
    <n v="1115"/>
    <x v="2393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1:14:53"/>
    <d v="2016-04-10T20:30:00"/>
    <n v="2016"/>
    <n v="2016"/>
    <s v="Mar"/>
    <s v="1000 to 4999"/>
    <n v="1884"/>
    <x v="43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8:03:06"/>
    <d v="2015-01-31T08:03:06"/>
    <n v="2014"/>
    <n v="2015"/>
    <s v="Dec"/>
    <s v="&lt;1000"/>
    <n v="707.4"/>
    <x v="2243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19:05:57"/>
    <d v="2016-06-21T19:05:57"/>
    <n v="2016"/>
    <n v="2016"/>
    <s v="May"/>
    <s v="1000 to 4999"/>
    <n v="2525"/>
    <x v="2394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0:24:25"/>
    <d v="2014-10-15T21:59:00"/>
    <n v="2014"/>
    <n v="2014"/>
    <s v="Oct"/>
    <s v="&lt;1000"/>
    <n v="537"/>
    <x v="2395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8:14:56"/>
    <d v="2016-06-21T21:55:00"/>
    <n v="2016"/>
    <n v="2016"/>
    <s v="May"/>
    <s v="1000 to 4999"/>
    <n v="3350"/>
    <x v="1022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2:46:48"/>
    <d v="2016-09-25T02:46:48"/>
    <n v="2016"/>
    <n v="2016"/>
    <s v="Aug"/>
    <s v="1000 to 4999"/>
    <n v="1649.29"/>
    <x v="239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7:59:50"/>
    <d v="2016-06-05T07:59:50"/>
    <n v="2016"/>
    <n v="2016"/>
    <s v="May"/>
    <s v="1000 to 4999"/>
    <n v="1738.4999999999998"/>
    <x v="2397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2:51:17"/>
    <d v="2015-04-05T11:51:17"/>
    <n v="2015"/>
    <n v="2015"/>
    <s v="Mar"/>
    <s v="&lt;1000"/>
    <n v="589.5"/>
    <x v="2398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1:08:25"/>
    <d v="2015-03-08T10:08:25"/>
    <n v="2015"/>
    <n v="2015"/>
    <s v="Feb"/>
    <s v="5000 to 9999"/>
    <n v="8110"/>
    <x v="2399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2:59:26"/>
    <d v="2016-05-08T02:59:26"/>
    <n v="2016"/>
    <n v="2016"/>
    <s v="Apr"/>
    <s v="&lt;1000"/>
    <n v="1061.1000000000001"/>
    <x v="240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7:48:03"/>
    <d v="2014-07-04T19:00:00"/>
    <n v="2014"/>
    <n v="2014"/>
    <s v="Jul"/>
    <s v="1000 to 4999"/>
    <n v="2635"/>
    <x v="2401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1:45:08"/>
    <d v="2014-07-27T17:00:00"/>
    <n v="2014"/>
    <n v="2014"/>
    <s v="Jul"/>
    <s v="1000 to 4999"/>
    <n v="1530.0800000000002"/>
    <x v="2402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5:17:48"/>
    <d v="2015-04-01T14:17:48"/>
    <n v="2015"/>
    <n v="2015"/>
    <s v="Mar"/>
    <s v="1000 to 4999"/>
    <n v="2088.14"/>
    <x v="2403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0:44:46"/>
    <d v="2015-10-06T10:44:46"/>
    <n v="2015"/>
    <n v="2015"/>
    <s v="Sep"/>
    <s v="5000 to 9999"/>
    <n v="5226"/>
    <x v="564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4:38:50"/>
    <d v="2014-07-19T14:38:50"/>
    <n v="2014"/>
    <n v="2014"/>
    <s v="Jun"/>
    <s v="5000 to 9999"/>
    <n v="6000"/>
    <x v="4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0:14:40"/>
    <d v="2015-06-15T10:14:40"/>
    <n v="2015"/>
    <n v="2015"/>
    <s v="May"/>
    <s v="1000 to 4999"/>
    <n v="3660"/>
    <x v="2404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6:30:22"/>
    <d v="2015-07-30T06:30:22"/>
    <n v="2015"/>
    <n v="2015"/>
    <s v="Jun"/>
    <s v="5000 to 9999"/>
    <n v="5366"/>
    <x v="2405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0:10:46"/>
    <d v="2014-08-03T17:00:00"/>
    <n v="2014"/>
    <n v="2014"/>
    <s v="Jul"/>
    <s v="5000 to 9999"/>
    <n v="6570.96"/>
    <x v="240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3:34:06"/>
    <d v="2016-04-05T02:34:06"/>
    <n v="2016"/>
    <n v="2016"/>
    <s v="Mar"/>
    <s v="&lt;1000"/>
    <n v="327.5"/>
    <x v="181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0:46:07"/>
    <d v="2014-10-10T15:00:00"/>
    <n v="2014"/>
    <n v="2014"/>
    <s v="Sep"/>
    <s v="1000 to 4999"/>
    <n v="3609.05"/>
    <x v="2407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7:48:00"/>
    <d v="2017-02-24T07:48:00"/>
    <n v="2017"/>
    <n v="2017"/>
    <s v="Feb"/>
    <s v="15000 to 19999"/>
    <n v="15327"/>
    <x v="2408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09:58:38"/>
    <d v="2016-07-28T09:58:38"/>
    <n v="2016"/>
    <n v="2016"/>
    <s v="Jun"/>
    <s v="5000 to 9999"/>
    <n v="8348"/>
    <x v="2409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7:22:34"/>
    <d v="2016-12-06T17:22:34"/>
    <n v="2016"/>
    <n v="2016"/>
    <s v="Nov"/>
    <s v="1000 to 4999"/>
    <n v="4145"/>
    <x v="241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3:10:21"/>
    <d v="2016-06-12T11:00:00"/>
    <n v="2016"/>
    <n v="2016"/>
    <s v="May"/>
    <s v="1000 to 4999"/>
    <n v="4388.5"/>
    <x v="2411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1:06:50"/>
    <d v="2015-03-31T22:59:00"/>
    <n v="2015"/>
    <n v="2015"/>
    <s v="Feb"/>
    <s v="5000 to 9999"/>
    <n v="6100"/>
    <x v="654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5:59:44"/>
    <d v="2016-04-13T07:18:00"/>
    <n v="2016"/>
    <n v="2016"/>
    <s v="Mar"/>
    <s v="1000 to 4999"/>
    <n v="1572"/>
    <x v="967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2:48:13"/>
    <d v="2014-08-29T22:48:13"/>
    <n v="2014"/>
    <n v="2014"/>
    <s v="Jul"/>
    <s v="1000 to 4999"/>
    <n v="4565"/>
    <x v="160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0:32:48"/>
    <d v="2015-04-17T18:37:00"/>
    <n v="2015"/>
    <n v="2015"/>
    <s v="Feb"/>
    <s v="&lt;1000"/>
    <n v="650"/>
    <x v="116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8:35:10"/>
    <d v="2015-02-25T18:35:10"/>
    <n v="2015"/>
    <n v="2015"/>
    <s v="Feb"/>
    <s v="1000 to 4999"/>
    <n v="1650"/>
    <x v="2412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7:14:14"/>
    <d v="2016-05-08T15:00:00"/>
    <n v="2016"/>
    <n v="2016"/>
    <s v="Apr"/>
    <s v="1000 to 4999"/>
    <n v="3129.59"/>
    <x v="2413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7:24:40"/>
    <d v="2016-04-29T21:59:00"/>
    <n v="2016"/>
    <n v="2016"/>
    <s v="Apr"/>
    <s v="5000 to 9999"/>
    <n v="5516"/>
    <x v="2414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0:39:32"/>
    <d v="2016-06-13T11:00:00"/>
    <n v="2016"/>
    <n v="2016"/>
    <s v="May"/>
    <s v="1000 to 4999"/>
    <n v="1534"/>
    <x v="2415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0:50:11"/>
    <d v="2015-11-29T17:00:00"/>
    <n v="2015"/>
    <n v="2015"/>
    <s v="Oct"/>
    <s v="1000 to 4999"/>
    <n v="4166.7"/>
    <x v="241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3:29:25"/>
    <d v="2014-07-23T05:00:00"/>
    <n v="2014"/>
    <n v="2014"/>
    <s v="Jun"/>
    <s v="5000 to 9999"/>
    <n v="6622.05"/>
    <x v="2417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7:49:38"/>
    <d v="2016-07-01T17:00:00"/>
    <n v="2016"/>
    <n v="2016"/>
    <s v="May"/>
    <s v="5000 to 9999"/>
    <n v="7042.56"/>
    <x v="2418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4:22:30"/>
    <d v="2016-05-02T17:00:00"/>
    <n v="2016"/>
    <n v="2016"/>
    <s v="Apr"/>
    <s v="1000 to 4999"/>
    <n v="2063.25"/>
    <x v="2419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1:26:46"/>
    <d v="2015-10-28T22:01:00"/>
    <n v="2015"/>
    <n v="2015"/>
    <s v="Sep"/>
    <s v="1000 to 4999"/>
    <n v="3058"/>
    <x v="242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8:52:07"/>
    <d v="2016-05-10T05:17:00"/>
    <n v="2016"/>
    <n v="2016"/>
    <s v="Apr"/>
    <s v="1000 to 4999"/>
    <n v="2895.1"/>
    <x v="2421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3:34:32"/>
    <d v="2016-07-15T13:34:32"/>
    <n v="2016"/>
    <n v="2016"/>
    <s v="Jun"/>
    <s v="1000 to 4999"/>
    <n v="1992.51"/>
    <x v="242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4:01:50"/>
    <d v="2014-08-01T04:01:50"/>
    <n v="2014"/>
    <n v="2014"/>
    <s v="Jul"/>
    <s v="1000 to 4999"/>
    <n v="2646.2000000000003"/>
    <x v="1084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1:27:59"/>
    <d v="2014-11-19T02:27:59"/>
    <n v="2014"/>
    <n v="2014"/>
    <s v="Oct"/>
    <s v="10000 to 14999"/>
    <n v="10299"/>
    <x v="2423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19:22:14"/>
    <d v="2017-02-24T19:22:14"/>
    <n v="2017"/>
    <n v="2017"/>
    <s v="Jan"/>
    <s v="1000 to 4999"/>
    <n v="4250"/>
    <x v="242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19:59:03"/>
    <d v="2016-12-14T09:59:00"/>
    <n v="2016"/>
    <n v="2016"/>
    <s v="Nov"/>
    <s v="5000 to 9999"/>
    <n v="6751.76"/>
    <x v="2425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8:36:30"/>
    <d v="2014-09-01T09:59:00"/>
    <n v="2014"/>
    <n v="2014"/>
    <s v="Aug"/>
    <s v="5000 to 9999"/>
    <n v="5673"/>
    <x v="242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0:11:57"/>
    <d v="2015-03-06T22:55:00"/>
    <n v="2015"/>
    <n v="2015"/>
    <s v="Feb"/>
    <s v="1000 to 4999"/>
    <n v="1090"/>
    <x v="2427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2:30:45"/>
    <d v="2014-08-19T10:00:00"/>
    <n v="2014"/>
    <n v="2014"/>
    <s v="Jul"/>
    <s v="5000 to 9999"/>
    <n v="7860"/>
    <x v="2428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7:27:29"/>
    <d v="2016-03-15T15:00:00"/>
    <n v="2016"/>
    <n v="2016"/>
    <s v="Feb"/>
    <s v="1000 to 4999"/>
    <n v="4163.18"/>
    <x v="2429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0:26:32"/>
    <d v="2015-12-12T20:26:32"/>
    <n v="2015"/>
    <n v="2015"/>
    <s v="Nov"/>
    <s v="1000 to 4999"/>
    <n v="2600"/>
    <x v="1384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19:37:17"/>
    <d v="2015-05-12T19:37:17"/>
    <n v="2015"/>
    <n v="2015"/>
    <s v="Apr"/>
    <s v="1000 to 4999"/>
    <n v="1105"/>
    <x v="243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6:24:54"/>
    <d v="2015-08-01T16:24:54"/>
    <n v="2015"/>
    <n v="2015"/>
    <s v="Jul"/>
    <s v="&lt;1000"/>
    <n v="1165.9000000000001"/>
    <x v="2431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2:47:39"/>
    <d v="2014-12-31T23:00:00"/>
    <n v="2014"/>
    <n v="2014"/>
    <s v="Nov"/>
    <s v="1000 to 4999"/>
    <n v="1046"/>
    <x v="2432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8:59:40"/>
    <d v="2017-01-14T18:59:40"/>
    <n v="2016"/>
    <n v="2017"/>
    <s v="Nov"/>
    <s v="5000 to 9999"/>
    <n v="5922.2999999999993"/>
    <x v="2433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2:01:25"/>
    <d v="2016-12-17T02:00:00"/>
    <n v="2016"/>
    <n v="2016"/>
    <s v="Nov"/>
    <s v="1000 to 4999"/>
    <n v="1766"/>
    <x v="2434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4:59:25"/>
    <d v="2015-12-02T14:59:25"/>
    <n v="2015"/>
    <n v="2015"/>
    <s v="Nov"/>
    <s v="&lt;1000"/>
    <n v="277"/>
    <x v="1899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7:09:16"/>
    <d v="2014-08-24T22:59:00"/>
    <n v="2014"/>
    <n v="2014"/>
    <s v="Aug"/>
    <s v="1000 to 4999"/>
    <n v="1035"/>
    <x v="2435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4:30:40"/>
    <d v="2015-07-18T10:00:00"/>
    <n v="2015"/>
    <n v="2015"/>
    <s v="Jun"/>
    <s v="1000 to 4999"/>
    <n v="2626.55"/>
    <x v="243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1:33:36"/>
    <d v="2015-10-28T11:33:36"/>
    <n v="2015"/>
    <n v="2015"/>
    <s v="Sep"/>
    <s v="1000 to 4999"/>
    <n v="2797.5"/>
    <x v="2437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8:39:33"/>
    <d v="2014-05-18T08:39:33"/>
    <n v="2014"/>
    <n v="2014"/>
    <s v="May"/>
    <s v="1000 to 4999"/>
    <n v="3930"/>
    <x v="2438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0:49:54"/>
    <d v="2015-04-25T09:49:54"/>
    <n v="2015"/>
    <n v="2015"/>
    <s v="Feb"/>
    <s v="5000 to 9999"/>
    <n v="8001"/>
    <x v="2439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1:34:59"/>
    <d v="2015-03-20T10:56:00"/>
    <n v="2015"/>
    <n v="2015"/>
    <s v="Feb"/>
    <s v="5000 to 9999"/>
    <n v="10590.04"/>
    <x v="244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2:31:46"/>
    <d v="2014-08-31T07:08:00"/>
    <n v="2014"/>
    <n v="2014"/>
    <s v="Aug"/>
    <s v="&lt;1000"/>
    <n v="775.52"/>
    <x v="2441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6:20:00"/>
    <d v="2015-08-26T17:00:00"/>
    <n v="2015"/>
    <n v="2015"/>
    <s v="Aug"/>
    <s v="1000 to 4999"/>
    <n v="2715.63"/>
    <x v="2442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6:52:58"/>
    <d v="2014-11-29T17:52:58"/>
    <n v="2014"/>
    <n v="2014"/>
    <s v="Oct"/>
    <s v="1000 to 4999"/>
    <n v="3133"/>
    <x v="244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2:26:23"/>
    <d v="2015-03-10T21:26:23"/>
    <n v="2015"/>
    <n v="2015"/>
    <s v="Feb"/>
    <s v="1000 to 4999"/>
    <n v="4090"/>
    <x v="2444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4:20:56"/>
    <d v="2016-08-01T16:59:00"/>
    <n v="2016"/>
    <n v="2016"/>
    <s v="Jul"/>
    <s v="1000 to 4999"/>
    <n v="4619.0600000000004"/>
    <x v="2445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2:47:00"/>
    <d v="2016-06-23T12:47:00"/>
    <n v="2016"/>
    <n v="2016"/>
    <s v="Jun"/>
    <s v="1000 to 4999"/>
    <n v="1955"/>
    <x v="244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0:06:08"/>
    <d v="2015-11-20T21:00:00"/>
    <n v="2015"/>
    <n v="2015"/>
    <s v="Oct"/>
    <s v="5000 to 9999"/>
    <n v="6000.66"/>
    <x v="2447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4:49:12"/>
    <d v="2014-12-10T14:49:12"/>
    <n v="2014"/>
    <n v="2014"/>
    <s v="Nov"/>
    <s v="1000 to 4999"/>
    <n v="2000"/>
    <x v="41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09:28:26"/>
    <d v="2014-12-03T09:28:26"/>
    <n v="2014"/>
    <n v="2014"/>
    <s v="Nov"/>
    <s v="1000 to 4999"/>
    <n v="2100"/>
    <x v="187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2:18:08"/>
    <d v="2014-12-14T12:18:08"/>
    <n v="2014"/>
    <n v="2014"/>
    <s v="Nov"/>
    <s v="1000 to 4999"/>
    <n v="3506"/>
    <x v="244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5:04:01"/>
    <d v="2015-06-18T05:04:01"/>
    <n v="2015"/>
    <n v="2015"/>
    <s v="May"/>
    <s v="1000 to 4999"/>
    <n v="2039.67"/>
    <x v="2449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7:31:22"/>
    <d v="2016-06-03T07:31:22"/>
    <n v="2016"/>
    <n v="2016"/>
    <s v="May"/>
    <s v="10000 to 14999"/>
    <n v="11450"/>
    <x v="245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2:35:45"/>
    <d v="2014-07-10T12:35:45"/>
    <n v="2014"/>
    <n v="2014"/>
    <s v="Jun"/>
    <s v="1000 to 4999"/>
    <n v="1536"/>
    <x v="2451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7:05:48"/>
    <d v="2014-08-08T16:28:00"/>
    <n v="2014"/>
    <n v="2014"/>
    <s v="Jul"/>
    <s v="1000 to 4999"/>
    <n v="1115"/>
    <x v="2393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4:17:35"/>
    <d v="2016-05-06T14:17:35"/>
    <n v="2016"/>
    <n v="2016"/>
    <s v="Mar"/>
    <s v="&lt;1000"/>
    <n v="655"/>
    <x v="1470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6:07:10"/>
    <d v="2014-11-05T18:46:00"/>
    <n v="2014"/>
    <n v="2014"/>
    <s v="Oct"/>
    <s v="1000 to 4999"/>
    <n v="1587"/>
    <x v="2452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8:17:25"/>
    <d v="2014-07-27T08:17:25"/>
    <n v="2014"/>
    <n v="2014"/>
    <s v="Jun"/>
    <s v="&lt;1000"/>
    <n v="1025.73"/>
    <x v="2453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1:05:44"/>
    <d v="2015-05-30T12:10:00"/>
    <n v="2015"/>
    <n v="2015"/>
    <s v="May"/>
    <s v="&lt;1000"/>
    <n v="1205.2"/>
    <x v="2454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4:43:09"/>
    <d v="2014-05-31T21:59:00"/>
    <n v="2014"/>
    <n v="2014"/>
    <s v="May"/>
    <s v="1000 to 4999"/>
    <n v="1565"/>
    <x v="2455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5:28:49"/>
    <d v="2016-02-18T16:00:00"/>
    <n v="2016"/>
    <n v="2016"/>
    <s v="Jan"/>
    <s v="&lt;1000"/>
    <n v="366.8"/>
    <x v="1254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2:02:56"/>
    <d v="2014-11-21T11:00:00"/>
    <n v="2014"/>
    <n v="2014"/>
    <s v="Oct"/>
    <s v="1000 to 4999"/>
    <n v="4443"/>
    <x v="245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6:05:25"/>
    <d v="2015-02-21T16:05:25"/>
    <n v="2015"/>
    <n v="2015"/>
    <s v="Jan"/>
    <s v="1000 to 4999"/>
    <n v="1630.95"/>
    <x v="2457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6:53:34"/>
    <d v="2014-08-28T16:53:34"/>
    <n v="2014"/>
    <n v="2014"/>
    <s v="Jul"/>
    <s v="10000 to 14999"/>
    <n v="10041"/>
    <x v="2458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1:22:26"/>
    <d v="2015-08-07T11:22:26"/>
    <n v="2015"/>
    <n v="2015"/>
    <s v="Jul"/>
    <s v="1000 to 4999"/>
    <n v="3869.7400000000002"/>
    <x v="2459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8:50:43"/>
    <d v="2015-11-11T20:31:00"/>
    <n v="2015"/>
    <n v="2015"/>
    <s v="Oct"/>
    <s v="15000 to 19999"/>
    <n v="16465"/>
    <x v="246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5:05:24"/>
    <d v="2015-06-25T05:05:24"/>
    <n v="2015"/>
    <n v="2015"/>
    <s v="May"/>
    <s v="1000 to 4999"/>
    <n v="2620"/>
    <x v="2118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6:05:02"/>
    <d v="2015-06-17T06:05:02"/>
    <n v="2015"/>
    <n v="2015"/>
    <s v="May"/>
    <s v="&lt;1000"/>
    <n v="610"/>
    <x v="1565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8:24:46"/>
    <d v="2016-03-01T17:59:00"/>
    <n v="2016"/>
    <n v="2016"/>
    <s v="Feb"/>
    <s v="&lt;1000"/>
    <n v="630.76499999999999"/>
    <x v="2461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5:49:36"/>
    <d v="2014-07-16T05:49:36"/>
    <n v="2014"/>
    <n v="2014"/>
    <s v="Jun"/>
    <s v="10000 to 14999"/>
    <n v="10031"/>
    <x v="2462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4:08:09"/>
    <d v="2014-07-06T04:08:09"/>
    <n v="2014"/>
    <n v="2014"/>
    <s v="Jun"/>
    <s v="1000 to 4999"/>
    <n v="2806.02"/>
    <x v="246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7:48:24"/>
    <d v="2014-07-18T17:48:24"/>
    <n v="2014"/>
    <n v="2014"/>
    <s v="Jun"/>
    <s v="1000 to 4999"/>
    <n v="1055"/>
    <x v="246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3:32:38"/>
    <d v="2016-07-31T14:58:00"/>
    <n v="2016"/>
    <n v="2016"/>
    <s v="Jun"/>
    <s v="&lt;1000"/>
    <n v="809.58"/>
    <x v="2465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8:59:50"/>
    <d v="2016-06-06T01:00:00"/>
    <n v="2016"/>
    <n v="2016"/>
    <s v="May"/>
    <s v="1000 to 4999"/>
    <n v="3255"/>
    <x v="246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8:32:52"/>
    <d v="2015-10-07T18:32:52"/>
    <n v="2015"/>
    <n v="2015"/>
    <s v="Sep"/>
    <s v="15000 to 19999"/>
    <n v="15535"/>
    <x v="2467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7:01:02"/>
    <d v="2014-09-27T17:01:02"/>
    <n v="2014"/>
    <n v="2014"/>
    <s v="Aug"/>
    <s v="1000 to 4999"/>
    <n v="3930"/>
    <x v="2438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1:35:38"/>
    <d v="2015-02-27T22:59:00"/>
    <n v="2015"/>
    <n v="2015"/>
    <s v="Feb"/>
    <s v="&lt;1000"/>
    <n v="650"/>
    <x v="116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3:58:45"/>
    <d v="2016-12-01T01:59:00"/>
    <n v="2016"/>
    <n v="2016"/>
    <s v="Nov"/>
    <s v="1000 to 4999"/>
    <n v="3105"/>
    <x v="945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1:27:36"/>
    <d v="2016-04-17T17:30:00"/>
    <n v="2016"/>
    <n v="2016"/>
    <s v="Apr"/>
    <s v="&lt;1000"/>
    <n v="200"/>
    <x v="151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3:54:05"/>
    <d v="2015-04-23T12:30:00"/>
    <n v="2015"/>
    <n v="2015"/>
    <s v="Mar"/>
    <s v="1000 to 4999"/>
    <n v="6267.04"/>
    <x v="2468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5:55:48"/>
    <d v="2014-10-25T18:43:00"/>
    <n v="2014"/>
    <n v="2014"/>
    <s v="Sep"/>
    <s v="1000 to 4999"/>
    <n v="1700.01"/>
    <x v="2469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4:01:47"/>
    <d v="2014-05-23T14:01:47"/>
    <n v="2014"/>
    <n v="2014"/>
    <s v="Apr"/>
    <s v="1000 to 4999"/>
    <n v="4035"/>
    <x v="247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3:43:05"/>
    <d v="2016-04-06T15:30:00"/>
    <n v="2016"/>
    <n v="2016"/>
    <s v="Mar"/>
    <s v="1000 to 4999"/>
    <n v="3340.2"/>
    <x v="2471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0:10:02"/>
    <d v="2016-02-13T18:00:00"/>
    <n v="2016"/>
    <n v="2016"/>
    <s v="Feb"/>
    <s v="&lt;1000"/>
    <n v="1265.46"/>
    <x v="247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2:59:23"/>
    <d v="2015-03-04T12:59:23"/>
    <n v="2015"/>
    <n v="2015"/>
    <s v="Feb"/>
    <s v="10000 to 14999"/>
    <n v="10115"/>
    <x v="247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7:29:36"/>
    <d v="2015-12-13T18:00:00"/>
    <n v="2015"/>
    <n v="2015"/>
    <s v="Nov"/>
    <s v="1000 to 4999"/>
    <n v="4287.63"/>
    <x v="2474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5:52:21"/>
    <d v="2015-04-24T15:52:21"/>
    <n v="2015"/>
    <n v="2015"/>
    <s v="Mar"/>
    <s v="&lt;1000"/>
    <n v="350"/>
    <x v="1159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0:14:44"/>
    <d v="2015-02-05T00:59:00"/>
    <n v="2015"/>
    <n v="2015"/>
    <s v="Jan"/>
    <s v="5000 to 9999"/>
    <n v="6215"/>
    <x v="2475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8:48:56"/>
    <d v="2014-10-04T08:48:56"/>
    <n v="2014"/>
    <n v="2014"/>
    <s v="Sep"/>
    <s v="30000 to 34999"/>
    <n v="30891.1"/>
    <x v="247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19:21:43"/>
    <d v="2014-09-20T20:00:00"/>
    <n v="2014"/>
    <n v="2014"/>
    <s v="Sep"/>
    <s v="1000 to 4999"/>
    <n v="4055"/>
    <x v="2119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09:29:12"/>
    <d v="2014-07-02T09:29:12"/>
    <n v="2014"/>
    <n v="2014"/>
    <s v="Jun"/>
    <s v="1000 to 4999"/>
    <n v="1965"/>
    <x v="2314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1:17:27"/>
    <d v="2015-02-28T11:00:00"/>
    <n v="2015"/>
    <n v="2015"/>
    <s v="Feb"/>
    <s v="1000 to 4999"/>
    <n v="2692.05"/>
    <x v="2477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8:31:01"/>
    <d v="2016-11-01T18:31:01"/>
    <n v="2016"/>
    <n v="2016"/>
    <s v="Oct"/>
    <s v="&lt;1000"/>
    <n v="255.45000000000002"/>
    <x v="2478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6:41:41"/>
    <d v="2014-07-30T16:41:41"/>
    <n v="2014"/>
    <n v="2014"/>
    <s v="Jun"/>
    <s v="1000 to 4999"/>
    <n v="2843.9968999999996"/>
    <x v="2479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1:32:33"/>
    <d v="2014-08-18T11:32:33"/>
    <n v="2014"/>
    <n v="2014"/>
    <s v="Jul"/>
    <s v="1000 to 4999"/>
    <n v="2000"/>
    <x v="41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7:56:54"/>
    <d v="2016-02-05T16:00:00"/>
    <n v="2016"/>
    <n v="2016"/>
    <s v="Jan"/>
    <s v="1000 to 4999"/>
    <n v="2193"/>
    <x v="248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19:30:55"/>
    <d v="2014-06-16T21:00:00"/>
    <n v="2014"/>
    <n v="2014"/>
    <s v="May"/>
    <s v="5000 to 9999"/>
    <n v="9525"/>
    <x v="2481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3:07:49"/>
    <d v="2014-07-10T03:07:49"/>
    <n v="2014"/>
    <n v="2014"/>
    <s v="Jun"/>
    <s v="10000 to 14999"/>
    <n v="10555"/>
    <x v="1382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8:48:13"/>
    <d v="2016-08-06T21:00:00"/>
    <n v="2016"/>
    <n v="2016"/>
    <s v="Jul"/>
    <s v="1000 to 4999"/>
    <n v="1120"/>
    <x v="248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6:59:53"/>
    <d v="2014-08-21T10:28:00"/>
    <n v="2014"/>
    <n v="2014"/>
    <s v="Jul"/>
    <s v="5000 to 9999"/>
    <n v="5295"/>
    <x v="248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1:03:40"/>
    <d v="2015-08-19T11:03:40"/>
    <n v="2015"/>
    <n v="2015"/>
    <s v="Jul"/>
    <s v="1000 to 4999"/>
    <n v="3030"/>
    <x v="171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6:16:07"/>
    <d v="2015-05-02T15:00:00"/>
    <n v="2015"/>
    <n v="2015"/>
    <s v="Apr"/>
    <s v="1000 to 4999"/>
    <n v="3412.55"/>
    <x v="2484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5:52:10"/>
    <d v="2016-01-18T22:59:00"/>
    <n v="2016"/>
    <n v="2016"/>
    <s v="Jan"/>
    <s v="1000 to 4999"/>
    <n v="1616.14"/>
    <x v="2485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0:57:08"/>
    <d v="2014-07-11T10:15:00"/>
    <n v="2014"/>
    <n v="2014"/>
    <s v="Jun"/>
    <s v="5000 to 9999"/>
    <n v="5260.92"/>
    <x v="248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4:18:41"/>
    <d v="2015-11-13T14:17:00"/>
    <n v="2015"/>
    <n v="2015"/>
    <s v="Oct"/>
    <s v="1000 to 4999"/>
    <n v="2565"/>
    <x v="1755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4:11:12"/>
    <d v="2015-05-30T14:11:12"/>
    <n v="2015"/>
    <n v="2015"/>
    <s v="Apr"/>
    <s v="&lt;1000"/>
    <n v="250"/>
    <x v="415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6:35:46"/>
    <d v="2014-09-09T06:35:46"/>
    <n v="2014"/>
    <n v="2014"/>
    <s v="Aug"/>
    <s v="1000 to 4999"/>
    <n v="1855"/>
    <x v="2487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0:59:46"/>
    <d v="2016-06-08T07:59:00"/>
    <n v="2016"/>
    <n v="2016"/>
    <s v="May"/>
    <s v="&lt;1000"/>
    <n v="615.56999999999994"/>
    <x v="2488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6:43:56"/>
    <d v="2015-10-23T06:43:56"/>
    <n v="2015"/>
    <n v="2015"/>
    <s v="Sep"/>
    <s v="1000 to 4999"/>
    <n v="2620"/>
    <x v="2118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3:58:45"/>
    <d v="2015-02-05T06:20:00"/>
    <n v="2015"/>
    <n v="2015"/>
    <s v="Jan"/>
    <s v="1000 to 4999"/>
    <n v="1417.42"/>
    <x v="2489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5:20:12"/>
    <d v="2016-03-18T14:20:12"/>
    <n v="2016"/>
    <n v="2016"/>
    <s v="Feb"/>
    <s v="1000 to 4999"/>
    <n v="1078"/>
    <x v="249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0:51:29"/>
    <d v="2014-12-16T20:51:29"/>
    <n v="2014"/>
    <n v="2014"/>
    <s v="Nov"/>
    <s v="1000 to 4999"/>
    <n v="2305"/>
    <x v="2491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19:15:38"/>
    <d v="2016-07-08T22:00:00"/>
    <n v="2016"/>
    <n v="2016"/>
    <s v="Jun"/>
    <s v="1000 to 4999"/>
    <n v="1365"/>
    <x v="2492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0:54:31"/>
    <d v="2015-04-02T09:54:31"/>
    <n v="2015"/>
    <n v="2015"/>
    <s v="Feb"/>
    <s v="&lt;1000"/>
    <n v="995.6"/>
    <x v="2493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1:22:07"/>
    <d v="2015-04-21T11:22:07"/>
    <n v="2015"/>
    <n v="2015"/>
    <s v="Mar"/>
    <s v="&lt;1000"/>
    <n v="658"/>
    <x v="2494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09:20:26"/>
    <d v="2014-07-22T21:59:00"/>
    <n v="2014"/>
    <n v="2014"/>
    <s v="Jun"/>
    <s v="1000 to 4999"/>
    <n v="1532"/>
    <x v="2495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7:29:16"/>
    <d v="2016-08-13T17:29:16"/>
    <n v="2016"/>
    <n v="2016"/>
    <s v="Jun"/>
    <s v="&lt;1000"/>
    <n v="504.35"/>
    <x v="249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0:45:59"/>
    <d v="2014-07-31T10:45:59"/>
    <n v="2014"/>
    <n v="2014"/>
    <s v="Jul"/>
    <s v="&lt;1000"/>
    <n v="923.55000000000007"/>
    <x v="2497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2:00:27"/>
    <d v="2016-10-13T12:00:27"/>
    <n v="2016"/>
    <n v="2016"/>
    <s v="Sep"/>
    <s v="10000 to 14999"/>
    <n v="10065"/>
    <x v="2498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2:56:07"/>
    <d v="2014-08-01T00:59:00"/>
    <n v="2014"/>
    <n v="2014"/>
    <s v="Jun"/>
    <s v="5000 to 9999"/>
    <n v="5739"/>
    <x v="2499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0:57:37"/>
    <d v="2015-02-11T23:59:00"/>
    <n v="2015"/>
    <n v="2015"/>
    <s v="Jan"/>
    <s v="1000 to 4999"/>
    <n v="2804"/>
    <x v="25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2:51:43"/>
    <d v="2015-02-02T22:27:00"/>
    <n v="2015"/>
    <n v="2015"/>
    <s v="Jan"/>
    <s v="1000 to 4999"/>
    <n v="1216"/>
    <x v="2501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5:31:00"/>
    <d v="2016-05-20T05:31:00"/>
    <n v="2016"/>
    <n v="2016"/>
    <s v="Apr"/>
    <s v="&lt;1000"/>
    <n v="826.61"/>
    <x v="2502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6:39:12"/>
    <d v="2014-08-15T06:39:12"/>
    <n v="2014"/>
    <n v="2014"/>
    <s v="Aug"/>
    <s v="&lt;1000"/>
    <n v="1244.5"/>
    <x v="250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09:11:19"/>
    <d v="2016-10-28T21:00:00"/>
    <n v="2016"/>
    <n v="2016"/>
    <s v="Sep"/>
    <s v="&lt;1000"/>
    <n v="695"/>
    <x v="2504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5:33:48"/>
    <d v="2015-07-10T12:00:00"/>
    <n v="2015"/>
    <n v="2015"/>
    <s v="Jun"/>
    <s v="&lt;1000"/>
    <n v="505"/>
    <x v="2505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6:03:05"/>
    <d v="2016-10-10T21:59:00"/>
    <n v="2016"/>
    <n v="2016"/>
    <s v="Aug"/>
    <s v="10000 to 14999"/>
    <n v="7753.5"/>
    <x v="250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1:07:17"/>
    <d v="2016-08-22T21:07:17"/>
    <n v="2016"/>
    <n v="2016"/>
    <s v="Jul"/>
    <s v="5000 to 9999"/>
    <n v="5116.18"/>
    <x v="250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09:01:12"/>
    <d v="2015-08-09T10:00:00"/>
    <n v="2015"/>
    <n v="2015"/>
    <s v="Jul"/>
    <s v="1000 to 4999"/>
    <n v="2698.6"/>
    <x v="2508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8:27:30"/>
    <d v="2016-04-19T17:27:30"/>
    <n v="2016"/>
    <n v="2016"/>
    <s v="Feb"/>
    <s v="1000 to 4999"/>
    <n v="4450"/>
    <x v="2509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0:07:12"/>
    <d v="2015-03-20T09:07:12"/>
    <n v="2015"/>
    <n v="2015"/>
    <s v="Feb"/>
    <s v="1000 to 4999"/>
    <n v="3030"/>
    <x v="171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2:22:09"/>
    <d v="2016-09-20T21:00:00"/>
    <n v="2016"/>
    <n v="2016"/>
    <s v="Aug"/>
    <s v="10000 to 14999"/>
    <n v="12178"/>
    <x v="251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09:24:05"/>
    <d v="2016-04-28T09:24:05"/>
    <n v="2016"/>
    <n v="2016"/>
    <s v="Mar"/>
    <s v="1000 to 4999"/>
    <n v="3175"/>
    <x v="2511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8:31:42"/>
    <d v="2016-07-15T15:38:00"/>
    <n v="2016"/>
    <n v="2016"/>
    <s v="Jun"/>
    <s v="&lt;1000"/>
    <n v="375"/>
    <x v="707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3:41:30"/>
    <d v="2014-08-31T14:00:00"/>
    <n v="2014"/>
    <n v="2014"/>
    <s v="Jul"/>
    <s v="1000 to 4999"/>
    <n v="1405.63"/>
    <x v="2512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2:05:31"/>
    <d v="2014-11-05T23:59:00"/>
    <n v="2014"/>
    <n v="2014"/>
    <s v="Oct"/>
    <s v="1000 to 4999"/>
    <n v="2041"/>
    <x v="2513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4:01:36"/>
    <d v="2015-03-20T14:27:00"/>
    <n v="2015"/>
    <n v="2015"/>
    <s v="Feb"/>
    <s v="1000 to 4999"/>
    <n v="4900"/>
    <x v="2514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6:02:11"/>
    <d v="2016-07-20T06:02:11"/>
    <n v="2016"/>
    <n v="2016"/>
    <s v="Jun"/>
    <s v="1000 to 4999"/>
    <n v="2646.2000000000003"/>
    <x v="1084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5:08:24"/>
    <d v="2014-11-02T18:00:00"/>
    <n v="2014"/>
    <n v="2014"/>
    <s v="Oct"/>
    <s v="&lt;1000"/>
    <n v="445.40000000000003"/>
    <x v="251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0:43:10"/>
    <d v="2014-10-26T21:00:00"/>
    <n v="2014"/>
    <n v="2014"/>
    <s v="Oct"/>
    <s v="&lt;1000"/>
    <n v="312"/>
    <x v="251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1:40:43"/>
    <d v="2015-05-16T21:00:00"/>
    <n v="2015"/>
    <n v="2015"/>
    <s v="May"/>
    <s v="1000 to 4999"/>
    <n v="2076"/>
    <x v="91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6:00:22"/>
    <d v="2015-03-16T15:00:00"/>
    <n v="2015"/>
    <n v="2015"/>
    <s v="Feb"/>
    <s v="1000 to 4999"/>
    <n v="2257"/>
    <x v="2517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4:31:20"/>
    <d v="2014-06-21T14:31:20"/>
    <n v="2014"/>
    <n v="2014"/>
    <s v="May"/>
    <s v="1000 to 4999"/>
    <n v="2512.58"/>
    <x v="2518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1:37:07"/>
    <d v="2015-07-10T15:00:00"/>
    <n v="2015"/>
    <n v="2015"/>
    <s v="Jun"/>
    <s v="1000 to 4999"/>
    <n v="2140"/>
    <x v="2519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5T23:56:28"/>
    <d v="2015-01-01T23:56:28"/>
    <n v="2014"/>
    <n v="2015"/>
    <s v="Dec"/>
    <s v="10000 to 14999"/>
    <n v="8434.7999999999993"/>
    <x v="2520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2:31:06"/>
    <d v="2014-07-06T12:31:06"/>
    <n v="2014"/>
    <n v="2014"/>
    <s v="Jun"/>
    <s v="1000 to 4999"/>
    <n v="5436.5"/>
    <x v="2521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0:03:01"/>
    <d v="2014-07-03T10:03:01"/>
    <n v="2014"/>
    <n v="2014"/>
    <s v="Jun"/>
    <s v="5000 to 9999"/>
    <n v="5358"/>
    <x v="2522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2:14:59"/>
    <d v="2016-06-15T12:14:59"/>
    <n v="2016"/>
    <n v="2016"/>
    <s v="May"/>
    <s v="1000 to 4999"/>
    <n v="2856"/>
    <x v="2523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0:38:00"/>
    <d v="2016-02-02T10:38:00"/>
    <n v="2016"/>
    <n v="2016"/>
    <s v="Jan"/>
    <s v="1000 to 4999"/>
    <n v="1660"/>
    <x v="196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5:00:01"/>
    <d v="2015-06-03T00:59:00"/>
    <n v="2015"/>
    <n v="2015"/>
    <s v="May"/>
    <s v="1000 to 4999"/>
    <n v="4656"/>
    <x v="2524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6:34:12"/>
    <d v="2015-06-24T16:34:12"/>
    <n v="2015"/>
    <n v="2015"/>
    <s v="May"/>
    <s v="1000 to 4999"/>
    <n v="3347.05"/>
    <x v="252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2:26:00"/>
    <d v="2015-04-17T10:00:00"/>
    <n v="2015"/>
    <n v="2015"/>
    <s v="Mar"/>
    <s v="1000 to 4999"/>
    <n v="3636"/>
    <x v="252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09:15:31"/>
    <d v="2014-05-24T15:00:00"/>
    <n v="2014"/>
    <n v="2014"/>
    <s v="Apr"/>
    <s v="5000 to 9999"/>
    <n v="7381.85"/>
    <x v="2527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3:15:24"/>
    <d v="2016-04-13T13:15:24"/>
    <n v="2016"/>
    <n v="2016"/>
    <s v="Mar"/>
    <s v="1000 to 4999"/>
    <n v="1275"/>
    <x v="2528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6T23:59:44"/>
    <d v="2015-05-17T23:59:44"/>
    <n v="2015"/>
    <n v="2015"/>
    <s v="Apr"/>
    <s v="&lt;1000"/>
    <n v="791"/>
    <x v="2529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8:13:17"/>
    <d v="2015-10-25T18:13:17"/>
    <n v="2015"/>
    <n v="2015"/>
    <s v="Sep"/>
    <s v="1000 to 4999"/>
    <n v="4000.22"/>
    <x v="253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4:47:16"/>
    <d v="2014-08-16T23:11:00"/>
    <n v="2014"/>
    <n v="2014"/>
    <s v="Jul"/>
    <s v="1000 to 4999"/>
    <n v="1500"/>
    <x v="674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4T23:09:35"/>
    <d v="2016-11-26T00:00:00"/>
    <n v="2016"/>
    <n v="2016"/>
    <s v="Nov"/>
    <s v="&lt;1000"/>
    <n v="400"/>
    <x v="41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2:18:29"/>
    <d v="2014-11-01T11:18:00"/>
    <n v="2014"/>
    <n v="2014"/>
    <s v="Oct"/>
    <s v="5000 to 9999"/>
    <n v="4007.25"/>
    <x v="2531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4:19:26"/>
    <d v="2016-09-11T14:19:26"/>
    <n v="2016"/>
    <n v="2016"/>
    <s v="Aug"/>
    <s v="1000 to 4999"/>
    <n v="3732"/>
    <x v="2532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1:48:24"/>
    <d v="2016-06-02T16:00:00"/>
    <n v="2016"/>
    <n v="2016"/>
    <s v="May"/>
    <s v="1000 to 4999"/>
    <n v="1686"/>
    <x v="49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1:48:24"/>
    <d v="2016-05-28T15:44:00"/>
    <n v="2016"/>
    <n v="2016"/>
    <s v="Mar"/>
    <s v="1000 to 4999"/>
    <n v="1267.5"/>
    <x v="2533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8:52:05"/>
    <d v="2015-07-01T00:59:00"/>
    <n v="2015"/>
    <n v="2015"/>
    <s v="May"/>
    <s v="1000 to 4999"/>
    <n v="2110"/>
    <x v="2534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6:03:58"/>
    <d v="2016-03-06T22:59:00"/>
    <n v="2016"/>
    <n v="2016"/>
    <s v="Feb"/>
    <s v="1000 to 4999"/>
    <n v="1063"/>
    <x v="2535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2:19:55"/>
    <d v="2015-09-11T12:19:55"/>
    <n v="2015"/>
    <n v="2015"/>
    <s v="Aug"/>
    <s v="1000 to 4999"/>
    <n v="1978.1000000000001"/>
    <x v="17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4:08:44"/>
    <d v="2016-03-15T21:59:00"/>
    <n v="2016"/>
    <n v="2016"/>
    <s v="Mar"/>
    <s v="1000 to 4999"/>
    <n v="4216"/>
    <x v="253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5:28:48"/>
    <d v="2016-07-24T05:28:48"/>
    <n v="2016"/>
    <n v="2016"/>
    <s v="Jun"/>
    <s v="1000 to 4999"/>
    <n v="3522.59"/>
    <x v="2537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1:58:11"/>
    <d v="2015-11-19T12:58:11"/>
    <n v="2015"/>
    <n v="2015"/>
    <s v="Oct"/>
    <s v="1000 to 4999"/>
    <n v="1000"/>
    <x v="33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6:27:25"/>
    <d v="2014-05-12T22:00:00"/>
    <n v="2014"/>
    <n v="2014"/>
    <s v="May"/>
    <s v="1000 to 4999"/>
    <n v="2594"/>
    <x v="2538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1:37:20"/>
    <d v="2014-08-23T11:37:20"/>
    <n v="2014"/>
    <n v="2014"/>
    <s v="Jul"/>
    <s v="1000 to 4999"/>
    <n v="3045"/>
    <x v="658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6:08:57"/>
    <d v="2016-05-31T16:08:57"/>
    <n v="2016"/>
    <n v="2016"/>
    <s v="May"/>
    <s v="10000 to 14999"/>
    <n v="10440"/>
    <x v="2539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1:30:53"/>
    <d v="2016-05-10T15:00:00"/>
    <n v="2016"/>
    <n v="2016"/>
    <s v="Apr"/>
    <s v="&lt;1000"/>
    <n v="235.8"/>
    <x v="254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4:37:46"/>
    <d v="2014-11-20T22:55:00"/>
    <n v="2014"/>
    <n v="2014"/>
    <s v="Nov"/>
    <s v="1000 to 4999"/>
    <n v="3190"/>
    <x v="2541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8:54:06"/>
    <d v="2014-07-02T08:54:06"/>
    <n v="2014"/>
    <n v="2014"/>
    <s v="Jun"/>
    <s v="&lt;1000"/>
    <n v="905"/>
    <x v="2542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4:58:15"/>
    <d v="2014-11-07T12:30:00"/>
    <n v="2014"/>
    <n v="2014"/>
    <s v="Oct"/>
    <s v="1000 to 4999"/>
    <n v="1988.5800000000002"/>
    <x v="2543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6:53:12"/>
    <d v="2015-04-23T05:53:12"/>
    <n v="2015"/>
    <n v="2015"/>
    <s v="Feb"/>
    <s v="1000 to 4999"/>
    <n v="1310"/>
    <x v="185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0:18:32"/>
    <d v="2014-06-03T22:59:00"/>
    <n v="2014"/>
    <n v="2014"/>
    <s v="May"/>
    <s v="1000 to 4999"/>
    <n v="3315"/>
    <x v="234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4:19:12"/>
    <d v="2015-02-01T22:59:00"/>
    <n v="2015"/>
    <n v="2015"/>
    <s v="Jan"/>
    <s v="&lt;1000"/>
    <n v="550"/>
    <x v="1185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2:32:51"/>
    <d v="2015-05-31T12:32:51"/>
    <n v="2015"/>
    <n v="2015"/>
    <s v="May"/>
    <s v="1000 to 4999"/>
    <n v="3080"/>
    <x v="2544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8:14:30"/>
    <d v="2014-09-07T21:00:00"/>
    <n v="2014"/>
    <n v="2014"/>
    <s v="Aug"/>
    <s v="1000 to 4999"/>
    <n v="2500"/>
    <x v="973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3:37:14"/>
    <d v="2014-07-04T05:00:00"/>
    <n v="2014"/>
    <n v="2014"/>
    <s v="Jun"/>
    <s v="1000 to 4999"/>
    <n v="5240"/>
    <x v="2545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2:48:19"/>
    <d v="2014-10-02T08:21:00"/>
    <n v="2014"/>
    <n v="2014"/>
    <s v="Sep"/>
    <s v="1000 to 4999"/>
    <n v="1650.69"/>
    <x v="254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8:22:30"/>
    <d v="2015-03-04T08:22:30"/>
    <n v="2015"/>
    <n v="2015"/>
    <s v="Feb"/>
    <s v="1000 to 4999"/>
    <n v="2655.37"/>
    <x v="2547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3:46:52"/>
    <d v="2015-09-06T07:47:00"/>
    <n v="2015"/>
    <n v="2015"/>
    <s v="Aug"/>
    <s v="1000 to 4999"/>
    <n v="2639.65"/>
    <x v="254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2:40:20"/>
    <d v="2014-09-29T02:40:20"/>
    <n v="2014"/>
    <n v="2014"/>
    <s v="Aug"/>
    <s v="&lt;1000"/>
    <n v="593"/>
    <x v="2549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2:57:26"/>
    <d v="2015-09-15T04:06:00"/>
    <n v="2015"/>
    <n v="2015"/>
    <s v="Aug"/>
    <s v="1000 to 4999"/>
    <n v="1827.45"/>
    <x v="255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3:32:28"/>
    <d v="2016-09-25T17:00:00"/>
    <n v="2016"/>
    <n v="2016"/>
    <s v="Jul"/>
    <s v="1000 to 4999"/>
    <n v="5955.26"/>
    <x v="2551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2:19:33"/>
    <d v="2014-09-12T22:00:00"/>
    <n v="2014"/>
    <n v="2014"/>
    <s v="Aug"/>
    <s v="10000 to 14999"/>
    <n v="10156"/>
    <x v="2552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0:41:46"/>
    <d v="2015-08-09T10:00:00"/>
    <n v="2015"/>
    <n v="2015"/>
    <s v="Jul"/>
    <s v="&lt;1000"/>
    <n v="530"/>
    <x v="851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2:02:51"/>
    <d v="2016-04-27T23:59:00"/>
    <n v="2016"/>
    <n v="2016"/>
    <s v="Mar"/>
    <s v="1000 to 4999"/>
    <n v="3366"/>
    <x v="255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8:33:25"/>
    <d v="2015-07-10T21:59:00"/>
    <n v="2015"/>
    <n v="2015"/>
    <s v="Jun"/>
    <s v="5000 to 9999"/>
    <n v="7015"/>
    <x v="255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6:01:58"/>
    <d v="2017-01-18T06:01:58"/>
    <n v="2016"/>
    <n v="2017"/>
    <s v="Dec"/>
    <s v="1000 to 4999"/>
    <n v="2186.39"/>
    <x v="255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2:16:58"/>
    <d v="2015-07-12T19:00:00"/>
    <n v="2015"/>
    <n v="2015"/>
    <s v="Jun"/>
    <s v="&lt;1000"/>
    <n v="660"/>
    <x v="255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8:57:37"/>
    <d v="2016-04-10T14:00:00"/>
    <n v="2016"/>
    <n v="2016"/>
    <s v="Mar"/>
    <s v="1000 to 4999"/>
    <n v="3602.5"/>
    <x v="2557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09:42:14"/>
    <d v="2016-06-30T09:42:14"/>
    <n v="2016"/>
    <n v="2016"/>
    <s v="May"/>
    <s v="1000 to 4999"/>
    <n v="1280"/>
    <x v="2117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8:23:47"/>
    <d v="2014-09-17T21:59:00"/>
    <n v="2014"/>
    <n v="2014"/>
    <s v="Sep"/>
    <s v="1000 to 4999"/>
    <n v="1142"/>
    <x v="2092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2:16:07"/>
    <d v="2015-11-11T13:16:07"/>
    <n v="2015"/>
    <n v="2015"/>
    <s v="Oct"/>
    <s v="&lt;1000"/>
    <n v="631"/>
    <x v="2558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09:00:23"/>
    <d v="2015-10-01T09:00:23"/>
    <n v="2015"/>
    <n v="2015"/>
    <s v="Aug"/>
    <s v="5000 to 9999"/>
    <n v="7810"/>
    <x v="2559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09:21:50"/>
    <d v="2015-10-02T12:00:00"/>
    <n v="2015"/>
    <n v="2015"/>
    <s v="Sep"/>
    <s v="1000 to 4999"/>
    <n v="2702.53"/>
    <x v="256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1:27:05"/>
    <d v="2015-12-20T05:59:00"/>
    <n v="2015"/>
    <n v="2015"/>
    <s v="Nov"/>
    <s v="&lt;1000"/>
    <n v="301.3"/>
    <x v="2561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2:30:16"/>
    <d v="2014-11-17T01:59:00"/>
    <n v="2014"/>
    <n v="2014"/>
    <s v="Oct"/>
    <s v="1000 to 4999"/>
    <n v="913.5"/>
    <x v="2562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4:05:40"/>
    <d v="2016-08-17T04:05:40"/>
    <n v="2016"/>
    <n v="2016"/>
    <s v="Jul"/>
    <s v="1000 to 4999"/>
    <n v="3365.3900000000003"/>
    <x v="2563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2:08:42"/>
    <d v="2016-09-08T12:08:42"/>
    <n v="2016"/>
    <n v="2016"/>
    <s v="Aug"/>
    <s v="&lt;1000"/>
    <n v="718"/>
    <x v="2564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8:04:51"/>
    <d v="2016-06-25T18:04:51"/>
    <n v="2016"/>
    <n v="2016"/>
    <s v="May"/>
    <s v="&lt;1000"/>
    <n v="483.39000000000004"/>
    <x v="2565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1:31:15"/>
    <d v="2015-08-31T11:31:15"/>
    <n v="2015"/>
    <n v="2015"/>
    <s v="Aug"/>
    <s v="1000 to 4999"/>
    <n v="1650.6000000000001"/>
    <x v="256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8:23:42"/>
    <d v="2014-09-07T08:23:42"/>
    <n v="2014"/>
    <n v="2014"/>
    <s v="Jul"/>
    <s v="5000 to 9999"/>
    <n v="5623"/>
    <x v="2567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2:07:39"/>
    <d v="2015-06-25T12:07:39"/>
    <n v="2015"/>
    <n v="2015"/>
    <s v="May"/>
    <s v="1000 to 4999"/>
    <n v="1789.8"/>
    <x v="1981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3:57:37"/>
    <d v="2015-03-07T13:57:37"/>
    <n v="2015"/>
    <n v="2015"/>
    <s v="Feb"/>
    <s v="1000 to 4999"/>
    <n v="2500"/>
    <x v="973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3:22:39"/>
    <d v="2015-04-11T13:22:39"/>
    <n v="2015"/>
    <n v="2015"/>
    <s v="Mar"/>
    <s v="&lt;1000"/>
    <n v="251"/>
    <x v="2568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09:51:24"/>
    <d v="2015-03-31T21:59:00"/>
    <n v="2015"/>
    <n v="2015"/>
    <s v="Mar"/>
    <s v="1000 to 4999"/>
    <n v="1125"/>
    <x v="2569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19:53:21"/>
    <d v="2016-05-13T21:59:00"/>
    <n v="2016"/>
    <n v="2016"/>
    <s v="Apr"/>
    <s v="40000 to 44999"/>
    <n v="40043.25"/>
    <x v="257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6:36:54"/>
    <d v="2016-03-04T19:00:00"/>
    <n v="2016"/>
    <n v="2016"/>
    <s v="Feb"/>
    <s v="1000 to 4999"/>
    <n v="2140"/>
    <x v="2519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3:27:53"/>
    <d v="2015-09-04T03:27:53"/>
    <n v="2015"/>
    <n v="2015"/>
    <s v="Aug"/>
    <s v="1000 to 4999"/>
    <n v="1336.2"/>
    <x v="2571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5:26:38"/>
    <d v="2016-05-02T15:26:38"/>
    <n v="2016"/>
    <n v="2016"/>
    <s v="Apr"/>
    <s v="1000 to 4999"/>
    <n v="3432.2000000000003"/>
    <x v="2572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6:22:50"/>
    <d v="2014-05-22T16:07:00"/>
    <n v="2014"/>
    <n v="2014"/>
    <s v="Apr"/>
    <s v="1000 to 4999"/>
    <n v="1527.5"/>
    <x v="257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8:05:24"/>
    <d v="2014-06-28T08:05:24"/>
    <n v="2014"/>
    <n v="2014"/>
    <s v="May"/>
    <s v="&lt;1000"/>
    <n v="1012.63"/>
    <x v="257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8:41:20"/>
    <d v="2015-08-11T18:00:00"/>
    <n v="2015"/>
    <n v="2015"/>
    <s v="Jul"/>
    <s v="5000 to 9999"/>
    <n v="5845"/>
    <x v="2575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19:12:39"/>
    <d v="2015-02-11T11:00:00"/>
    <n v="2015"/>
    <n v="2015"/>
    <s v="Jan"/>
    <s v="5000 to 9999"/>
    <n v="5671.11"/>
    <x v="257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4:36:34"/>
    <d v="2016-11-17T05:36:34"/>
    <n v="2016"/>
    <n v="2016"/>
    <s v="Oct"/>
    <s v="1000 to 4999"/>
    <n v="2735.9999999999995"/>
    <x v="2577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09:35:24"/>
    <d v="2014-08-17T09:35:24"/>
    <n v="2014"/>
    <n v="2014"/>
    <s v="Jun"/>
    <s v="1000 to 4999"/>
    <n v="2895.1"/>
    <x v="2421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0:38:31"/>
    <d v="2014-05-05T00:38:31"/>
    <n v="2014"/>
    <n v="2014"/>
    <s v="Apr"/>
    <s v="&gt;50000"/>
    <n v="100036"/>
    <x v="2578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3:36:15"/>
    <d v="2015-06-26T15:00:00"/>
    <n v="2015"/>
    <n v="2015"/>
    <s v="May"/>
    <s v="&lt;1000"/>
    <n v="660.24"/>
    <x v="2579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0:18:28"/>
    <d v="2015-07-31T02:58:00"/>
    <n v="2015"/>
    <n v="2015"/>
    <s v="Jul"/>
    <s v="1000 to 4999"/>
    <n v="734.84999999999991"/>
    <x v="258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5:21:06"/>
    <d v="2015-05-26T20:45:00"/>
    <n v="2015"/>
    <n v="2015"/>
    <s v="Apr"/>
    <s v="1000 to 4999"/>
    <n v="2602.5"/>
    <x v="2581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0:19:38"/>
    <d v="2015-08-05T12:36:00"/>
    <n v="2015"/>
    <n v="2015"/>
    <s v="Jul"/>
    <s v="1000 to 4999"/>
    <n v="2560"/>
    <x v="2049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2:17:07"/>
    <d v="2016-03-13T16:00:00"/>
    <n v="2016"/>
    <n v="2016"/>
    <s v="Mar"/>
    <s v="&lt;1000"/>
    <n v="614.39"/>
    <x v="258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0:07:36"/>
    <d v="2016-08-01T13:00:00"/>
    <n v="2016"/>
    <n v="2016"/>
    <s v="Jul"/>
    <s v="&lt;1000"/>
    <n v="690.95950000000005"/>
    <x v="2583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8:57:29"/>
    <d v="2015-10-05T10:00:00"/>
    <n v="2015"/>
    <n v="2015"/>
    <s v="Aug"/>
    <s v="1000 to 4999"/>
    <n v="1316.55"/>
    <x v="258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1:50:08"/>
    <d v="2014-12-31T11:50:08"/>
    <n v="2014"/>
    <n v="2014"/>
    <s v="Dec"/>
    <s v="1000 to 4999"/>
    <n v="1175"/>
    <x v="1244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6:11:23"/>
    <d v="2015-01-23T06:11:23"/>
    <n v="2014"/>
    <n v="2015"/>
    <s v="Dec"/>
    <s v="1000 to 4999"/>
    <n v="2744.4500000000003"/>
    <x v="2585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3:27:24"/>
    <d v="2015-06-10T13:27:24"/>
    <n v="2015"/>
    <n v="2015"/>
    <s v="May"/>
    <s v="1000 to 4999"/>
    <n v="1425.28"/>
    <x v="258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1:46:34"/>
    <d v="2014-09-17T11:46:34"/>
    <n v="2014"/>
    <n v="2014"/>
    <s v="Aug"/>
    <s v="1000 to 4999"/>
    <n v="1110"/>
    <x v="2587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0:31:36"/>
    <d v="2015-01-08T10:31:36"/>
    <n v="2014"/>
    <n v="2015"/>
    <s v="Dec"/>
    <s v="5000 to 9999"/>
    <n v="5024"/>
    <x v="2588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1:58:03"/>
    <d v="2014-12-31T01:00:00"/>
    <n v="2014"/>
    <n v="2014"/>
    <s v="Dec"/>
    <s v="1000 to 4999"/>
    <n v="2287"/>
    <x v="2589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4:36:53"/>
    <d v="2014-10-30T14:36:53"/>
    <n v="2014"/>
    <n v="2014"/>
    <s v="Sep"/>
    <s v="1000 to 4999"/>
    <n v="2398.61"/>
    <x v="2590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7:41:22"/>
    <d v="2015-06-21T07:41:22"/>
    <n v="2015"/>
    <n v="2015"/>
    <s v="May"/>
    <s v="&lt;1000"/>
    <n v="655"/>
    <x v="147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3:00:46"/>
    <d v="2014-11-08T04:00:46"/>
    <n v="2014"/>
    <n v="2014"/>
    <s v="Oct"/>
    <s v="1000 to 4999"/>
    <n v="4040.04"/>
    <x v="2591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6:37:28"/>
    <d v="2014-11-13T17:37:28"/>
    <n v="2014"/>
    <n v="2014"/>
    <s v="Oct"/>
    <s v="5000 to 9999"/>
    <n v="6155"/>
    <x v="2592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2:48:47"/>
    <d v="2016-08-10T21:59:00"/>
    <n v="2016"/>
    <n v="2016"/>
    <s v="Jul"/>
    <s v="10000 to 14999"/>
    <n v="10133"/>
    <x v="2593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7:10:54"/>
    <d v="2016-12-05T08:10:54"/>
    <n v="2016"/>
    <n v="2016"/>
    <s v="Oct"/>
    <s v="&lt;1000"/>
    <n v="100"/>
    <x v="177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2:53:03"/>
    <d v="2015-04-26T00:28:00"/>
    <n v="2015"/>
    <n v="2015"/>
    <s v="Mar"/>
    <s v="&lt;1000"/>
    <n v="780"/>
    <x v="2594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1:36:17"/>
    <d v="2016-04-30T11:36:17"/>
    <n v="2016"/>
    <n v="2016"/>
    <s v="Mar"/>
    <s v="1000 to 4999"/>
    <n v="1965.2620000000002"/>
    <x v="2595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2:17:36"/>
    <d v="2016-03-31T11:17:36"/>
    <n v="2016"/>
    <n v="2016"/>
    <s v="Mar"/>
    <s v="&lt;1000"/>
    <n v="655"/>
    <x v="1470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2:13:42"/>
    <d v="2015-02-28T22:59:00"/>
    <n v="2015"/>
    <n v="2015"/>
    <s v="Jan"/>
    <s v="1000 to 4999"/>
    <n v="1025"/>
    <x v="608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5:18:30"/>
    <d v="2014-07-30T05:18:30"/>
    <n v="2014"/>
    <n v="2014"/>
    <s v="Jul"/>
    <s v="1000 to 4999"/>
    <n v="1965"/>
    <x v="2314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0:18:02"/>
    <d v="2016-04-04T20:18:02"/>
    <n v="2016"/>
    <n v="2016"/>
    <s v="Mar"/>
    <s v="1000 to 4999"/>
    <n v="2870"/>
    <x v="259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4:13:25"/>
    <d v="2016-04-18T03:13:25"/>
    <n v="2016"/>
    <n v="2016"/>
    <s v="Feb"/>
    <s v="1000 to 4999"/>
    <n v="3255"/>
    <x v="246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1:35:44"/>
    <d v="2015-07-13T01:35:44"/>
    <n v="2015"/>
    <n v="2015"/>
    <s v="Jun"/>
    <s v="1000 to 4999"/>
    <n v="4539.1500000000005"/>
    <x v="2597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1:11:30"/>
    <d v="2014-12-21T11:11:30"/>
    <n v="2014"/>
    <n v="2014"/>
    <s v="Nov"/>
    <s v="1000 to 4999"/>
    <n v="4050"/>
    <x v="971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0:44:30"/>
    <d v="2016-09-23T10:44:30"/>
    <n v="2016"/>
    <n v="2016"/>
    <s v="Jul"/>
    <s v="5000 to 9999"/>
    <n v="8207"/>
    <x v="2598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6:57:34"/>
    <d v="2016-06-27T13:00:00"/>
    <n v="2016"/>
    <n v="2016"/>
    <s v="May"/>
    <s v="&lt;1000"/>
    <n v="829.23"/>
    <x v="2599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3:53:30"/>
    <d v="2015-04-29T17:00:00"/>
    <n v="2015"/>
    <n v="2015"/>
    <s v="Apr"/>
    <s v="&lt;1000"/>
    <n v="263.31"/>
    <x v="26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09:32:27"/>
    <d v="2015-05-26T09:32:27"/>
    <n v="2015"/>
    <n v="2015"/>
    <s v="May"/>
    <s v="5000 to 9999"/>
    <n v="5100"/>
    <x v="2139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2:00:34"/>
    <d v="2014-10-20T02:00:34"/>
    <n v="2014"/>
    <n v="2014"/>
    <s v="Sep"/>
    <s v="5000 to 9999"/>
    <n v="6553.93"/>
    <x v="2601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6:45:44"/>
    <d v="2015-01-23T22:59:00"/>
    <n v="2014"/>
    <n v="2015"/>
    <s v="Dec"/>
    <s v="1000 to 4999"/>
    <n v="1225"/>
    <x v="1377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3:55:07"/>
    <d v="2015-02-10T22:59:00"/>
    <n v="2014"/>
    <n v="2015"/>
    <s v="Dec"/>
    <s v="1000 to 4999"/>
    <n v="2545"/>
    <x v="260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5:33:59"/>
    <d v="2015-01-05T14:26:00"/>
    <n v="2014"/>
    <n v="2015"/>
    <s v="Dec"/>
    <s v="1000 to 4999"/>
    <n v="3319"/>
    <x v="196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19:36:22"/>
    <d v="2016-09-03T19:36:22"/>
    <n v="2016"/>
    <n v="2016"/>
    <s v="Aug"/>
    <s v="1000 to 4999"/>
    <n v="2015"/>
    <x v="1219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8:12:03"/>
    <d v="2015-03-13T00:59:00"/>
    <n v="2015"/>
    <n v="2015"/>
    <s v="Feb"/>
    <s v="1000 to 4999"/>
    <n v="3081"/>
    <x v="2603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1:09:42"/>
    <d v="2014-08-26T11:09:42"/>
    <n v="2014"/>
    <n v="2014"/>
    <s v="Aug"/>
    <s v="1000 to 4999"/>
    <n v="888.75"/>
    <x v="2604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8:03:10"/>
    <d v="2016-03-02T23:59:00"/>
    <n v="2016"/>
    <n v="2016"/>
    <s v="Feb"/>
    <s v="1000 to 4999"/>
    <n v="2565"/>
    <x v="1755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3:10:22"/>
    <d v="2014-09-02T22:59:00"/>
    <n v="2014"/>
    <n v="2014"/>
    <s v="Aug"/>
    <s v="1000 to 4999"/>
    <n v="1101"/>
    <x v="1783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3:04:37"/>
    <d v="2015-08-29T18:00:00"/>
    <n v="2015"/>
    <n v="2015"/>
    <s v="Aug"/>
    <s v="1000 to 4999"/>
    <n v="1010"/>
    <x v="2605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4:22:44"/>
    <d v="2016-10-13T14:22:44"/>
    <n v="2016"/>
    <n v="2016"/>
    <s v="Sep"/>
    <s v="&lt;1000"/>
    <n v="13"/>
    <x v="31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7:58:02"/>
    <d v="2015-01-16T17:58:02"/>
    <n v="2014"/>
    <n v="2015"/>
    <s v="Dec"/>
    <s v="1000 to 4999"/>
    <n v="2733.9700000000003"/>
    <x v="260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5:27:59"/>
    <d v="2016-05-17T15:27:59"/>
    <n v="2016"/>
    <n v="2016"/>
    <s v="Mar"/>
    <s v="1000 to 4999"/>
    <n v="4002"/>
    <x v="2607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4:44:40"/>
    <d v="2015-11-05T15:44:40"/>
    <n v="2015"/>
    <n v="2015"/>
    <s v="Oct"/>
    <s v="1000 to 4999"/>
    <n v="2560"/>
    <x v="204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8:22:36"/>
    <d v="2016-04-29T00:59:00"/>
    <n v="2016"/>
    <n v="2016"/>
    <s v="Apr"/>
    <s v="1000 to 4999"/>
    <n v="3385"/>
    <x v="158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3:02:06"/>
    <d v="2016-02-13T13:02:06"/>
    <n v="2016"/>
    <n v="2016"/>
    <s v="Jan"/>
    <s v="&lt;1000"/>
    <n v="602.6"/>
    <x v="2608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8:30:57"/>
    <d v="2016-08-14T08:30:57"/>
    <n v="2016"/>
    <n v="2016"/>
    <s v="Jul"/>
    <s v="1000 to 4999"/>
    <n v="5119.4800000000005"/>
    <x v="2609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7:08:02"/>
    <d v="2015-12-14T18:00:00"/>
    <n v="2015"/>
    <n v="2015"/>
    <s v="Nov"/>
    <s v="&lt;1000"/>
    <n v="759.80000000000007"/>
    <x v="261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1:01:30"/>
    <d v="2016-06-17T08:00:00"/>
    <n v="2016"/>
    <n v="2016"/>
    <s v="May"/>
    <s v="&lt;1000"/>
    <n v="1048"/>
    <x v="2023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7:48:05"/>
    <d v="2016-03-30T16:48:05"/>
    <n v="2016"/>
    <n v="2016"/>
    <s v="Feb"/>
    <s v="1000 to 4999"/>
    <n v="3936.55"/>
    <x v="2611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4:22:16"/>
    <d v="2015-08-17T04:22:16"/>
    <n v="2015"/>
    <n v="2015"/>
    <s v="Jul"/>
    <s v="1000 to 4999"/>
    <n v="2126.13"/>
    <x v="2612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2:53:21"/>
    <d v="2015-04-08T02:53:21"/>
    <n v="2015"/>
    <n v="2015"/>
    <s v="Mar"/>
    <s v="1000 to 4999"/>
    <n v="4454"/>
    <x v="2613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1:26:51"/>
    <d v="2014-06-09T11:26:51"/>
    <n v="2014"/>
    <n v="2014"/>
    <s v="May"/>
    <s v="5000 to 9999"/>
    <n v="5415"/>
    <x v="2614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8:09:34"/>
    <d v="2014-06-28T08:09:34"/>
    <n v="2014"/>
    <n v="2014"/>
    <s v="May"/>
    <s v="1000 to 4999"/>
    <n v="1250"/>
    <x v="390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19:00:16"/>
    <d v="2015-06-18T19:00:16"/>
    <n v="2015"/>
    <n v="2015"/>
    <s v="May"/>
    <s v="1000 to 4999"/>
    <n v="2520"/>
    <x v="2615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8:14:56"/>
    <d v="2015-12-10T08:14:56"/>
    <n v="2015"/>
    <n v="2015"/>
    <s v="Nov"/>
    <s v="1000 to 4999"/>
    <n v="3497.7000000000003"/>
    <x v="139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6:47:44"/>
    <d v="2015-03-19T15:47:44"/>
    <n v="2015"/>
    <n v="2015"/>
    <s v="Feb"/>
    <s v="1000 to 4999"/>
    <n v="4087.2000000000003"/>
    <x v="261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8:38:49"/>
    <d v="2017-02-27T18:00:00"/>
    <n v="2017"/>
    <n v="2017"/>
    <s v="Feb"/>
    <s v="&lt;1000"/>
    <n v="1152.8"/>
    <x v="2617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09:04:10"/>
    <d v="2015-06-03T09:04:10"/>
    <n v="2015"/>
    <n v="2015"/>
    <s v="May"/>
    <s v="1000 to 4999"/>
    <n v="2646.2000000000003"/>
    <x v="1084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1:10:26"/>
    <d v="2016-11-19T16:00:00"/>
    <n v="2016"/>
    <n v="2016"/>
    <s v="Oct"/>
    <s v="1000 to 4999"/>
    <n v="1130"/>
    <x v="995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6:31:01"/>
    <d v="2015-03-04T22:00:00"/>
    <n v="2015"/>
    <n v="2015"/>
    <s v="Feb"/>
    <s v="10000 to 14999"/>
    <n v="11045"/>
    <x v="2618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6:27:24"/>
    <d v="2016-09-30T15:00:00"/>
    <n v="2016"/>
    <n v="2016"/>
    <s v="Sep"/>
    <s v="1000 to 4999"/>
    <n v="3292"/>
    <x v="2619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5T23:19:31"/>
    <d v="2014-09-27T21:23:00"/>
    <n v="2014"/>
    <n v="2014"/>
    <s v="Aug"/>
    <s v="1000 to 4999"/>
    <n v="1000.99"/>
    <x v="262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1:41:10"/>
    <d v="2014-07-26T01:00:00"/>
    <n v="2014"/>
    <n v="2014"/>
    <s v="Jul"/>
    <s v="1000 to 4999"/>
    <n v="3000"/>
    <x v="145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2:34:50"/>
    <d v="2016-08-23T12:34:50"/>
    <n v="2016"/>
    <n v="2016"/>
    <s v="Jun"/>
    <s v="1000 to 4999"/>
    <n v="3148"/>
    <x v="2621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09:39:37"/>
    <d v="2015-07-02T09:39:37"/>
    <n v="2015"/>
    <n v="2015"/>
    <s v="Jun"/>
    <s v="1000 to 4999"/>
    <n v="4034.8"/>
    <x v="2622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0:00:57"/>
    <d v="2014-08-16T10:00:57"/>
    <n v="2014"/>
    <n v="2014"/>
    <s v="Jul"/>
    <s v="1000 to 4999"/>
    <n v="5335.63"/>
    <x v="2623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1:48:07"/>
    <d v="2016-05-20T21:59:00"/>
    <n v="2016"/>
    <n v="2016"/>
    <s v="Mar"/>
    <s v="1000 to 4999"/>
    <n v="2000"/>
    <x v="41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3:59:56"/>
    <d v="2015-12-13T14:59:56"/>
    <n v="2015"/>
    <n v="2015"/>
    <s v="Oct"/>
    <s v="No funding"/>
    <n v="0"/>
    <x v="119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0:16:04"/>
    <d v="2016-05-05T11:00:00"/>
    <n v="2016"/>
    <n v="2016"/>
    <s v="Mar"/>
    <s v="&lt;1000"/>
    <n v="2"/>
    <x v="377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4:19:50"/>
    <d v="2014-11-29T15:19:50"/>
    <n v="2014"/>
    <n v="2014"/>
    <s v="Oct"/>
    <s v="&lt;1000"/>
    <n v="1.31"/>
    <x v="84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2:04:57"/>
    <d v="2014-09-22T21:59:00"/>
    <n v="2014"/>
    <n v="2014"/>
    <s v="Aug"/>
    <s v="5000 to 9999"/>
    <n v="8725"/>
    <x v="2624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6:29:09"/>
    <d v="2014-11-23T16:29:09"/>
    <n v="2014"/>
    <n v="2014"/>
    <s v="Nov"/>
    <s v="&lt;1000"/>
    <n v="131"/>
    <x v="472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8:57:47"/>
    <d v="2016-11-18T19:00:00"/>
    <n v="2016"/>
    <n v="2016"/>
    <s v="Oct"/>
    <s v="1000 to 4999"/>
    <n v="1762"/>
    <x v="2625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1:59:34"/>
    <d v="2017-01-13T21:59:00"/>
    <n v="2016"/>
    <n v="2017"/>
    <s v="Nov"/>
    <s v="1000 to 4999"/>
    <n v="2388.75"/>
    <x v="2626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5:11:16"/>
    <d v="2016-04-20T15:11:16"/>
    <n v="2016"/>
    <n v="2016"/>
    <s v="Mar"/>
    <s v="1000 to 4999"/>
    <n v="1276"/>
    <x v="2627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0:40:29"/>
    <d v="2015-09-14T10:40:29"/>
    <n v="2015"/>
    <n v="2015"/>
    <s v="Aug"/>
    <s v="No funding"/>
    <n v="0"/>
    <x v="11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0:48:55"/>
    <d v="2015-01-01T10:48:55"/>
    <n v="2014"/>
    <n v="2015"/>
    <s v="Dec"/>
    <s v="&lt;1000"/>
    <n v="926"/>
    <x v="1929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0:08:52"/>
    <d v="2015-04-19T09:08:52"/>
    <n v="2015"/>
    <n v="2015"/>
    <s v="Feb"/>
    <s v="&lt;1000"/>
    <n v="162"/>
    <x v="2245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0:15:06"/>
    <d v="2016-10-07T09:11:00"/>
    <n v="2016"/>
    <n v="2016"/>
    <s v="Aug"/>
    <s v="&lt;1000"/>
    <n v="1"/>
    <x v="118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2:45:30"/>
    <d v="2015-05-10T12:45:30"/>
    <n v="2015"/>
    <n v="2015"/>
    <s v="Apr"/>
    <s v="&lt;1000"/>
    <n v="55"/>
    <x v="452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09:02:59"/>
    <d v="2014-10-04T23:00:00"/>
    <n v="2014"/>
    <n v="2014"/>
    <s v="Sep"/>
    <s v="No funding"/>
    <n v="0"/>
    <x v="119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3:35:27"/>
    <d v="2015-11-30T11:00:00"/>
    <n v="2015"/>
    <n v="2015"/>
    <s v="Oct"/>
    <s v="&lt;1000"/>
    <n v="17.099999999999998"/>
    <x v="1066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7T21:27:19"/>
    <d v="2015-11-16T22:27:19"/>
    <n v="2015"/>
    <n v="2015"/>
    <s v="Oct"/>
    <s v="No funding"/>
    <n v="0"/>
    <x v="1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8T23:48:07"/>
    <d v="2016-03-07T22:59:00"/>
    <n v="2016"/>
    <n v="2016"/>
    <s v="Feb"/>
    <s v="&lt;1000"/>
    <n v="821"/>
    <x v="2628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7:17:18"/>
    <d v="2016-11-21T18:17:18"/>
    <n v="2016"/>
    <n v="2016"/>
    <s v="Oct"/>
    <s v="&lt;1000"/>
    <n v="0.75"/>
    <x v="177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4:06:42"/>
    <d v="2015-06-16T17:30:00"/>
    <n v="2015"/>
    <n v="2015"/>
    <s v="May"/>
    <s v="&lt;1000"/>
    <n v="481"/>
    <x v="2629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1:58:47"/>
    <d v="2016-09-30T11:58:47"/>
    <n v="2016"/>
    <n v="2016"/>
    <s v="Aug"/>
    <s v="&lt;1000"/>
    <n v="39.300000000000004"/>
    <x v="1855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1:00:45"/>
    <d v="2014-10-05T01:00:45"/>
    <n v="2014"/>
    <n v="2014"/>
    <s v="Sep"/>
    <s v="40000 to 44999"/>
    <n v="40153"/>
    <x v="263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1:06:34"/>
    <d v="2014-06-16T11:06:34"/>
    <n v="2014"/>
    <n v="2014"/>
    <s v="May"/>
    <s v="&lt;1000"/>
    <n v="585"/>
    <x v="842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5:29:44"/>
    <d v="2016-02-02T05:29:44"/>
    <n v="2016"/>
    <n v="2016"/>
    <s v="Jan"/>
    <s v="&lt;1000"/>
    <n v="655"/>
    <x v="147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09:30:42"/>
    <d v="2014-08-10T09:59:00"/>
    <n v="2014"/>
    <n v="2014"/>
    <s v="Jul"/>
    <s v="&lt;1000"/>
    <n v="520"/>
    <x v="704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09:28:22"/>
    <d v="2016-08-24T21:59:00"/>
    <n v="2016"/>
    <n v="2016"/>
    <s v="Aug"/>
    <s v="&lt;1000"/>
    <n v="564"/>
    <x v="2631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2:43:27"/>
    <d v="2015-08-05T02:43:27"/>
    <n v="2015"/>
    <n v="2015"/>
    <s v="Jul"/>
    <s v="1000 to 4999"/>
    <n v="2633.1"/>
    <x v="2632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3:59:46"/>
    <d v="2016-04-03T11:00:00"/>
    <n v="2016"/>
    <n v="2016"/>
    <s v="Mar"/>
    <s v="1000 to 4999"/>
    <n v="3426.96"/>
    <x v="2633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3:16:38"/>
    <d v="2015-07-18T00:59:00"/>
    <n v="2015"/>
    <n v="2015"/>
    <s v="Jun"/>
    <s v="5000 to 9999"/>
    <n v="5813"/>
    <x v="2634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5:50:36"/>
    <d v="2017-02-01T16:59:00"/>
    <n v="2017"/>
    <n v="2017"/>
    <s v="Jan"/>
    <s v="5000 to 9999"/>
    <n v="5343.91"/>
    <x v="2635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09:06:59"/>
    <d v="2016-06-01T15:42:00"/>
    <n v="2016"/>
    <n v="2016"/>
    <s v="May"/>
    <s v="1000 to 4999"/>
    <n v="332.25"/>
    <x v="263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4:36:20"/>
    <d v="2014-07-01T21:59:00"/>
    <n v="2014"/>
    <n v="2014"/>
    <s v="May"/>
    <s v="1000 to 4999"/>
    <n v="1510"/>
    <x v="1039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0:39:10"/>
    <d v="2015-03-19T08:39:00"/>
    <n v="2015"/>
    <n v="2015"/>
    <s v="Feb"/>
    <s v="1000 to 4999"/>
    <n v="3061"/>
    <x v="2637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5:08:45"/>
    <d v="2014-12-23T15:08:45"/>
    <n v="2014"/>
    <n v="2014"/>
    <s v="Nov"/>
    <s v="&lt;1000"/>
    <n v="327.5"/>
    <x v="181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5:31:12"/>
    <d v="2016-04-09T22:00:00"/>
    <n v="2016"/>
    <n v="2016"/>
    <s v="Mar"/>
    <s v="1000 to 4999"/>
    <n v="3330"/>
    <x v="2638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2-28T23:16:54"/>
    <d v="2015-03-30T22:16:54"/>
    <n v="2015"/>
    <n v="2015"/>
    <s v="Feb"/>
    <s v="5000 to 9999"/>
    <n v="6085.5"/>
    <x v="2639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4:50:30"/>
    <d v="2016-12-21T05:50:30"/>
    <n v="2016"/>
    <n v="2016"/>
    <s v="Oct"/>
    <s v="&lt;1000"/>
    <n v="306.54000000000002"/>
    <x v="264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1T23:58:09"/>
    <d v="2016-06-15T23:58:09"/>
    <n v="2016"/>
    <n v="2016"/>
    <s v="Jun"/>
    <s v="&lt;1000"/>
    <n v="875"/>
    <x v="1047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3:23:42"/>
    <d v="2015-10-28T13:54:00"/>
    <n v="2015"/>
    <n v="2015"/>
    <s v="Oct"/>
    <s v="&lt;1000"/>
    <n v="813.95999999999992"/>
    <x v="2641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5:43:02"/>
    <d v="2014-07-24T01:00:00"/>
    <n v="2014"/>
    <n v="2014"/>
    <s v="Jul"/>
    <s v="1000 to 4999"/>
    <n v="1200"/>
    <x v="121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7:16:59"/>
    <d v="2015-07-18T17:16:59"/>
    <n v="2015"/>
    <n v="2015"/>
    <s v="Jun"/>
    <s v="1000 to 4999"/>
    <n v="4054.5941000000003"/>
    <x v="2642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7:20:52"/>
    <d v="2015-07-23T12:33:00"/>
    <n v="2015"/>
    <n v="2015"/>
    <s v="Jun"/>
    <s v="1000 to 4999"/>
    <n v="1035"/>
    <x v="2435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0:12:17"/>
    <d v="2015-06-11T10:12:17"/>
    <n v="2015"/>
    <n v="2015"/>
    <s v="May"/>
    <s v="1000 to 4999"/>
    <n v="1810.42"/>
    <x v="2643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6:20:11"/>
    <d v="2015-05-31T17:00:00"/>
    <n v="2015"/>
    <n v="2015"/>
    <s v="May"/>
    <s v="&lt;1000"/>
    <n v="315.71000000000004"/>
    <x v="1065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09:04:27"/>
    <d v="2014-07-20T21:59:00"/>
    <n v="2014"/>
    <n v="2014"/>
    <s v="Jun"/>
    <s v="1000 to 4999"/>
    <n v="3530"/>
    <x v="2644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6:43:04"/>
    <d v="2014-09-26T16:43:04"/>
    <n v="2014"/>
    <n v="2014"/>
    <s v="Aug"/>
    <s v="1000 to 4999"/>
    <n v="3990.26"/>
    <x v="2645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1:04:57"/>
    <d v="2014-11-05T06:52:00"/>
    <n v="2014"/>
    <n v="2014"/>
    <s v="Oct"/>
    <s v="1000 to 4999"/>
    <n v="5953.95"/>
    <x v="264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4:57:09"/>
    <d v="2016-09-03T14:57:09"/>
    <n v="2016"/>
    <n v="2016"/>
    <s v="Jul"/>
    <s v="1000 to 4999"/>
    <n v="5130"/>
    <x v="2647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8:19:42"/>
    <d v="2016-05-15T17:00:00"/>
    <n v="2016"/>
    <n v="2016"/>
    <s v="May"/>
    <s v="&lt;1000"/>
    <n v="91.7"/>
    <x v="2648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3:34:44"/>
    <d v="2014-09-12T13:34:44"/>
    <n v="2014"/>
    <n v="2014"/>
    <s v="Aug"/>
    <s v="1000 to 4999"/>
    <n v="1030"/>
    <x v="1345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7:46:58"/>
    <d v="2014-07-02T21:59:00"/>
    <n v="2014"/>
    <n v="2014"/>
    <s v="Jun"/>
    <s v="10000 to 14999"/>
    <n v="12348.5"/>
    <x v="2649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6:44:58"/>
    <d v="2015-05-31T06:44:58"/>
    <n v="2015"/>
    <n v="2015"/>
    <s v="Apr"/>
    <s v="1000 to 4999"/>
    <n v="2685.5"/>
    <x v="437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2:16:21"/>
    <d v="2014-06-30T22:59:00"/>
    <n v="2014"/>
    <n v="2014"/>
    <s v="May"/>
    <s v="1000 to 4999"/>
    <n v="2202"/>
    <x v="265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4:53:54"/>
    <d v="2016-10-05T04:53:54"/>
    <n v="2016"/>
    <n v="2016"/>
    <s v="Sep"/>
    <s v="1000 to 4999"/>
    <n v="3383"/>
    <x v="2651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09:38:10"/>
    <d v="2016-01-15T09:38:10"/>
    <n v="2016"/>
    <n v="2016"/>
    <s v="Jan"/>
    <s v="1000 to 4999"/>
    <n v="1119"/>
    <x v="265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0:26:58"/>
    <d v="2014-06-16T00:59:00"/>
    <n v="2014"/>
    <n v="2014"/>
    <s v="May"/>
    <s v="1000 to 4999"/>
    <n v="4176"/>
    <x v="2653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0:48:16"/>
    <d v="2016-10-19T20:48:16"/>
    <n v="2016"/>
    <n v="2016"/>
    <s v="Sep"/>
    <s v="1000 to 4999"/>
    <n v="3880"/>
    <x v="2654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2:19:46"/>
    <d v="2015-09-01T22:19:46"/>
    <n v="2015"/>
    <n v="2015"/>
    <s v="Aug"/>
    <s v="1000 to 4999"/>
    <n v="1043"/>
    <x v="2655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8:14:19"/>
    <d v="2014-05-19T15:00:00"/>
    <n v="2014"/>
    <n v="2014"/>
    <s v="Apr"/>
    <s v="5000 to 9999"/>
    <n v="5285"/>
    <x v="265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09:54:20"/>
    <d v="2015-08-28T21:59:00"/>
    <n v="2015"/>
    <n v="2015"/>
    <s v="Aug"/>
    <s v="&lt;1000"/>
    <n v="355"/>
    <x v="2657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7T23:14:15"/>
    <d v="2014-06-26T23:14:15"/>
    <n v="2014"/>
    <n v="2014"/>
    <s v="May"/>
    <s v="5000 to 9999"/>
    <n v="5012.25"/>
    <x v="2658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2:53:24"/>
    <d v="2014-08-08T12:53:24"/>
    <n v="2014"/>
    <n v="2014"/>
    <s v="Jul"/>
    <s v="1000 to 4999"/>
    <n v="4290.25"/>
    <x v="2659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3:50:39"/>
    <d v="2015-06-21T16:25:00"/>
    <n v="2015"/>
    <n v="2015"/>
    <s v="May"/>
    <s v="1000 to 4999"/>
    <n v="3550"/>
    <x v="266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8:21:23"/>
    <d v="2014-11-27T09:21:23"/>
    <n v="2014"/>
    <n v="2014"/>
    <s v="Oct"/>
    <s v="1000 to 4999"/>
    <n v="1800"/>
    <x v="1208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0:48:49"/>
    <d v="2015-03-01T22:59:00"/>
    <n v="2015"/>
    <n v="2015"/>
    <s v="Jan"/>
    <s v="&gt;50000"/>
    <n v="51184"/>
    <x v="2661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7:09:39"/>
    <d v="2014-09-18T18:00:00"/>
    <n v="2014"/>
    <n v="2014"/>
    <s v="Sep"/>
    <s v="1000 to 4999"/>
    <n v="1260"/>
    <x v="266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2:35:29"/>
    <d v="2015-11-30T16:30:00"/>
    <n v="2015"/>
    <n v="2015"/>
    <s v="Oct"/>
    <s v="&lt;1000"/>
    <n v="563.30000000000007"/>
    <x v="2663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1:12:47"/>
    <d v="2016-06-05T20:00:00"/>
    <n v="2016"/>
    <n v="2016"/>
    <s v="Apr"/>
    <s v="1000 to 4999"/>
    <n v="3760"/>
    <x v="2664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4:53:30"/>
    <d v="2015-01-11T14:53:30"/>
    <n v="2014"/>
    <n v="2015"/>
    <s v="Dec"/>
    <s v="1000 to 4999"/>
    <n v="4005"/>
    <x v="2665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8:48:36"/>
    <d v="2015-02-13T08:48:36"/>
    <n v="2014"/>
    <n v="2015"/>
    <s v="Dec"/>
    <s v="1000 to 4999"/>
    <n v="4061"/>
    <x v="2063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5:10:48"/>
    <d v="2016-05-10T05:10:48"/>
    <n v="2016"/>
    <n v="2016"/>
    <s v="Apr"/>
    <s v="1000 to 4999"/>
    <n v="2829.6"/>
    <x v="266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3:21:27"/>
    <d v="2016-03-02T13:21:27"/>
    <n v="2016"/>
    <n v="2016"/>
    <s v="Feb"/>
    <s v="5000 to 9999"/>
    <n v="5526"/>
    <x v="266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8:26:56"/>
    <d v="2014-10-15T08:26:56"/>
    <n v="2014"/>
    <n v="2014"/>
    <s v="Sep"/>
    <s v="1000 to 4999"/>
    <n v="2520"/>
    <x v="2615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8:03:20"/>
    <d v="2014-09-30T10:00:00"/>
    <n v="2014"/>
    <n v="2014"/>
    <s v="Aug"/>
    <s v="&lt;1000"/>
    <n v="606"/>
    <x v="2668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6:59:53"/>
    <d v="2015-06-04T06:59:53"/>
    <n v="2015"/>
    <n v="2015"/>
    <s v="May"/>
    <s v="1000 to 4999"/>
    <n v="1971.5500000000002"/>
    <x v="2669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6:54:44"/>
    <d v="2016-07-10T16:59:00"/>
    <n v="2016"/>
    <n v="2016"/>
    <s v="Jun"/>
    <s v="1000 to 4999"/>
    <n v="4290.25"/>
    <x v="2659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6:06:28"/>
    <d v="2016-08-13T00:59:00"/>
    <n v="2016"/>
    <n v="2016"/>
    <s v="Jul"/>
    <s v="1000 to 4999"/>
    <n v="1296"/>
    <x v="2214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0:33:14"/>
    <d v="2016-05-31T10:33:14"/>
    <n v="2016"/>
    <n v="2016"/>
    <s v="Apr"/>
    <s v="&lt;1000"/>
    <n v="535.80309999999997"/>
    <x v="267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7:01:54"/>
    <d v="2014-06-23T12:00:00"/>
    <n v="2014"/>
    <n v="2014"/>
    <s v="Jun"/>
    <s v="1000 to 4999"/>
    <n v="2925"/>
    <x v="2671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5:55:49"/>
    <d v="2014-09-12T15:55:49"/>
    <n v="2014"/>
    <n v="2014"/>
    <s v="Aug"/>
    <s v="1000 to 4999"/>
    <n v="1820"/>
    <x v="2672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19:09:38"/>
    <d v="2016-07-21T23:26:00"/>
    <n v="2016"/>
    <n v="2016"/>
    <s v="Jun"/>
    <s v="1000 to 4999"/>
    <n v="1860"/>
    <x v="613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1:24:46"/>
    <d v="2014-07-03T21:24:46"/>
    <n v="2014"/>
    <n v="2014"/>
    <s v="Jun"/>
    <s v="1000 to 4999"/>
    <n v="2100"/>
    <x v="1870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0:59:06"/>
    <d v="2014-06-25T10:59:06"/>
    <n v="2014"/>
    <n v="2014"/>
    <s v="May"/>
    <s v="1000 to 4999"/>
    <n v="1418.075"/>
    <x v="2673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7:49:48"/>
    <d v="2015-04-03T07:49:48"/>
    <n v="2015"/>
    <n v="2015"/>
    <s v="Mar"/>
    <s v="1000 to 4999"/>
    <n v="1835"/>
    <x v="2674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1:22:53"/>
    <d v="2014-06-15T10:00:00"/>
    <n v="2014"/>
    <n v="2014"/>
    <s v="May"/>
    <s v="&lt;1000"/>
    <n v="570"/>
    <x v="371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2:07:47"/>
    <d v="2015-05-31T00:59:00"/>
    <n v="2015"/>
    <n v="2015"/>
    <s v="May"/>
    <s v="10000 to 14999"/>
    <n v="11530"/>
    <x v="2675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1:42:46"/>
    <d v="2016-06-04T11:42:46"/>
    <n v="2016"/>
    <n v="2016"/>
    <s v="May"/>
    <s v="1000 to 4999"/>
    <n v="2030"/>
    <x v="2101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7:21:07"/>
    <d v="2015-05-25T21:59:00"/>
    <n v="2015"/>
    <n v="2015"/>
    <s v="Apr"/>
    <s v="10000 to 14999"/>
    <n v="10235"/>
    <x v="1054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7:53:39"/>
    <d v="2015-03-31T06:52:00"/>
    <n v="2015"/>
    <n v="2015"/>
    <s v="Feb"/>
    <s v="1000 to 4999"/>
    <n v="4702.9000000000005"/>
    <x v="267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5:18:29"/>
    <d v="2016-01-21T15:18:29"/>
    <n v="2015"/>
    <n v="2016"/>
    <s v="Dec"/>
    <s v="1000 to 4999"/>
    <n v="1246"/>
    <x v="2677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4:47:29"/>
    <d v="2015-05-09T14:47:29"/>
    <n v="2015"/>
    <n v="2015"/>
    <s v="Apr"/>
    <s v="1000 to 4999"/>
    <n v="5279.3"/>
    <x v="2678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1:11:15"/>
    <d v="2015-02-27T11:11:15"/>
    <n v="2015"/>
    <n v="2015"/>
    <s v="Jan"/>
    <s v="1000 to 4999"/>
    <n v="1568.0700000000002"/>
    <x v="2679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1:31:06"/>
    <d v="2015-06-22T11:31:06"/>
    <n v="2015"/>
    <n v="2015"/>
    <s v="May"/>
    <s v="&lt;1000"/>
    <n v="550.20000000000005"/>
    <x v="2680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7:50:06"/>
    <d v="2015-07-02T17:50:06"/>
    <n v="2015"/>
    <n v="2015"/>
    <s v="Jun"/>
    <s v="1000 to 4999"/>
    <n v="3449"/>
    <x v="2681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6:28:04"/>
    <d v="2014-11-05T17:28:04"/>
    <n v="2014"/>
    <n v="2014"/>
    <s v="Oct"/>
    <s v="5000 to 9999"/>
    <n v="5040"/>
    <x v="2682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0:07:27"/>
    <d v="2016-02-11T16:59:00"/>
    <n v="2016"/>
    <n v="2016"/>
    <s v="Jan"/>
    <s v="1000 to 4999"/>
    <n v="1251"/>
    <x v="1839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2:04:22"/>
    <d v="2014-11-30T13:04:22"/>
    <n v="2014"/>
    <n v="2014"/>
    <s v="Oct"/>
    <s v="1000 to 4999"/>
    <n v="6015.52"/>
    <x v="268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5:47:40"/>
    <d v="2016-05-04T17:00:00"/>
    <n v="2016"/>
    <n v="2016"/>
    <s v="Apr"/>
    <s v="1000 to 4999"/>
    <n v="5776.5105000000003"/>
    <x v="2684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6:41:07"/>
    <d v="2016-02-18T15:30:00"/>
    <n v="2016"/>
    <n v="2016"/>
    <s v="Feb"/>
    <s v="&lt;1000"/>
    <n v="499.11"/>
    <x v="2685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1:22:51"/>
    <d v="2016-04-29T15:00:00"/>
    <n v="2016"/>
    <n v="2016"/>
    <s v="Apr"/>
    <s v="1000 to 4999"/>
    <n v="2879"/>
    <x v="268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2:21:34"/>
    <d v="2016-10-19T22:55:00"/>
    <n v="2016"/>
    <n v="2016"/>
    <s v="Sep"/>
    <s v="1000 to 4999"/>
    <n v="2015"/>
    <x v="1219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2:06:16"/>
    <d v="2015-08-18T22:06:16"/>
    <n v="2015"/>
    <n v="2015"/>
    <s v="Jul"/>
    <s v="1000 to 4999"/>
    <n v="1862"/>
    <x v="2687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2:55:12"/>
    <d v="2015-03-22T21:55:12"/>
    <n v="2015"/>
    <n v="2015"/>
    <s v="Feb"/>
    <s v="&lt;1000"/>
    <n v="362"/>
    <x v="2688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0:15:59"/>
    <d v="2015-08-17T10:15:59"/>
    <n v="2015"/>
    <n v="2015"/>
    <s v="Jul"/>
    <s v="&lt;1000"/>
    <n v="100"/>
    <x v="177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2:04:06"/>
    <d v="2015-01-09T21:23:00"/>
    <n v="2014"/>
    <n v="2015"/>
    <s v="Dec"/>
    <s v="&lt;1000"/>
    <n v="620"/>
    <x v="1035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0:15:33"/>
    <d v="2015-01-24T06:00:00"/>
    <n v="2014"/>
    <n v="2015"/>
    <s v="Nov"/>
    <s v="&lt;1000"/>
    <n v="149.33999999999997"/>
    <x v="2689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8T18:35:08"/>
    <d v="2015-04-18T16:30:00"/>
    <n v="2015"/>
    <n v="2015"/>
    <s v="Apr"/>
    <s v="No funding"/>
    <n v="0"/>
    <x v="119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5:38:16"/>
    <d v="2015-05-25T15:38:16"/>
    <n v="2015"/>
    <n v="2015"/>
    <s v="Mar"/>
    <s v="&lt;1000"/>
    <n v="427"/>
    <x v="2690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0:38:09"/>
    <d v="2015-05-28T10:38:09"/>
    <n v="2015"/>
    <n v="2015"/>
    <s v="Apr"/>
    <s v="&lt;1000"/>
    <n v="26.200000000000003"/>
    <x v="84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1:04:53"/>
    <d v="2015-03-23T12:00:00"/>
    <n v="2015"/>
    <n v="2015"/>
    <s v="Feb"/>
    <s v="&lt;1000"/>
    <n v="13.100000000000001"/>
    <x v="174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0:35:03"/>
    <d v="2015-11-12T00:59:00"/>
    <n v="2015"/>
    <n v="2015"/>
    <s v="Oct"/>
    <s v="&lt;1000"/>
    <n v="150"/>
    <x v="417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6:31:45"/>
    <d v="2014-07-15T16:00:00"/>
    <n v="2014"/>
    <n v="2014"/>
    <s v="Jun"/>
    <s v="&lt;1000"/>
    <n v="353.7"/>
    <x v="2691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4:47:48"/>
    <d v="2016-07-17T04:47:48"/>
    <n v="2016"/>
    <n v="2016"/>
    <s v="Jun"/>
    <s v="&lt;1000"/>
    <n v="1054.55"/>
    <x v="269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0:09:15"/>
    <d v="2014-08-11T19:53:58"/>
    <n v="2014"/>
    <n v="2014"/>
    <s v="Jul"/>
    <s v="&lt;1000"/>
    <n v="358"/>
    <x v="194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16:05:50"/>
    <d v="2015-12-17T16:05:50"/>
    <n v="2015"/>
    <n v="2015"/>
    <s v="Nov"/>
    <s v="No funding"/>
    <n v="0"/>
    <x v="119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6T23:09:04"/>
    <d v="2014-09-05T23:09:04"/>
    <n v="2014"/>
    <n v="2014"/>
    <s v="Aug"/>
    <s v="&lt;1000"/>
    <n v="100"/>
    <x v="177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1:02:44"/>
    <d v="2014-07-03T11:02:44"/>
    <n v="2014"/>
    <n v="2014"/>
    <s v="Jun"/>
    <s v="No funding"/>
    <n v="0"/>
    <x v="119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3:32:32"/>
    <d v="2014-07-04T21:59:00"/>
    <n v="2014"/>
    <n v="2014"/>
    <s v="Jun"/>
    <s v="No funding"/>
    <n v="0"/>
    <x v="119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0:45:02"/>
    <d v="2014-08-10T10:45:02"/>
    <n v="2014"/>
    <n v="2014"/>
    <s v="Jul"/>
    <s v="&lt;1000"/>
    <n v="10"/>
    <x v="129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3:20:39"/>
    <d v="2016-10-08T03:20:39"/>
    <n v="2016"/>
    <n v="2016"/>
    <s v="Sep"/>
    <s v="&lt;1000"/>
    <n v="202"/>
    <x v="2693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1:11:36"/>
    <d v="2015-07-05T16:59:00"/>
    <n v="2015"/>
    <n v="2015"/>
    <s v="Jun"/>
    <s v="&lt;1000"/>
    <n v="32.75"/>
    <x v="822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0:57:16"/>
    <d v="2016-02-15T23:59:00"/>
    <n v="2016"/>
    <n v="2016"/>
    <s v="Jan"/>
    <s v="5000 to 9999"/>
    <n v="5176"/>
    <x v="2694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1:03:08"/>
    <d v="2016-04-28T21:59:00"/>
    <n v="2016"/>
    <n v="2016"/>
    <s v="Mar"/>
    <s v="&lt;1000"/>
    <n v="525"/>
    <x v="2695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7:33:28"/>
    <d v="2015-02-10T01:59:00"/>
    <n v="2015"/>
    <n v="2015"/>
    <s v="Jan"/>
    <s v="5000 to 9999"/>
    <n v="6027"/>
    <x v="2696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8:51:13"/>
    <d v="2016-04-02T17:51:13"/>
    <n v="2016"/>
    <n v="2016"/>
    <s v="Feb"/>
    <s v="1000 to 4999"/>
    <n v="1326"/>
    <x v="2697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3:15:35"/>
    <d v="2016-10-16T15:00:00"/>
    <n v="2016"/>
    <n v="2016"/>
    <s v="Sep"/>
    <s v="&lt;1000"/>
    <n v="740.15"/>
    <x v="2698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3:46:40"/>
    <d v="2015-06-02T18:00:00"/>
    <n v="2015"/>
    <n v="2015"/>
    <s v="May"/>
    <s v="5000 to 9999"/>
    <n v="5167"/>
    <x v="2699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5:08:57"/>
    <d v="2014-07-25T22:59:00"/>
    <n v="2014"/>
    <n v="2014"/>
    <s v="Jun"/>
    <s v="1000 to 4999"/>
    <n v="3000"/>
    <x v="145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4:48:27"/>
    <d v="2016-04-15T14:48:27"/>
    <n v="2016"/>
    <n v="2016"/>
    <s v="Mar"/>
    <s v="&lt;1000"/>
    <n v="934.03000000000009"/>
    <x v="270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3:33:18"/>
    <d v="2014-06-11T13:33:18"/>
    <n v="2014"/>
    <n v="2014"/>
    <s v="May"/>
    <s v="1000 to 4999"/>
    <n v="4550"/>
    <x v="2701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4:25:15"/>
    <d v="2014-12-01T14:25:15"/>
    <n v="2014"/>
    <n v="2014"/>
    <s v="Nov"/>
    <s v="1000 to 4999"/>
    <n v="3798"/>
    <x v="2702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5:18:58"/>
    <d v="2014-05-18T23:00:00"/>
    <n v="2014"/>
    <n v="2014"/>
    <s v="Apr"/>
    <s v="1000 to 4999"/>
    <n v="1535"/>
    <x v="323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0:35:53"/>
    <d v="2015-08-25T20:35:53"/>
    <n v="2015"/>
    <n v="2015"/>
    <s v="Jun"/>
    <s v="1000 to 4999"/>
    <n v="4409.7700000000004"/>
    <x v="270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6:36:26"/>
    <d v="2014-05-05T06:36:26"/>
    <n v="2014"/>
    <n v="2014"/>
    <s v="Apr"/>
    <s v="5000 to 9999"/>
    <n v="5050.7700000000004"/>
    <x v="2704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5:12:17"/>
    <d v="2015-08-10T17:00:00"/>
    <n v="2015"/>
    <n v="2015"/>
    <s v="Jun"/>
    <s v="&lt;1000"/>
    <n v="655"/>
    <x v="147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3:31:29"/>
    <d v="2015-08-02T13:31:29"/>
    <n v="2015"/>
    <n v="2015"/>
    <s v="Jul"/>
    <s v="1000 to 4999"/>
    <n v="1739.68"/>
    <x v="2705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2:00:26"/>
    <d v="2015-04-01T11:00:26"/>
    <n v="2015"/>
    <n v="2015"/>
    <s v="Mar"/>
    <s v="5000 to 9999"/>
    <n v="5000"/>
    <x v="97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4:13:52"/>
    <d v="2016-05-28T18:36:00"/>
    <n v="2016"/>
    <n v="2016"/>
    <s v="May"/>
    <s v="1000 to 4999"/>
    <n v="1500"/>
    <x v="674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2:38:02"/>
    <d v="2014-07-30T12:38:02"/>
    <n v="2014"/>
    <n v="2014"/>
    <s v="Jun"/>
    <s v="5000 to 9999"/>
    <n v="7942"/>
    <x v="2706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2:00:45"/>
    <d v="2014-07-02T22:00:45"/>
    <n v="2014"/>
    <n v="2014"/>
    <s v="May"/>
    <s v="10000 to 14999"/>
    <n v="10265.01"/>
    <x v="2707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8:28:17"/>
    <d v="2015-02-28T22:59:00"/>
    <n v="2015"/>
    <n v="2015"/>
    <s v="Feb"/>
    <s v="1000 to 4999"/>
    <n v="2335"/>
    <x v="2708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1:28:10"/>
    <d v="2014-06-12T11:28:10"/>
    <n v="2014"/>
    <n v="2014"/>
    <s v="May"/>
    <s v="1000 to 4999"/>
    <n v="4306.1099999999997"/>
    <x v="2709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8:21:19"/>
    <d v="2016-04-15T08:21:19"/>
    <n v="2016"/>
    <n v="2016"/>
    <s v="Mar"/>
    <s v="1000 to 4999"/>
    <n v="1100"/>
    <x v="187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6:20:10"/>
    <d v="2015-06-13T16:20:10"/>
    <n v="2015"/>
    <n v="2015"/>
    <s v="May"/>
    <s v="1000 to 4999"/>
    <n v="2620"/>
    <x v="2118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4:34:12"/>
    <d v="2016-05-17T18:00:00"/>
    <n v="2016"/>
    <n v="2016"/>
    <s v="May"/>
    <s v="1000 to 4999"/>
    <n v="1460"/>
    <x v="271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8:48:26"/>
    <d v="2016-11-29T00:00:00"/>
    <n v="2016"/>
    <n v="2016"/>
    <s v="Nov"/>
    <s v="5000 to 9999"/>
    <n v="5510"/>
    <x v="2711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8:07:27"/>
    <d v="2016-11-14T20:08:00"/>
    <n v="2016"/>
    <n v="2016"/>
    <s v="Oct"/>
    <s v="5000 to 9999"/>
    <n v="5410"/>
    <x v="2712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3:00:55"/>
    <d v="2015-04-09T13:00:55"/>
    <n v="2015"/>
    <n v="2015"/>
    <s v="Mar"/>
    <s v="1000 to 4999"/>
    <n v="1875"/>
    <x v="237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6:37:23"/>
    <d v="2015-04-08T22:00:00"/>
    <n v="2015"/>
    <n v="2015"/>
    <s v="Mar"/>
    <s v="1000 to 4999"/>
    <n v="2005"/>
    <x v="583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2:49:38"/>
    <d v="2014-07-31T19:00:00"/>
    <n v="2014"/>
    <n v="2014"/>
    <s v="Jun"/>
    <s v="5000 to 9999"/>
    <n v="8537"/>
    <x v="805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0:40:21"/>
    <d v="2014-09-26T22:00:00"/>
    <n v="2014"/>
    <n v="2014"/>
    <s v="Sep"/>
    <s v="1000 to 4999"/>
    <n v="2864"/>
    <x v="2713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3:39:40"/>
    <d v="2015-02-14T13:39:40"/>
    <n v="2014"/>
    <n v="2015"/>
    <s v="Dec"/>
    <s v="1000 to 4999"/>
    <n v="2521"/>
    <x v="596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1:39:00"/>
    <d v="2016-03-26T10:39:00"/>
    <n v="2016"/>
    <n v="2016"/>
    <s v="Feb"/>
    <s v="15000 to 19999"/>
    <n v="15597"/>
    <x v="2714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0T23:16:25"/>
    <d v="2015-07-13T14:06:00"/>
    <n v="2015"/>
    <n v="2015"/>
    <s v="Jun"/>
    <s v="1000 to 4999"/>
    <n v="3000"/>
    <x v="145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5:11:25"/>
    <d v="2014-09-08T15:11:25"/>
    <n v="2014"/>
    <n v="2014"/>
    <s v="Aug"/>
    <s v="1000 to 4999"/>
    <n v="4935"/>
    <x v="271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4:41:37"/>
    <d v="2016-07-24T17:00:00"/>
    <n v="2016"/>
    <n v="2016"/>
    <s v="Jun"/>
    <s v="1000 to 4999"/>
    <n v="2665.85"/>
    <x v="271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1:22:00"/>
    <d v="2016-03-15T10:00:00"/>
    <n v="2016"/>
    <n v="2016"/>
    <s v="Feb"/>
    <s v="1000 to 4999"/>
    <n v="1547"/>
    <x v="2717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7:32:12"/>
    <d v="2016-07-10T17:32:12"/>
    <n v="2016"/>
    <n v="2016"/>
    <s v="Jun"/>
    <s v="1000 to 4999"/>
    <n v="862.5"/>
    <x v="2718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09:19:29"/>
    <d v="2016-08-02T04:03:00"/>
    <n v="2016"/>
    <n v="2016"/>
    <s v="Jun"/>
    <s v="1000 to 4999"/>
    <n v="3949.65"/>
    <x v="271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8:54:35"/>
    <d v="2016-05-26T18:54:35"/>
    <n v="2016"/>
    <n v="2016"/>
    <s v="Apr"/>
    <s v="5000 to 9999"/>
    <n v="6658"/>
    <x v="272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6:50:06"/>
    <d v="2015-07-10T21:59:00"/>
    <n v="2015"/>
    <n v="2015"/>
    <s v="Jun"/>
    <s v="&lt;1000"/>
    <n v="351"/>
    <x v="6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0:41:59"/>
    <d v="2015-12-23T10:18:00"/>
    <n v="2015"/>
    <n v="2015"/>
    <s v="Nov"/>
    <s v="&lt;1000"/>
    <n v="500"/>
    <x v="83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3:10:18"/>
    <d v="2015-06-15T13:10:18"/>
    <n v="2015"/>
    <n v="2015"/>
    <s v="May"/>
    <s v="&lt;1000"/>
    <n v="151.96"/>
    <x v="2721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0:00:23"/>
    <d v="2016-11-22T11:00:23"/>
    <n v="2016"/>
    <n v="2016"/>
    <s v="Oct"/>
    <s v="No funding"/>
    <n v="0"/>
    <x v="119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0:36:32"/>
    <d v="2014-07-06T10:36:32"/>
    <n v="2014"/>
    <n v="2014"/>
    <s v="May"/>
    <s v="No funding"/>
    <n v="0"/>
    <x v="119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4:43:42"/>
    <d v="2015-07-15T04:43:42"/>
    <n v="2015"/>
    <n v="2015"/>
    <s v="Jun"/>
    <s v="&lt;1000"/>
    <n v="35"/>
    <x v="85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6:32:09"/>
    <d v="2014-12-16T16:32:09"/>
    <n v="2014"/>
    <n v="2014"/>
    <s v="Nov"/>
    <s v="1000 to 4999"/>
    <n v="4176"/>
    <x v="265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7:55:54"/>
    <d v="2015-06-07T07:55:54"/>
    <n v="2015"/>
    <n v="2015"/>
    <s v="May"/>
    <s v="&lt;1000"/>
    <n v="65.5"/>
    <x v="1896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4:28:10"/>
    <d v="2015-08-28T16:30:00"/>
    <n v="2015"/>
    <n v="2015"/>
    <s v="Jul"/>
    <s v="&lt;1000"/>
    <n v="13.100000000000001"/>
    <x v="174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8:42:36"/>
    <d v="2017-01-13T18:42:36"/>
    <n v="2016"/>
    <n v="2017"/>
    <s v="Nov"/>
    <s v="&lt;1000"/>
    <n v="1"/>
    <x v="118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5:09:25"/>
    <d v="2015-04-20T15:09:25"/>
    <n v="2015"/>
    <n v="2015"/>
    <s v="Mar"/>
    <s v="5000 to 9999"/>
    <n v="5380"/>
    <x v="2722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1:20:48"/>
    <d v="2014-08-10T11:20:48"/>
    <n v="2014"/>
    <n v="2014"/>
    <s v="Jul"/>
    <s v="1000 to 4999"/>
    <n v="1025"/>
    <x v="60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6:20:43"/>
    <d v="2016-03-11T16:20:43"/>
    <n v="2016"/>
    <n v="2016"/>
    <s v="Feb"/>
    <s v="&lt;1000"/>
    <n v="402"/>
    <x v="272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1:41:23"/>
    <d v="2015-01-10T22:59:00"/>
    <n v="2014"/>
    <n v="2015"/>
    <s v="Dec"/>
    <s v="&lt;1000"/>
    <n v="881"/>
    <x v="733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0:13:36"/>
    <d v="2015-01-02T10:13:36"/>
    <n v="2014"/>
    <n v="2015"/>
    <s v="Dec"/>
    <s v="&lt;1000"/>
    <n v="426"/>
    <x v="468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1T21:01:46"/>
    <d v="2015-10-21T21:01:46"/>
    <n v="2015"/>
    <n v="2015"/>
    <s v="Sep"/>
    <s v="No funding"/>
    <n v="0"/>
    <x v="119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7:19:28"/>
    <d v="2016-03-04T17:19:28"/>
    <n v="2016"/>
    <n v="2016"/>
    <s v="Feb"/>
    <s v="1000 to 4999"/>
    <n v="2358"/>
    <x v="2724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5T18:13:44"/>
    <d v="2016-07-31T01:00:00"/>
    <n v="2016"/>
    <n v="2016"/>
    <s v="Jun"/>
    <s v="No funding"/>
    <n v="0"/>
    <x v="119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5:17:20"/>
    <d v="2014-09-27T15:17:20"/>
    <n v="2014"/>
    <n v="2014"/>
    <s v="Jul"/>
    <s v="&lt;1000"/>
    <n v="3"/>
    <x v="37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0:13:01"/>
    <d v="2014-06-29T00:13:01"/>
    <n v="2014"/>
    <n v="2014"/>
    <s v="Jun"/>
    <s v="&lt;1000"/>
    <n v="3.55"/>
    <x v="82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5:48:59"/>
    <d v="2015-04-03T15:48:59"/>
    <n v="2015"/>
    <n v="2015"/>
    <s v="Mar"/>
    <s v="&lt;1000"/>
    <n v="455"/>
    <x v="2725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4:53:39"/>
    <d v="2015-04-25T03:53:39"/>
    <n v="2015"/>
    <n v="2015"/>
    <s v="Feb"/>
    <s v="1000 to 4999"/>
    <n v="1310"/>
    <x v="185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6:38:27"/>
    <d v="2014-07-30T17:00:00"/>
    <n v="2014"/>
    <n v="2014"/>
    <s v="Jun"/>
    <s v="1000 to 4999"/>
    <n v="2652.75"/>
    <x v="272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4:22:38"/>
    <d v="2015-03-21T13:22:38"/>
    <n v="2015"/>
    <n v="2015"/>
    <s v="Feb"/>
    <s v="1000 to 4999"/>
    <n v="1826"/>
    <x v="2727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09:02:53"/>
    <d v="2016-05-31T05:00:00"/>
    <n v="2016"/>
    <n v="2016"/>
    <s v="Apr"/>
    <s v="&lt;1000"/>
    <n v="1080.75"/>
    <x v="2728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2:01:48"/>
    <d v="2015-05-31T21:59:00"/>
    <n v="2015"/>
    <n v="2015"/>
    <s v="Apr"/>
    <s v="1000 to 4999"/>
    <n v="1643.25"/>
    <x v="165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0:37:01"/>
    <d v="2016-06-14T15:43:00"/>
    <n v="2016"/>
    <n v="2016"/>
    <s v="May"/>
    <s v="1000 to 4999"/>
    <n v="2119.9899999999998"/>
    <x v="2729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5:41:52"/>
    <d v="2015-03-31T21:59:00"/>
    <n v="2015"/>
    <n v="2015"/>
    <s v="Feb"/>
    <s v="1000 to 4999"/>
    <n v="2102"/>
    <x v="273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0:14:17"/>
    <d v="2015-08-20T17:00:00"/>
    <n v="2015"/>
    <n v="2015"/>
    <s v="Jul"/>
    <s v="1000 to 4999"/>
    <n v="1310.0131000000001"/>
    <x v="2731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0:33:43"/>
    <d v="2014-07-17T10:33:43"/>
    <n v="2014"/>
    <n v="2014"/>
    <s v="Jun"/>
    <s v="1000 to 4999"/>
    <n v="1788.57"/>
    <x v="2732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0:43:36"/>
    <d v="2015-10-23T21:59:00"/>
    <n v="2015"/>
    <n v="2015"/>
    <s v="Oct"/>
    <s v="1000 to 4999"/>
    <n v="2145"/>
    <x v="2733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4:13:02"/>
    <d v="2015-03-12T13:13:02"/>
    <n v="2015"/>
    <n v="2015"/>
    <s v="Feb"/>
    <s v="&lt;1000"/>
    <n v="570"/>
    <x v="371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8T23:01:44"/>
    <d v="2015-07-17T15:02:00"/>
    <n v="2015"/>
    <n v="2015"/>
    <s v="Jun"/>
    <s v="1000 to 4999"/>
    <n v="1064"/>
    <x v="2734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09:38:37"/>
    <d v="2015-07-05T09:38:37"/>
    <n v="2015"/>
    <n v="2015"/>
    <s v="Jun"/>
    <s v="&lt;1000"/>
    <n v="563.30000000000007"/>
    <x v="2663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2:20:07"/>
    <d v="2016-01-03T22:20:07"/>
    <n v="2015"/>
    <n v="2016"/>
    <s v="Dec"/>
    <s v="1000 to 4999"/>
    <n v="3659"/>
    <x v="2735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4:06:57"/>
    <d v="2016-01-19T16:59:00"/>
    <n v="2015"/>
    <n v="2016"/>
    <s v="Nov"/>
    <s v="5000 to 9999"/>
    <n v="6271.1399999999994"/>
    <x v="273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5:50:44"/>
    <d v="2015-07-19T21:59:00"/>
    <n v="2015"/>
    <n v="2015"/>
    <s v="Jun"/>
    <s v="1000 to 4999"/>
    <n v="2650"/>
    <x v="2737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09:01:43"/>
    <d v="2016-08-01T07:41:00"/>
    <n v="2016"/>
    <n v="2016"/>
    <s v="Jul"/>
    <s v="&lt;1000"/>
    <n v="353.7"/>
    <x v="2691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19:40:14"/>
    <d v="2015-06-16T19:40:14"/>
    <n v="2015"/>
    <n v="2015"/>
    <s v="May"/>
    <s v="5000 to 9999"/>
    <n v="5271"/>
    <x v="2738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4:09:54"/>
    <d v="2015-05-07T04:09:54"/>
    <n v="2015"/>
    <n v="2015"/>
    <s v="Apr"/>
    <s v="&lt;1000"/>
    <n v="936.65000000000009"/>
    <x v="2739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6:16:41"/>
    <d v="2015-03-26T18:00:00"/>
    <n v="2015"/>
    <n v="2015"/>
    <s v="Jan"/>
    <s v="1000 to 4999"/>
    <n v="5999.8"/>
    <x v="274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6:39:47"/>
    <d v="2014-12-31T07:39:47"/>
    <n v="2014"/>
    <n v="2014"/>
    <s v="Nov"/>
    <s v="5000 to 9999"/>
    <n v="5000"/>
    <x v="9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4:46:11"/>
    <d v="2016-08-31T14:46:11"/>
    <n v="2016"/>
    <n v="2016"/>
    <s v="Aug"/>
    <s v="&lt;1000"/>
    <n v="501"/>
    <x v="274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1:46:51"/>
    <d v="2016-05-27T11:46:51"/>
    <n v="2016"/>
    <n v="2016"/>
    <s v="May"/>
    <s v="&lt;1000"/>
    <n v="225"/>
    <x v="477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4:22:25"/>
    <d v="2014-11-05T15:22:25"/>
    <n v="2014"/>
    <n v="2014"/>
    <s v="Oct"/>
    <s v="&lt;1000"/>
    <n v="530.11"/>
    <x v="2742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0:45:35"/>
    <d v="2016-02-19T20:45:35"/>
    <n v="2016"/>
    <n v="2016"/>
    <s v="Jan"/>
    <s v="1000 to 4999"/>
    <n v="1256"/>
    <x v="2743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4:56:12"/>
    <d v="2014-12-01T13:09:00"/>
    <n v="2014"/>
    <n v="2014"/>
    <s v="Nov"/>
    <s v="1000 to 4999"/>
    <n v="1050"/>
    <x v="1207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4:41:07"/>
    <d v="2015-06-18T04:41:07"/>
    <n v="2015"/>
    <n v="2015"/>
    <s v="May"/>
    <s v="1000 to 4999"/>
    <n v="4285.01"/>
    <x v="274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6:36:48"/>
    <d v="2016-04-21T16:36:48"/>
    <n v="2016"/>
    <n v="2016"/>
    <s v="Mar"/>
    <s v="&lt;1000"/>
    <n v="419.20000000000005"/>
    <x v="2745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6:14:12"/>
    <d v="2016-08-02T22:09:00"/>
    <n v="2016"/>
    <n v="2016"/>
    <s v="Jul"/>
    <s v="&lt;1000"/>
    <n v="900"/>
    <x v="72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2:22:38"/>
    <d v="2015-07-03T12:22:38"/>
    <n v="2015"/>
    <n v="2015"/>
    <s v="May"/>
    <s v="1000 to 4999"/>
    <n v="2675.02"/>
    <x v="274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1:03:29"/>
    <d v="2015-05-22T11:03:29"/>
    <n v="2015"/>
    <n v="2015"/>
    <s v="Apr"/>
    <s v="&gt;50000"/>
    <n v="11090.64"/>
    <x v="2747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1:25:24"/>
    <d v="2015-07-29T21:25:24"/>
    <n v="2015"/>
    <n v="2015"/>
    <s v="May"/>
    <s v="1000 to 4999"/>
    <n v="2025"/>
    <x v="933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0:50:29"/>
    <d v="2016-03-28T09:50:29"/>
    <n v="2016"/>
    <n v="2016"/>
    <s v="Mar"/>
    <s v="&lt;1000"/>
    <n v="85.15"/>
    <x v="2748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2:51:27"/>
    <d v="2014-07-20T12:51:27"/>
    <n v="2014"/>
    <n v="2014"/>
    <s v="May"/>
    <s v="&lt;1000"/>
    <n v="872"/>
    <x v="2749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5:50:52"/>
    <d v="2014-05-11T05:50:52"/>
    <n v="2014"/>
    <n v="2014"/>
    <s v="Apr"/>
    <s v="1000 to 4999"/>
    <n v="1437.0700000000002"/>
    <x v="275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19:44:24"/>
    <d v="2014-05-31T19:44:24"/>
    <n v="2014"/>
    <n v="2014"/>
    <s v="May"/>
    <s v="1000 to 4999"/>
    <n v="1065"/>
    <x v="2751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8:48:54"/>
    <d v="2014-06-03T00:59:00"/>
    <n v="2014"/>
    <n v="2014"/>
    <s v="May"/>
    <s v="1000 to 4999"/>
    <n v="4066"/>
    <x v="2752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09:02:54"/>
    <d v="2015-10-01T09:02:54"/>
    <n v="2015"/>
    <n v="2015"/>
    <s v="Sep"/>
    <s v="&lt;1000"/>
    <n v="842"/>
    <x v="2753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2T23:19:02"/>
    <d v="2014-10-04T00:59:00"/>
    <n v="2014"/>
    <n v="2014"/>
    <s v="Sep"/>
    <s v="&lt;1000"/>
    <n v="189"/>
    <x v="2754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3T23:23:11"/>
    <d v="2015-07-18T23:23:11"/>
    <n v="2015"/>
    <n v="2015"/>
    <s v="Jun"/>
    <s v="1000 to 4999"/>
    <n v="1697"/>
    <x v="2755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3:36:29"/>
    <d v="2015-10-18T13:36:29"/>
    <n v="2015"/>
    <n v="2015"/>
    <s v="Sep"/>
    <s v="1000 to 4999"/>
    <n v="2129"/>
    <x v="275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2:24:44"/>
    <d v="2015-06-11T12:24:44"/>
    <n v="2015"/>
    <n v="2015"/>
    <s v="May"/>
    <s v="1000 to 4999"/>
    <n v="2408.8199999999997"/>
    <x v="2757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0:59:03"/>
    <d v="2014-12-31T20:59:03"/>
    <n v="2014"/>
    <n v="2014"/>
    <s v="Dec"/>
    <s v="&lt;1000"/>
    <n v="38"/>
    <x v="2758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4:32:59"/>
    <d v="2015-07-17T04:32:59"/>
    <n v="2015"/>
    <n v="2015"/>
    <s v="Jun"/>
    <s v="&lt;1000"/>
    <n v="1116.1200000000001"/>
    <x v="27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2:34:36"/>
    <d v="2015-03-26T21:34:36"/>
    <n v="2015"/>
    <n v="2015"/>
    <s v="Mar"/>
    <s v="&lt;1000"/>
    <n v="20"/>
    <x v="173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4:09:38"/>
    <d v="2014-09-01T14:09:38"/>
    <n v="2014"/>
    <n v="2014"/>
    <s v="Jul"/>
    <s v="&lt;1000"/>
    <n v="26"/>
    <x v="384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5:14:18"/>
    <d v="2015-05-09T15:14:18"/>
    <n v="2015"/>
    <n v="2015"/>
    <s v="Apr"/>
    <s v="1000 to 4999"/>
    <n v="1788"/>
    <x v="276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7:17:51"/>
    <d v="2015-03-26T16:17:51"/>
    <n v="2015"/>
    <n v="2015"/>
    <s v="Feb"/>
    <s v="&lt;1000"/>
    <n v="25"/>
    <x v="389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1:50:03"/>
    <d v="2015-03-08T10:50:03"/>
    <n v="2015"/>
    <n v="2015"/>
    <s v="Feb"/>
    <s v="&lt;1000"/>
    <n v="1"/>
    <x v="118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1:41:30"/>
    <d v="2014-08-01T11:12:00"/>
    <n v="2014"/>
    <n v="2014"/>
    <s v="Jul"/>
    <s v="&lt;1000"/>
    <n v="260"/>
    <x v="532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4:20:44"/>
    <d v="2015-05-22T15:00:00"/>
    <n v="2015"/>
    <n v="2015"/>
    <s v="May"/>
    <s v="&lt;1000"/>
    <n v="13.100000000000001"/>
    <x v="174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5:26:47"/>
    <d v="2014-06-25T15:00:00"/>
    <n v="2014"/>
    <n v="2014"/>
    <s v="May"/>
    <s v="&lt;1000"/>
    <n v="1"/>
    <x v="118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09:51:50"/>
    <d v="2014-08-12T09:51:50"/>
    <n v="2014"/>
    <n v="2014"/>
    <s v="Jul"/>
    <s v="1000 to 4999"/>
    <n v="1060"/>
    <x v="90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8:09:37"/>
    <d v="2014-11-12T15:47:00"/>
    <n v="2014"/>
    <n v="2014"/>
    <s v="Oct"/>
    <s v="&lt;1000"/>
    <n v="100"/>
    <x v="177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0:15:56"/>
    <d v="2016-09-12T10:59:00"/>
    <n v="2016"/>
    <n v="2016"/>
    <s v="Aug"/>
    <s v="&lt;1000"/>
    <n v="1"/>
    <x v="118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09:11:45"/>
    <d v="2015-11-05T10:11:45"/>
    <n v="2015"/>
    <n v="2015"/>
    <s v="Sep"/>
    <s v="No funding"/>
    <n v="0"/>
    <x v="119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5:24:14"/>
    <d v="2015-11-17T16:24:14"/>
    <n v="2015"/>
    <n v="2015"/>
    <s v="Oct"/>
    <s v="&lt;1000"/>
    <n v="60"/>
    <x v="182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09:38:18"/>
    <d v="2014-08-29T23:30:00"/>
    <n v="2014"/>
    <n v="2014"/>
    <s v="Jul"/>
    <s v="&lt;1000"/>
    <n v="487.5"/>
    <x v="2761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6:43:41"/>
    <d v="2016-03-22T21:29:00"/>
    <n v="2016"/>
    <n v="2016"/>
    <s v="Feb"/>
    <s v="&lt;1000"/>
    <n v="11"/>
    <x v="14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3:32:19"/>
    <d v="2016-06-18T13:32:19"/>
    <n v="2016"/>
    <n v="2016"/>
    <s v="May"/>
    <s v="&lt;1000"/>
    <n v="251"/>
    <x v="2568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09:50:05"/>
    <d v="2014-09-08T09:50:05"/>
    <n v="2014"/>
    <n v="2014"/>
    <s v="Aug"/>
    <s v="&lt;1000"/>
    <n v="13.100000000000001"/>
    <x v="174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1:23:12"/>
    <d v="2015-03-13T21:11:00"/>
    <n v="2015"/>
    <n v="2015"/>
    <s v="Feb"/>
    <s v="&lt;1000"/>
    <n v="452"/>
    <x v="2762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2:07:58"/>
    <d v="2014-07-02T22:07:58"/>
    <n v="2014"/>
    <n v="2014"/>
    <s v="Jun"/>
    <s v="1000 to 4999"/>
    <n v="1500"/>
    <x v="674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2:44:10"/>
    <d v="2017-03-29T11:44:10"/>
    <n v="2017"/>
    <n v="2017"/>
    <s v="Jan"/>
    <s v="&lt;1000"/>
    <n v="40"/>
    <x v="133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4T21:29:56"/>
    <d v="2015-08-13T21:29:56"/>
    <n v="2015"/>
    <n v="2015"/>
    <s v="Jun"/>
    <s v="No funding"/>
    <n v="0"/>
    <x v="119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0:42:15"/>
    <d v="2015-10-08T10:42:15"/>
    <n v="2015"/>
    <n v="2015"/>
    <s v="Sep"/>
    <s v="No funding"/>
    <n v="0"/>
    <x v="119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2T18:23:42"/>
    <d v="2015-01-23T19:00:00"/>
    <n v="2015"/>
    <n v="2015"/>
    <s v="Jan"/>
    <s v="No funding"/>
    <n v="0"/>
    <x v="119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2:19:25"/>
    <d v="2016-09-03T04:00:00"/>
    <n v="2016"/>
    <n v="2016"/>
    <s v="Sep"/>
    <s v="No funding"/>
    <n v="0"/>
    <x v="119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8:58:48"/>
    <d v="2016-02-02T08:58:48"/>
    <n v="2016"/>
    <n v="2016"/>
    <s v="Jan"/>
    <s v="1000 to 4999"/>
    <n v="2697.29"/>
    <x v="2763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0:15:52"/>
    <d v="2016-12-08T10:15:52"/>
    <n v="2016"/>
    <n v="2016"/>
    <s v="Nov"/>
    <s v="1000 to 4999"/>
    <n v="1241"/>
    <x v="2764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3:39:06"/>
    <d v="2015-06-29T21:59:00"/>
    <n v="2015"/>
    <n v="2015"/>
    <s v="May"/>
    <s v="&lt;1000"/>
    <n v="10"/>
    <x v="129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14:39:56"/>
    <d v="2015-01-25T14:39:56"/>
    <n v="2014"/>
    <n v="2015"/>
    <s v="Dec"/>
    <s v="No funding"/>
    <n v="0"/>
    <x v="119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3:33:40"/>
    <d v="2014-07-30T17:00:00"/>
    <n v="2014"/>
    <n v="2014"/>
    <s v="Jun"/>
    <s v="&lt;1000"/>
    <n v="1283.8"/>
    <x v="2765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8:26:39"/>
    <d v="2017-02-19T18:26:39"/>
    <n v="2017"/>
    <n v="2017"/>
    <s v="Jan"/>
    <s v="&lt;1000"/>
    <n v="25"/>
    <x v="38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17:36:10"/>
    <d v="2016-01-31T17:03:00"/>
    <n v="2016"/>
    <n v="2016"/>
    <s v="Jan"/>
    <s v="No funding"/>
    <n v="0"/>
    <x v="119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08:27:49"/>
    <d v="2014-09-02T08:27:49"/>
    <n v="2014"/>
    <n v="2014"/>
    <s v="Aug"/>
    <s v="No funding"/>
    <n v="0"/>
    <x v="11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2:59:52"/>
    <d v="2015-03-27T11:59:52"/>
    <n v="2015"/>
    <n v="2015"/>
    <s v="Mar"/>
    <s v="No funding"/>
    <n v="0"/>
    <x v="119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16:49:51"/>
    <d v="2016-05-09T16:49:51"/>
    <n v="2016"/>
    <n v="2016"/>
    <s v="Apr"/>
    <s v="No funding"/>
    <n v="0"/>
    <x v="119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0T23:28:22"/>
    <d v="2014-12-10T23:28:22"/>
    <n v="2014"/>
    <n v="2014"/>
    <s v="Nov"/>
    <s v="No funding"/>
    <n v="0"/>
    <x v="119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4:35:29"/>
    <d v="2015-05-01T16:00:00"/>
    <n v="2015"/>
    <n v="2015"/>
    <s v="Mar"/>
    <s v="&lt;1000"/>
    <n v="35"/>
    <x v="855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7:05:58"/>
    <d v="2017-02-26T07:05:58"/>
    <n v="2017"/>
    <n v="2017"/>
    <s v="Jan"/>
    <s v="&lt;1000"/>
    <n v="710.02"/>
    <x v="276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8:07:10"/>
    <d v="2015-01-04T17:26:00"/>
    <n v="2014"/>
    <n v="2015"/>
    <s v="Dec"/>
    <s v="&lt;1000"/>
    <n v="118"/>
    <x v="1607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2:12:24"/>
    <d v="2015-08-15T12:12:24"/>
    <n v="2015"/>
    <n v="2015"/>
    <s v="Jun"/>
    <s v="1000 to 4999"/>
    <n v="2524"/>
    <x v="2767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1:10:44"/>
    <d v="2015-03-22T22:59:00"/>
    <n v="2015"/>
    <n v="2015"/>
    <s v="Feb"/>
    <s v="&lt;1000"/>
    <n v="260"/>
    <x v="532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09:39:17"/>
    <d v="2014-08-24T01:00:00"/>
    <n v="2014"/>
    <n v="2014"/>
    <s v="Aug"/>
    <s v="No funding"/>
    <n v="0"/>
    <x v="119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09:47:20"/>
    <d v="2014-07-01T00:00:00"/>
    <n v="2014"/>
    <n v="2014"/>
    <s v="May"/>
    <s v="10000 to 14999"/>
    <n v="10775"/>
    <x v="2768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7:00:12"/>
    <d v="2016-12-05T22:59:00"/>
    <n v="2016"/>
    <n v="2016"/>
    <s v="Nov"/>
    <s v="&lt;1000"/>
    <n v="520"/>
    <x v="70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0:00:18"/>
    <d v="2015-02-28T00:00:18"/>
    <n v="2015"/>
    <n v="2015"/>
    <s v="Jan"/>
    <s v="&lt;1000"/>
    <n v="50"/>
    <x v="15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2:36:18"/>
    <d v="2014-06-16T22:36:18"/>
    <n v="2014"/>
    <n v="2014"/>
    <s v="Jun"/>
    <s v="&lt;1000"/>
    <n v="170"/>
    <x v="601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4:58:03"/>
    <d v="2015-01-08T14:58:03"/>
    <n v="2014"/>
    <n v="2015"/>
    <s v="Dec"/>
    <s v="&lt;1000"/>
    <n v="299.20000000000005"/>
    <x v="2769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5:34:30"/>
    <d v="2015-08-17T10:00:00"/>
    <n v="2015"/>
    <n v="2015"/>
    <s v="Jul"/>
    <s v="&lt;1000"/>
    <n v="1066.3400000000001"/>
    <x v="277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2:36:01"/>
    <d v="2014-08-12T12:36:01"/>
    <n v="2014"/>
    <n v="2014"/>
    <s v="Jul"/>
    <s v="&lt;1000"/>
    <n v="125"/>
    <x v="372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0:13:11"/>
    <d v="2015-06-10T20:13:11"/>
    <n v="2015"/>
    <n v="2015"/>
    <s v="May"/>
    <s v="&lt;1000"/>
    <n v="135"/>
    <x v="1083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3:49:59"/>
    <d v="2015-12-19T13:49:59"/>
    <n v="2015"/>
    <n v="2015"/>
    <s v="Nov"/>
    <s v="&lt;1000"/>
    <n v="25"/>
    <x v="38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5:14:02"/>
    <d v="2016-11-14T06:14:02"/>
    <n v="2016"/>
    <n v="2016"/>
    <s v="Oct"/>
    <s v="1000 to 4999"/>
    <n v="1919.15"/>
    <x v="16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6-30T18:16:05"/>
    <d v="2015-08-14T13:38:00"/>
    <n v="2015"/>
    <n v="2015"/>
    <s v="Jun"/>
    <s v="No funding"/>
    <n v="0"/>
    <x v="119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3-31T23:30:00"/>
    <d v="2015-04-14T23:04:00"/>
    <n v="2015"/>
    <n v="2015"/>
    <s v="Mar"/>
    <s v="&lt;1000"/>
    <n v="3"/>
    <x v="373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8:58:23"/>
    <d v="2015-06-11T17:00:00"/>
    <n v="2015"/>
    <n v="2015"/>
    <s v="Apr"/>
    <s v="&lt;1000"/>
    <n v="226.63"/>
    <x v="2771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6:01:33"/>
    <d v="2015-06-26T07:25:00"/>
    <n v="2015"/>
    <n v="2015"/>
    <s v="May"/>
    <s v="1000 to 4999"/>
    <n v="1323.1000000000001"/>
    <x v="2772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3:40:06"/>
    <d v="2014-10-26T14:08:00"/>
    <n v="2014"/>
    <n v="2014"/>
    <s v="Sep"/>
    <s v="&lt;1000"/>
    <n v="153"/>
    <x v="364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1:14:56"/>
    <d v="2014-07-28T21:14:56"/>
    <n v="2014"/>
    <n v="2014"/>
    <s v="Jul"/>
    <s v="&lt;1000"/>
    <n v="65"/>
    <x v="685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2:37:22"/>
    <d v="2014-09-11T02:37:22"/>
    <n v="2014"/>
    <n v="2014"/>
    <s v="Aug"/>
    <s v="&lt;1000"/>
    <n v="135"/>
    <x v="108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2:09:57"/>
    <d v="2015-09-07T12:09:57"/>
    <n v="2015"/>
    <n v="2015"/>
    <s v="Aug"/>
    <s v="&lt;1000"/>
    <n v="185"/>
    <x v="2091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3:29:37"/>
    <d v="2014-11-26T14:29:37"/>
    <n v="2014"/>
    <n v="2014"/>
    <s v="Oct"/>
    <s v="1000 to 4999"/>
    <n v="2993"/>
    <x v="2773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0:28:50"/>
    <d v="2015-04-24T22:35:00"/>
    <n v="2015"/>
    <n v="2015"/>
    <s v="Feb"/>
    <s v="&lt;1000"/>
    <n v="1"/>
    <x v="118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0T23:04:09"/>
    <d v="2015-11-30T00:04:09"/>
    <n v="2015"/>
    <n v="2015"/>
    <s v="Oct"/>
    <s v="1000 to 4999"/>
    <n v="1000"/>
    <x v="331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3:39:16"/>
    <d v="2015-05-10T16:59:00"/>
    <n v="2015"/>
    <n v="2015"/>
    <s v="Apr"/>
    <s v="&lt;1000"/>
    <n v="1190.79"/>
    <x v="277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7:38:29"/>
    <d v="2016-06-01T17:38:29"/>
    <n v="2016"/>
    <n v="2016"/>
    <s v="May"/>
    <s v="&lt;1000"/>
    <n v="6.5500000000000007"/>
    <x v="37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05:19:12"/>
    <d v="2016-06-03T05:19:12"/>
    <n v="2016"/>
    <n v="2016"/>
    <s v="May"/>
    <s v="No funding"/>
    <n v="0"/>
    <x v="119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6:39:21"/>
    <d v="2014-09-11T06:39:21"/>
    <n v="2014"/>
    <n v="2014"/>
    <s v="Aug"/>
    <s v="&lt;1000"/>
    <n v="13.100000000000001"/>
    <x v="174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09:57:03"/>
    <d v="2014-08-04T10:00:00"/>
    <n v="2014"/>
    <n v="2014"/>
    <s v="Jul"/>
    <s v="&lt;1000"/>
    <n v="157.20000000000002"/>
    <x v="2141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0:26:13"/>
    <d v="2016-01-17T18:00:00"/>
    <n v="2015"/>
    <n v="2016"/>
    <s v="Dec"/>
    <s v="&lt;1000"/>
    <n v="117.9"/>
    <x v="2775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3:17:40"/>
    <d v="2016-11-13T04:17:40"/>
    <n v="2016"/>
    <n v="2016"/>
    <s v="Oct"/>
    <s v="&lt;1000"/>
    <n v="176.85"/>
    <x v="277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07:00:55"/>
    <d v="2014-10-26T12:00:00"/>
    <n v="2014"/>
    <n v="2014"/>
    <s v="Oct"/>
    <s v="No funding"/>
    <n v="0"/>
    <x v="119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2:26:50"/>
    <d v="2015-03-02T17:00:00"/>
    <n v="2015"/>
    <n v="2015"/>
    <s v="Jan"/>
    <s v="&lt;1000"/>
    <n v="61"/>
    <x v="387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7:31:11"/>
    <d v="2015-04-09T17:31:11"/>
    <n v="2015"/>
    <n v="2015"/>
    <s v="Mar"/>
    <s v="1000 to 4999"/>
    <n v="1813.04"/>
    <x v="2777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7:02:02"/>
    <d v="2014-06-26T17:02:02"/>
    <n v="2014"/>
    <n v="2014"/>
    <s v="May"/>
    <s v="1000 to 4999"/>
    <n v="2290"/>
    <x v="2778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4:53:59"/>
    <d v="2014-07-30T14:53:59"/>
    <n v="2014"/>
    <n v="2014"/>
    <s v="Jun"/>
    <s v="&lt;1000"/>
    <n v="15"/>
    <x v="45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0:02:28"/>
    <d v="2014-12-26T20:02:28"/>
    <n v="2014"/>
    <n v="2014"/>
    <s v="Nov"/>
    <s v="&lt;1000"/>
    <n v="10.649999999999999"/>
    <x v="2779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0:25:04"/>
    <d v="2014-08-09T00:25:04"/>
    <n v="2014"/>
    <n v="2014"/>
    <s v="Jul"/>
    <s v="&lt;1000"/>
    <n v="32.75"/>
    <x v="822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0:23:47"/>
    <d v="2015-10-15T22:59:00"/>
    <n v="2015"/>
    <n v="2015"/>
    <s v="Sep"/>
    <s v="&lt;1000"/>
    <n v="651"/>
    <x v="278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3:51:05"/>
    <d v="2016-09-18T13:51:05"/>
    <n v="2016"/>
    <n v="2016"/>
    <s v="Aug"/>
    <s v="&lt;1000"/>
    <n v="453"/>
    <x v="2781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2:07:48"/>
    <d v="2016-04-01T00:00:00"/>
    <n v="2016"/>
    <n v="2016"/>
    <s v="Mar"/>
    <s v="No funding"/>
    <n v="0"/>
    <x v="119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1T21:38:27"/>
    <d v="2015-09-05T21:38:27"/>
    <n v="2015"/>
    <n v="2015"/>
    <s v="Aug"/>
    <s v="No funding"/>
    <n v="0"/>
    <x v="119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2:02:44"/>
    <d v="2016-03-15T21:02:44"/>
    <n v="2016"/>
    <n v="2016"/>
    <s v="Feb"/>
    <s v="&lt;1000"/>
    <n v="1"/>
    <x v="118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7:14:22"/>
    <d v="2016-07-16T18:43:00"/>
    <n v="2016"/>
    <n v="2016"/>
    <s v="Jun"/>
    <s v="1000 to 4999"/>
    <n v="1102"/>
    <x v="2782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0:07:19"/>
    <d v="2015-10-01T07:00:00"/>
    <n v="2015"/>
    <n v="2015"/>
    <s v="Aug"/>
    <s v="&lt;1000"/>
    <n v="550"/>
    <x v="1185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09:45:46"/>
    <d v="2015-10-04T09:45:46"/>
    <n v="2015"/>
    <n v="2015"/>
    <s v="Aug"/>
    <s v="1000 to 4999"/>
    <n v="1722.65"/>
    <x v="2783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0:18:40"/>
    <d v="2016-12-01T01:18:40"/>
    <n v="2016"/>
    <n v="2016"/>
    <s v="Nov"/>
    <s v="No funding"/>
    <n v="0"/>
    <x v="119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09:09:20"/>
    <d v="2016-07-11T09:09:20"/>
    <n v="2016"/>
    <n v="2016"/>
    <s v="Jun"/>
    <s v="1000 to 4999"/>
    <n v="2485"/>
    <x v="2784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5:44:14"/>
    <d v="2015-06-27T15:44:14"/>
    <n v="2015"/>
    <n v="2015"/>
    <s v="May"/>
    <s v="&lt;1000"/>
    <n v="397"/>
    <x v="2785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3:36:19"/>
    <d v="2014-10-06T22:30:00"/>
    <n v="2014"/>
    <n v="2014"/>
    <s v="Oct"/>
    <s v="&lt;1000"/>
    <n v="3.55"/>
    <x v="821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5:49:11"/>
    <d v="2015-01-02T05:49:11"/>
    <n v="2014"/>
    <n v="2015"/>
    <s v="Nov"/>
    <s v="&lt;1000"/>
    <n v="11"/>
    <x v="14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8:05:37"/>
    <d v="2014-11-24T19:00:00"/>
    <n v="2014"/>
    <n v="2014"/>
    <s v="Oct"/>
    <s v="&lt;1000"/>
    <n v="50"/>
    <x v="158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15:41:54"/>
    <d v="2015-06-16T15:41:54"/>
    <n v="2015"/>
    <n v="2015"/>
    <s v="Apr"/>
    <s v="No funding"/>
    <n v="0"/>
    <x v="119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2:41:08"/>
    <d v="2015-11-02T10:50:00"/>
    <n v="2015"/>
    <n v="2015"/>
    <s v="Oct"/>
    <s v="1000 to 4999"/>
    <n v="1782"/>
    <x v="278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09:54:35"/>
    <d v="2015-08-27T09:54:35"/>
    <n v="2015"/>
    <n v="2015"/>
    <s v="Jul"/>
    <s v="No funding"/>
    <n v="0"/>
    <x v="119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3:14:28"/>
    <d v="2015-05-15T13:14:28"/>
    <n v="2015"/>
    <n v="2015"/>
    <s v="Apr"/>
    <s v="&lt;1000"/>
    <n v="5"/>
    <x v="142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4:00:22"/>
    <d v="2015-02-28T02:00:00"/>
    <n v="2015"/>
    <n v="2015"/>
    <s v="Jan"/>
    <s v="&lt;1000"/>
    <n v="195"/>
    <x v="698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1:25:44"/>
    <d v="2016-10-01T21:25:44"/>
    <n v="2016"/>
    <n v="2016"/>
    <s v="Sep"/>
    <s v="&lt;1000"/>
    <n v="101"/>
    <x v="68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1:48:43"/>
    <d v="2014-09-07T01:48:43"/>
    <n v="2014"/>
    <n v="2014"/>
    <s v="Jul"/>
    <s v="No funding"/>
    <n v="0"/>
    <x v="119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0:53:41"/>
    <d v="2015-02-10T20:53:41"/>
    <n v="2015"/>
    <n v="2015"/>
    <s v="Jan"/>
    <s v="1000 to 4999"/>
    <n v="1119.6699999999998"/>
    <x v="2787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0:51:20"/>
    <d v="2016-04-08T12:35:00"/>
    <n v="2016"/>
    <n v="2016"/>
    <s v="Mar"/>
    <s v="&lt;1000"/>
    <n v="25"/>
    <x v="389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3:49:02"/>
    <d v="2016-05-03T12:49:02"/>
    <n v="2016"/>
    <n v="2016"/>
    <s v="Mar"/>
    <s v="&lt;1000"/>
    <n v="1.1399999999999999"/>
    <x v="39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2:58:10"/>
    <d v="2015-10-26T12:58:10"/>
    <n v="2015"/>
    <n v="2015"/>
    <s v="Aug"/>
    <s v="&lt;1000"/>
    <n v="25"/>
    <x v="389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8T19:09:46"/>
    <d v="2016-07-29T17:29:00"/>
    <n v="2016"/>
    <n v="2016"/>
    <s v="Jun"/>
    <s v="No funding"/>
    <n v="0"/>
    <x v="119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09:37:44"/>
    <d v="2014-07-14T09:37:44"/>
    <n v="2014"/>
    <n v="2014"/>
    <s v="May"/>
    <s v="No funding"/>
    <n v="0"/>
    <x v="119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4:22:21"/>
    <d v="2015-11-28T15:22:21"/>
    <n v="2015"/>
    <n v="2015"/>
    <s v="Oct"/>
    <s v="&lt;1000"/>
    <n v="425"/>
    <x v="94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16:22:07"/>
    <d v="2016-04-24T18:20:00"/>
    <n v="2016"/>
    <n v="2016"/>
    <s v="Mar"/>
    <s v="No funding"/>
    <n v="0"/>
    <x v="119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7:25:54"/>
    <d v="2016-07-08T17:25:54"/>
    <n v="2016"/>
    <n v="2016"/>
    <s v="May"/>
    <s v="&lt;1000"/>
    <n v="7"/>
    <x v="2088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6:48:32"/>
    <d v="2014-08-02T08:00:00"/>
    <n v="2014"/>
    <n v="2014"/>
    <s v="Jun"/>
    <s v="&lt;1000"/>
    <n v="641"/>
    <x v="804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2:55:56"/>
    <d v="2014-09-28T12:55:56"/>
    <n v="2014"/>
    <n v="2014"/>
    <s v="Aug"/>
    <s v="&lt;1000"/>
    <n v="292"/>
    <x v="2788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4:17:36"/>
    <d v="2016-01-03T14:17:36"/>
    <n v="2015"/>
    <n v="2016"/>
    <s v="Dec"/>
    <s v="&lt;1000"/>
    <n v="45"/>
    <x v="38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5:23:30"/>
    <d v="2014-05-08T15:23:30"/>
    <n v="2014"/>
    <n v="2014"/>
    <s v="Apr"/>
    <s v="&lt;1000"/>
    <n v="27.51"/>
    <x v="2789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8:54:54"/>
    <d v="2015-11-28T08:54:54"/>
    <n v="2015"/>
    <n v="2015"/>
    <s v="Nov"/>
    <s v="&lt;1000"/>
    <n v="58.95"/>
    <x v="381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8T21:41:57"/>
    <d v="2015-11-17T22:41:57"/>
    <n v="2015"/>
    <n v="2015"/>
    <s v="Oct"/>
    <s v="No funding"/>
    <n v="0"/>
    <x v="119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1:19:46"/>
    <d v="2015-04-19T10:19:46"/>
    <n v="2015"/>
    <n v="2015"/>
    <s v="Feb"/>
    <s v="&lt;1000"/>
    <n v="126"/>
    <x v="729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3T23:39:40"/>
    <d v="2016-04-13T22:39:40"/>
    <n v="2016"/>
    <n v="2016"/>
    <s v="Feb"/>
    <s v="&lt;1000"/>
    <n v="285"/>
    <x v="1331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1:04:38"/>
    <d v="2014-07-23T20:59:00"/>
    <n v="2014"/>
    <n v="2014"/>
    <s v="Jun"/>
    <s v="&lt;1000"/>
    <n v="45"/>
    <x v="38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0:58:27"/>
    <d v="2017-03-06T00:58:27"/>
    <n v="2017"/>
    <n v="2017"/>
    <s v="Feb"/>
    <s v="&lt;1000"/>
    <n v="410"/>
    <x v="22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3:34:33"/>
    <d v="2016-05-22T13:34:33"/>
    <n v="2016"/>
    <n v="2016"/>
    <s v="Mar"/>
    <s v="&lt;1000"/>
    <n v="527"/>
    <x v="279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4:30:46"/>
    <d v="2016-08-28T21:55:00"/>
    <n v="2016"/>
    <n v="2016"/>
    <s v="Aug"/>
    <s v="&lt;1000"/>
    <n v="211"/>
    <x v="2791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4:43:31"/>
    <d v="2016-04-17T14:43:31"/>
    <n v="2016"/>
    <n v="2016"/>
    <s v="Mar"/>
    <s v="&lt;1000"/>
    <n v="11"/>
    <x v="14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6:52:06"/>
    <d v="2014-07-21T06:52:06"/>
    <n v="2014"/>
    <n v="2014"/>
    <s v="Jun"/>
    <s v="&lt;1000"/>
    <n v="136"/>
    <x v="2209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19:37:14"/>
    <d v="2015-02-05T19:37:14"/>
    <n v="2014"/>
    <n v="2015"/>
    <s v="Dec"/>
    <s v="&lt;1000"/>
    <n v="211"/>
    <x v="2791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0:25:10"/>
    <d v="2016-05-08T22:00:00"/>
    <n v="2016"/>
    <n v="2016"/>
    <s v="Apr"/>
    <s v="1000 to 4999"/>
    <n v="3905"/>
    <x v="279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7:07:28"/>
    <d v="2016-06-02T07:07:28"/>
    <n v="2016"/>
    <n v="2016"/>
    <s v="May"/>
    <s v="&lt;1000"/>
    <n v="419.20000000000005"/>
    <x v="2745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14:48:18"/>
    <d v="2016-07-13T14:48:18"/>
    <n v="2016"/>
    <n v="2016"/>
    <s v="Jun"/>
    <s v="No funding"/>
    <n v="0"/>
    <x v="119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4:36:01"/>
    <d v="2014-08-01T01:00:00"/>
    <n v="2014"/>
    <n v="2014"/>
    <s v="Jul"/>
    <s v="&lt;1000"/>
    <n v="620"/>
    <x v="1035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2:55:32"/>
    <d v="2016-07-22T12:55:32"/>
    <n v="2016"/>
    <n v="2016"/>
    <s v="Jun"/>
    <s v="1000 to 4999"/>
    <n v="1305"/>
    <x v="2793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09:25:53"/>
    <d v="2015-01-31T09:25:53"/>
    <n v="2014"/>
    <n v="2015"/>
    <s v="Dec"/>
    <s v="&lt;1000"/>
    <n v="214"/>
    <x v="2794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5:40:57"/>
    <d v="2015-03-29T14:00:00"/>
    <n v="2015"/>
    <n v="2015"/>
    <s v="Mar"/>
    <s v="&lt;1000"/>
    <n v="144.1"/>
    <x v="183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8:22:27"/>
    <d v="2014-07-05T08:22:27"/>
    <n v="2014"/>
    <n v="2014"/>
    <s v="Jun"/>
    <s v="&lt;1000"/>
    <n v="450"/>
    <x v="2795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2:19:09"/>
    <d v="2016-07-16T22:19:09"/>
    <n v="2016"/>
    <n v="2016"/>
    <s v="May"/>
    <s v="1000 to 4999"/>
    <n v="1225"/>
    <x v="1377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3:26:20"/>
    <d v="2015-07-07T13:26:20"/>
    <n v="2015"/>
    <n v="2015"/>
    <s v="May"/>
    <s v="&lt;1000"/>
    <n v="222.70000000000002"/>
    <x v="681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4:52:36"/>
    <d v="2014-05-20T00:59:00"/>
    <n v="2014"/>
    <n v="2014"/>
    <s v="Apr"/>
    <s v="1000 to 4999"/>
    <n v="3877"/>
    <x v="279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7:07:24"/>
    <d v="2014-11-07T18:00:00"/>
    <n v="2014"/>
    <n v="2014"/>
    <s v="Oct"/>
    <s v="&lt;1000"/>
    <n v="124.45"/>
    <x v="2797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0:58:40"/>
    <d v="2016-02-20T15:05:00"/>
    <n v="2016"/>
    <n v="2016"/>
    <s v="Jan"/>
    <s v="&lt;1000"/>
    <n v="641"/>
    <x v="804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7:09:54"/>
    <d v="2016-05-06T07:04:00"/>
    <n v="2016"/>
    <n v="2016"/>
    <s v="Apr"/>
    <s v="&lt;1000"/>
    <n v="639.28"/>
    <x v="2798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6:11:30"/>
    <d v="2014-05-16T16:11:30"/>
    <n v="2014"/>
    <n v="2014"/>
    <s v="May"/>
    <s v="&lt;1000"/>
    <n v="197.81"/>
    <x v="2799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19:56:53"/>
    <d v="2015-08-28T19:56:53"/>
    <n v="2015"/>
    <n v="2015"/>
    <s v="Aug"/>
    <s v="&lt;1000"/>
    <n v="32"/>
    <x v="280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1:59:41"/>
    <d v="2015-11-08T12:59:41"/>
    <n v="2015"/>
    <n v="2015"/>
    <s v="Oct"/>
    <s v="No funding"/>
    <n v="0"/>
    <x v="11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0:08:13"/>
    <d v="2016-03-02T10:08:13"/>
    <n v="2016"/>
    <n v="2016"/>
    <s v="Feb"/>
    <s v="&lt;1000"/>
    <n v="90.39"/>
    <x v="2801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09:28:02"/>
    <d v="2015-05-31T09:28:02"/>
    <n v="2015"/>
    <n v="2015"/>
    <s v="May"/>
    <s v="&lt;1000"/>
    <n v="100"/>
    <x v="177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6:34:19"/>
    <d v="2015-12-11T17:34:19"/>
    <n v="2015"/>
    <n v="2015"/>
    <s v="Oct"/>
    <s v="&lt;1000"/>
    <n v="541"/>
    <x v="280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4:45:12"/>
    <d v="2015-05-13T14:45:12"/>
    <n v="2015"/>
    <n v="2015"/>
    <s v="Apr"/>
    <s v="&lt;1000"/>
    <n v="3"/>
    <x v="37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3:21:30"/>
    <d v="2014-07-19T03:21:30"/>
    <n v="2014"/>
    <n v="2014"/>
    <s v="Jun"/>
    <s v="&lt;1000"/>
    <n v="5"/>
    <x v="142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0:24:37"/>
    <d v="2015-02-14T05:27:00"/>
    <n v="2015"/>
    <n v="2015"/>
    <s v="Jan"/>
    <s v="&lt;1000"/>
    <n v="91.7"/>
    <x v="2648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0:24:24"/>
    <d v="2014-11-20T10:04:00"/>
    <n v="2014"/>
    <n v="2014"/>
    <s v="Nov"/>
    <s v="&lt;1000"/>
    <n v="497"/>
    <x v="2803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3:23:41"/>
    <d v="2015-04-05T02:23:41"/>
    <n v="2015"/>
    <n v="2015"/>
    <s v="Mar"/>
    <s v="No funding"/>
    <n v="0"/>
    <x v="119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7:07:06"/>
    <d v="2015-03-28T16:07:06"/>
    <n v="2015"/>
    <n v="2015"/>
    <s v="Feb"/>
    <s v="&lt;1000"/>
    <n v="715"/>
    <x v="551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3:53:18"/>
    <d v="2014-08-31T13:51:49"/>
    <n v="2014"/>
    <n v="2014"/>
    <s v="Jul"/>
    <s v="1000 to 4999"/>
    <n v="1156"/>
    <x v="2804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09:29:18"/>
    <d v="2016-05-07T08:29:18"/>
    <n v="2016"/>
    <n v="2016"/>
    <s v="Mar"/>
    <s v="&lt;1000"/>
    <n v="10"/>
    <x v="129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7:08:28"/>
    <d v="2017-03-01T13:00:00"/>
    <n v="2017"/>
    <n v="2017"/>
    <s v="Feb"/>
    <s v="&lt;1000"/>
    <n v="593.43000000000006"/>
    <x v="2805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19:02:41"/>
    <d v="2014-09-26T19:02:41"/>
    <n v="2014"/>
    <n v="2014"/>
    <s v="Aug"/>
    <s v="&lt;1000"/>
    <n v="23"/>
    <x v="2094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8:05:47"/>
    <d v="2015-02-15T08:05:47"/>
    <n v="2015"/>
    <n v="2015"/>
    <s v="Jan"/>
    <s v="&lt;1000"/>
    <n v="201"/>
    <x v="179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1:54:17"/>
    <d v="2014-10-07T21:54:17"/>
    <n v="2014"/>
    <n v="2014"/>
    <s v="Sep"/>
    <s v="&lt;1000"/>
    <n v="1"/>
    <x v="118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3:23:05"/>
    <d v="2014-10-20T13:23:05"/>
    <n v="2014"/>
    <n v="2014"/>
    <s v="Aug"/>
    <s v="&lt;1000"/>
    <n v="40"/>
    <x v="13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2:33:07"/>
    <d v="2016-02-16T12:33:07"/>
    <n v="2016"/>
    <n v="2016"/>
    <s v="Jan"/>
    <s v="&lt;1000"/>
    <n v="2"/>
    <x v="37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2:33:01"/>
    <d v="2014-08-26T10:28:00"/>
    <n v="2014"/>
    <n v="2014"/>
    <s v="Jul"/>
    <s v="&lt;1000"/>
    <n v="5"/>
    <x v="142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7:08:27"/>
    <d v="2015-07-22T17:08:27"/>
    <n v="2015"/>
    <n v="2015"/>
    <s v="Jun"/>
    <s v="&lt;1000"/>
    <n v="78.600000000000009"/>
    <x v="47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0:49:20"/>
    <d v="2014-09-09T10:49:20"/>
    <n v="2014"/>
    <n v="2014"/>
    <s v="Jul"/>
    <s v="&lt;1000"/>
    <n v="98.25"/>
    <x v="1172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2:29:26"/>
    <d v="2014-10-26T12:29:26"/>
    <n v="2014"/>
    <n v="2014"/>
    <s v="Oct"/>
    <s v="1000 to 4999"/>
    <n v="1742"/>
    <x v="280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7:04:38"/>
    <d v="2015-01-28T07:04:38"/>
    <n v="2014"/>
    <n v="2015"/>
    <s v="Dec"/>
    <s v="&lt;1000"/>
    <n v="24.89"/>
    <x v="2807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07:04:09"/>
    <d v="2015-05-02T07:04:09"/>
    <n v="2015"/>
    <n v="2015"/>
    <s v="Apr"/>
    <s v="No funding"/>
    <n v="0"/>
    <x v="11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1:13:43"/>
    <d v="2015-02-16T01:13:43"/>
    <n v="2015"/>
    <n v="2015"/>
    <s v="Jan"/>
    <s v="&lt;1000"/>
    <n v="26"/>
    <x v="384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8T23:54:29"/>
    <d v="2016-03-04T23:54:29"/>
    <n v="2016"/>
    <n v="2016"/>
    <s v="Feb"/>
    <s v="No funding"/>
    <n v="0"/>
    <x v="11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2:44:23"/>
    <d v="2015-07-19T12:44:23"/>
    <n v="2015"/>
    <n v="2015"/>
    <s v="Jun"/>
    <s v="&lt;1000"/>
    <n v="1"/>
    <x v="118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4:56:40"/>
    <d v="2014-09-17T14:56:40"/>
    <n v="2014"/>
    <n v="2014"/>
    <s v="Aug"/>
    <s v="&lt;1000"/>
    <n v="91.7"/>
    <x v="2648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0:07:54"/>
    <d v="2014-09-04T10:07:54"/>
    <n v="2014"/>
    <n v="2014"/>
    <s v="Aug"/>
    <s v="&lt;1000"/>
    <n v="105"/>
    <x v="470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5:51:48"/>
    <d v="2016-10-07T15:51:48"/>
    <n v="2016"/>
    <n v="2016"/>
    <s v="Sep"/>
    <s v="&lt;1000"/>
    <n v="170.3"/>
    <x v="228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0:13:16"/>
    <d v="2016-04-15T10:28:00"/>
    <n v="2016"/>
    <n v="2016"/>
    <s v="Feb"/>
    <s v="&lt;1000"/>
    <n v="29"/>
    <x v="841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2:34:59"/>
    <d v="2015-03-23T21:34:59"/>
    <n v="2015"/>
    <n v="2015"/>
    <s v="Feb"/>
    <s v="&lt;1000"/>
    <n v="100"/>
    <x v="177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5:52:38"/>
    <d v="2014-10-26T15:52:38"/>
    <n v="2014"/>
    <n v="2014"/>
    <s v="Aug"/>
    <s v="&lt;1000"/>
    <n v="125"/>
    <x v="372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8:01:07"/>
    <d v="2015-01-31T20:54:00"/>
    <n v="2014"/>
    <n v="2015"/>
    <s v="Dec"/>
    <s v="10000 to 14999"/>
    <n v="12521"/>
    <x v="2808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17:59:23"/>
    <d v="2016-03-24T16:59:23"/>
    <n v="2016"/>
    <n v="2016"/>
    <s v="Feb"/>
    <s v="No funding"/>
    <n v="0"/>
    <x v="119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0:04:57"/>
    <d v="2015-08-31T10:04:57"/>
    <n v="2015"/>
    <n v="2015"/>
    <s v="Aug"/>
    <s v="&lt;1000"/>
    <n v="10"/>
    <x v="129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6T23:42:16"/>
    <d v="2015-07-25T23:42:16"/>
    <n v="2015"/>
    <n v="2015"/>
    <s v="May"/>
    <s v="&lt;1000"/>
    <n v="285"/>
    <x v="1331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09:43:59"/>
    <d v="2015-12-04T10:43:59"/>
    <n v="2015"/>
    <n v="2015"/>
    <s v="Oct"/>
    <s v="No funding"/>
    <n v="0"/>
    <x v="11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7:18:01"/>
    <d v="2017-02-22T19:00:00"/>
    <n v="2017"/>
    <n v="2017"/>
    <s v="Feb"/>
    <s v="&lt;1000"/>
    <n v="215"/>
    <x v="40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6:31:40"/>
    <d v="2014-06-05T16:31:40"/>
    <n v="2014"/>
    <n v="2014"/>
    <s v="May"/>
    <s v="&lt;1000"/>
    <n v="561"/>
    <x v="2809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3T18:36:10"/>
    <d v="2015-12-13T18:36:10"/>
    <n v="2015"/>
    <n v="2015"/>
    <s v="Nov"/>
    <s v="No funding"/>
    <n v="0"/>
    <x v="119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09:43:19"/>
    <d v="2016-02-03T12:49:00"/>
    <n v="2016"/>
    <n v="2016"/>
    <s v="Jan"/>
    <s v="&lt;1000"/>
    <n v="400"/>
    <x v="41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08:02:44"/>
    <d v="2014-12-18T09:02:44"/>
    <n v="2014"/>
    <n v="2014"/>
    <s v="Oct"/>
    <s v="No funding"/>
    <n v="0"/>
    <x v="119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3:25:16"/>
    <d v="2015-12-15T14:25:16"/>
    <n v="2015"/>
    <n v="2015"/>
    <s v="Oct"/>
    <s v="&lt;1000"/>
    <n v="413"/>
    <x v="281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0:27:04"/>
    <d v="2016-10-02T03:00:00"/>
    <n v="2016"/>
    <n v="2016"/>
    <s v="Sep"/>
    <s v="5000 to 9999"/>
    <n v="8046.0069000000003"/>
    <x v="2811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6:44:10"/>
    <d v="2015-04-03T15:44:10"/>
    <n v="2015"/>
    <n v="2015"/>
    <s v="Mar"/>
    <s v="&lt;1000"/>
    <n v="200"/>
    <x v="151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5:11:27"/>
    <d v="2014-10-21T15:11:27"/>
    <n v="2014"/>
    <n v="2014"/>
    <s v="Sep"/>
    <s v="1000 to 4999"/>
    <n v="3685"/>
    <x v="2812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6:29:24"/>
    <d v="2014-07-01T16:30:00"/>
    <n v="2014"/>
    <n v="2014"/>
    <s v="Jun"/>
    <s v="1000 to 4999"/>
    <n v="2823"/>
    <x v="281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19:41:55"/>
    <d v="2016-05-24T08:25:00"/>
    <n v="2016"/>
    <n v="2016"/>
    <s v="May"/>
    <s v="&lt;1000"/>
    <n v="80"/>
    <x v="1763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3:10:10"/>
    <d v="2014-10-17T13:10:10"/>
    <n v="2014"/>
    <n v="2014"/>
    <s v="Aug"/>
    <s v="&lt;1000"/>
    <n v="301"/>
    <x v="362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0:06:07"/>
    <d v="2015-11-30T23:59:00"/>
    <n v="2015"/>
    <n v="2015"/>
    <s v="Oct"/>
    <s v="&lt;1000"/>
    <n v="300"/>
    <x v="668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19T23:33:24"/>
    <d v="2015-07-17T21:00:00"/>
    <n v="2015"/>
    <n v="2015"/>
    <s v="May"/>
    <s v="1000 to 4999"/>
    <n v="2500"/>
    <x v="973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5:22:34"/>
    <d v="2016-09-06T05:22:34"/>
    <n v="2016"/>
    <n v="2016"/>
    <s v="Jul"/>
    <s v="&lt;1000"/>
    <n v="27.51"/>
    <x v="2789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0:01:04"/>
    <d v="2015-01-20T13:16:00"/>
    <n v="2014"/>
    <n v="2015"/>
    <s v="Dec"/>
    <s v="&lt;1000"/>
    <n v="21"/>
    <x v="603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16:58:45"/>
    <d v="2014-11-20T16:58:45"/>
    <n v="2014"/>
    <n v="2014"/>
    <s v="Nov"/>
    <s v="No funding"/>
    <n v="0"/>
    <x v="119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0T23:16:22"/>
    <d v="2015-04-09T23:00:00"/>
    <n v="2015"/>
    <n v="2015"/>
    <s v="Mar"/>
    <s v="&lt;1000"/>
    <n v="225"/>
    <x v="477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2:49:49"/>
    <d v="2014-08-20T22:49:49"/>
    <n v="2014"/>
    <n v="2014"/>
    <s v="Jul"/>
    <s v="&lt;1000"/>
    <n v="0.71"/>
    <x v="84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09:36:50"/>
    <d v="2014-10-22T09:36:50"/>
    <n v="2014"/>
    <n v="2014"/>
    <s v="Sep"/>
    <s v="&lt;1000"/>
    <n v="460"/>
    <x v="7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8:32:23"/>
    <d v="2015-01-10T19:00:00"/>
    <n v="2014"/>
    <n v="2015"/>
    <s v="Dec"/>
    <s v="&lt;1000"/>
    <n v="110"/>
    <x v="1268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6:13:07"/>
    <d v="2016-04-11T05:13:07"/>
    <n v="2016"/>
    <n v="2016"/>
    <s v="Mar"/>
    <s v="1000 to 4999"/>
    <n v="3931.31"/>
    <x v="2814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7:00:15"/>
    <d v="2015-07-14T17:00:15"/>
    <n v="2015"/>
    <n v="2015"/>
    <s v="Jun"/>
    <s v="&lt;1000"/>
    <n v="16"/>
    <x v="1594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09:16:31"/>
    <d v="2014-10-23T09:16:31"/>
    <n v="2014"/>
    <n v="2014"/>
    <s v="Sep"/>
    <s v="&lt;1000"/>
    <n v="1"/>
    <x v="118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3:26:37"/>
    <d v="2014-05-09T00:53:00"/>
    <n v="2014"/>
    <n v="2014"/>
    <s v="May"/>
    <s v="No funding"/>
    <n v="0"/>
    <x v="119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5:05:16"/>
    <d v="2014-10-13T15:05:16"/>
    <n v="2014"/>
    <n v="2014"/>
    <s v="Aug"/>
    <s v="1000 to 4999"/>
    <n v="1126"/>
    <x v="1798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0:33:48"/>
    <d v="2014-11-15T14:00:00"/>
    <n v="2014"/>
    <n v="2014"/>
    <s v="Oct"/>
    <s v="&lt;1000"/>
    <n v="144.1"/>
    <x v="18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14:11:25"/>
    <d v="2016-09-30T22:00:00"/>
    <n v="2016"/>
    <n v="2016"/>
    <s v="Aug"/>
    <s v="No funding"/>
    <n v="0"/>
    <x v="119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09:33:51"/>
    <d v="2014-06-19T09:33:51"/>
    <n v="2014"/>
    <n v="2014"/>
    <s v="May"/>
    <s v="&lt;1000"/>
    <n v="1154.1100000000001"/>
    <x v="2815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6:23:59"/>
    <d v="2016-07-03T13:59:00"/>
    <n v="2016"/>
    <n v="2016"/>
    <s v="Jun"/>
    <s v="&lt;1000"/>
    <n v="795"/>
    <x v="2224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7:14:40"/>
    <d v="2015-11-25T17:00:00"/>
    <n v="2015"/>
    <n v="2015"/>
    <s v="Nov"/>
    <s v="&lt;1000"/>
    <n v="1015.25"/>
    <x v="281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19:27:24"/>
    <d v="2016-03-31T21:59:00"/>
    <n v="2016"/>
    <n v="2016"/>
    <s v="Mar"/>
    <s v="&lt;1000"/>
    <n v="95"/>
    <x v="50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09:22:32"/>
    <d v="2014-09-15T21:00:00"/>
    <n v="2014"/>
    <n v="2014"/>
    <s v="Aug"/>
    <s v="&lt;1000"/>
    <n v="187.5"/>
    <x v="281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0:40:56"/>
    <d v="2014-06-23T10:00:00"/>
    <n v="2014"/>
    <n v="2014"/>
    <s v="May"/>
    <s v="&lt;1000"/>
    <n v="213.75"/>
    <x v="2818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0T21:23:43"/>
    <d v="2016-04-20T20:23:43"/>
    <n v="2016"/>
    <n v="2016"/>
    <s v="Feb"/>
    <s v="No funding"/>
    <n v="0"/>
    <x v="119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1:44:28"/>
    <d v="2016-07-02T11:44:28"/>
    <n v="2016"/>
    <n v="2016"/>
    <s v="Jun"/>
    <s v="&lt;1000"/>
    <n v="490"/>
    <x v="2819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0:21:24"/>
    <d v="2014-06-27T10:21:24"/>
    <n v="2014"/>
    <n v="2014"/>
    <s v="May"/>
    <s v="&lt;1000"/>
    <n v="176.85"/>
    <x v="277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8:07:06"/>
    <d v="2015-04-29T08:07:06"/>
    <n v="2015"/>
    <n v="2015"/>
    <s v="Mar"/>
    <s v="&lt;1000"/>
    <n v="273.34999999999997"/>
    <x v="2820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6:50:11"/>
    <d v="2014-08-12T16:50:11"/>
    <n v="2014"/>
    <n v="2014"/>
    <s v="Jul"/>
    <s v="&lt;1000"/>
    <n v="27"/>
    <x v="137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8:56:28"/>
    <d v="2016-05-18T18:56:28"/>
    <n v="2016"/>
    <n v="2016"/>
    <s v="Apr"/>
    <s v="&lt;1000"/>
    <n v="25"/>
    <x v="389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0:49:10"/>
    <d v="2015-09-27T20:49:10"/>
    <n v="2015"/>
    <n v="2015"/>
    <s v="Aug"/>
    <s v="1000 to 4999"/>
    <n v="3045"/>
    <x v="658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7:07:35"/>
    <d v="2017-01-13T17:05:00"/>
    <n v="2016"/>
    <n v="2017"/>
    <s v="Dec"/>
    <s v="&lt;1000"/>
    <n v="34.950000000000003"/>
    <x v="2821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09:52:36"/>
    <d v="2015-02-28T06:00:00"/>
    <n v="2015"/>
    <n v="2015"/>
    <s v="Jan"/>
    <s v="&lt;1000"/>
    <n v="563.30000000000007"/>
    <x v="2663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0:00:20"/>
    <d v="2015-02-28T21:00:00"/>
    <n v="2015"/>
    <n v="2015"/>
    <s v="Jan"/>
    <s v="&lt;1000"/>
    <n v="165"/>
    <x v="834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3:18:51"/>
    <d v="2016-12-26T13:18:51"/>
    <n v="2016"/>
    <n v="2016"/>
    <s v="Nov"/>
    <s v="No funding"/>
    <n v="0"/>
    <x v="119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2:35:11"/>
    <d v="2014-08-21T12:35:11"/>
    <n v="2014"/>
    <n v="2014"/>
    <s v="Jun"/>
    <s v="&lt;1000"/>
    <n v="5.24"/>
    <x v="485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2:17:06"/>
    <d v="2015-05-08T22:00:00"/>
    <n v="2015"/>
    <n v="2015"/>
    <s v="Mar"/>
    <s v="&lt;1000"/>
    <n v="37"/>
    <x v="2822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7:16:15"/>
    <d v="2015-11-05T08:16:15"/>
    <n v="2015"/>
    <n v="2015"/>
    <s v="Oct"/>
    <s v="&lt;1000"/>
    <n v="962.85"/>
    <x v="2823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19:06:09"/>
    <d v="2014-06-30T11:28:00"/>
    <n v="2014"/>
    <n v="2014"/>
    <s v="May"/>
    <s v="&lt;1000"/>
    <n v="754.56000000000006"/>
    <x v="2824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3:05:49"/>
    <d v="2014-10-21T13:51:00"/>
    <n v="2014"/>
    <n v="2014"/>
    <s v="Sep"/>
    <s v="No funding"/>
    <n v="0"/>
    <x v="119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1:03:14"/>
    <d v="2016-12-21T11:03:14"/>
    <n v="2016"/>
    <n v="2016"/>
    <s v="Nov"/>
    <s v="1000 to 4999"/>
    <n v="1335"/>
    <x v="2825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2:54:02"/>
    <d v="2017-01-27T12:54:02"/>
    <n v="2016"/>
    <n v="2017"/>
    <s v="Dec"/>
    <s v="No funding"/>
    <n v="0"/>
    <x v="119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6:32:01"/>
    <d v="2016-06-19T16:32:01"/>
    <n v="2016"/>
    <n v="2016"/>
    <s v="May"/>
    <s v="&lt;1000"/>
    <n v="5"/>
    <x v="142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0:45:16"/>
    <d v="2016-06-14T12:54:00"/>
    <n v="2016"/>
    <n v="2016"/>
    <s v="May"/>
    <s v="No funding"/>
    <n v="0"/>
    <x v="119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7:57:05"/>
    <d v="2015-03-08T06:57:05"/>
    <n v="2015"/>
    <n v="2015"/>
    <s v="Feb"/>
    <s v="&lt;1000"/>
    <n v="350"/>
    <x v="1159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2:32:33"/>
    <d v="2015-11-14T17:00:00"/>
    <n v="2015"/>
    <n v="2015"/>
    <s v="Oct"/>
    <s v="&lt;1000"/>
    <n v="3"/>
    <x v="373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2:16:56"/>
    <d v="2016-01-14T12:16:56"/>
    <n v="2015"/>
    <n v="2016"/>
    <s v="Dec"/>
    <s v="&lt;1000"/>
    <n v="759"/>
    <x v="282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4:28:26"/>
    <d v="2016-10-09T04:28:26"/>
    <n v="2016"/>
    <n v="2016"/>
    <s v="Sep"/>
    <s v="&lt;1000"/>
    <n v="11.399999999999999"/>
    <x v="473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8:29:35"/>
    <d v="2015-03-23T21:59:00"/>
    <n v="2015"/>
    <n v="2015"/>
    <s v="Feb"/>
    <s v="&lt;1000"/>
    <n v="10"/>
    <x v="129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6:34:59"/>
    <d v="2015-11-20T22:00:00"/>
    <n v="2015"/>
    <n v="2015"/>
    <s v="Oct"/>
    <s v="&lt;1000"/>
    <n v="47"/>
    <x v="827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1:49:46"/>
    <d v="2016-07-17T11:49:46"/>
    <n v="2016"/>
    <n v="2016"/>
    <s v="Jun"/>
    <s v="No funding"/>
    <n v="0"/>
    <x v="119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8:42:04"/>
    <d v="2015-01-16T04:26:00"/>
    <n v="2014"/>
    <n v="2015"/>
    <s v="Dec"/>
    <s v="&lt;1000"/>
    <n v="282.96000000000004"/>
    <x v="2827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1:34:48"/>
    <d v="2015-05-31T11:35:00"/>
    <n v="2015"/>
    <n v="2015"/>
    <s v="Apr"/>
    <s v="&lt;1000"/>
    <n v="240"/>
    <x v="2828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0:08:57"/>
    <d v="2015-08-07T09:00:00"/>
    <n v="2015"/>
    <n v="2015"/>
    <s v="Jul"/>
    <s v="&lt;1000"/>
    <n v="32"/>
    <x v="28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6:09:11"/>
    <d v="2015-01-16T06:09:11"/>
    <n v="2014"/>
    <n v="2015"/>
    <s v="Dec"/>
    <s v="&lt;1000"/>
    <n v="204"/>
    <x v="2829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2:40:47"/>
    <d v="2015-04-04T21:40:47"/>
    <n v="2015"/>
    <n v="2015"/>
    <s v="Feb"/>
    <s v="&lt;1000"/>
    <n v="20"/>
    <x v="173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3:34:53"/>
    <d v="2015-08-22T13:34:53"/>
    <n v="2015"/>
    <n v="2015"/>
    <s v="Jun"/>
    <s v="&lt;1000"/>
    <n v="78.600000000000009"/>
    <x v="47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0:05:00"/>
    <d v="2014-10-21T22:59:00"/>
    <n v="2014"/>
    <n v="2014"/>
    <s v="Sep"/>
    <s v="&lt;1000"/>
    <n v="730"/>
    <x v="68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8:45:50"/>
    <d v="2016-12-18T18:45:50"/>
    <n v="2016"/>
    <n v="2016"/>
    <s v="Nov"/>
    <s v="&lt;1000"/>
    <n v="42.4"/>
    <x v="283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6:43:39"/>
    <d v="2017-02-28T02:51:00"/>
    <n v="2017"/>
    <n v="2017"/>
    <s v="Jan"/>
    <s v="&lt;1000"/>
    <n v="524"/>
    <x v="283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3:47:17"/>
    <d v="2016-01-31T17:55:00"/>
    <n v="2015"/>
    <n v="2016"/>
    <s v="Dec"/>
    <s v="No funding"/>
    <n v="0"/>
    <x v="119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1:19:57"/>
    <d v="2016-06-04T11:19:57"/>
    <n v="2016"/>
    <n v="2016"/>
    <s v="May"/>
    <s v="No funding"/>
    <n v="0"/>
    <x v="119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4:24:33"/>
    <d v="2016-09-02T14:24:33"/>
    <n v="2016"/>
    <n v="2016"/>
    <s v="Jul"/>
    <s v="&lt;1000"/>
    <n v="50"/>
    <x v="158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4T20:59:50"/>
    <d v="2014-10-24T20:59:50"/>
    <n v="2014"/>
    <n v="2014"/>
    <s v="Oct"/>
    <s v="No funding"/>
    <n v="0"/>
    <x v="119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15:41:22"/>
    <d v="2017-01-25T15:41:22"/>
    <n v="2016"/>
    <n v="2017"/>
    <s v="Dec"/>
    <s v="No funding"/>
    <n v="0"/>
    <x v="119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4:21:13"/>
    <d v="2016-05-15T14:21:13"/>
    <n v="2016"/>
    <n v="2016"/>
    <s v="Apr"/>
    <s v="&lt;1000"/>
    <n v="137"/>
    <x v="2832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3:59:26"/>
    <d v="2015-08-26T12:32:00"/>
    <n v="2015"/>
    <n v="2015"/>
    <s v="Jul"/>
    <s v="&lt;1000"/>
    <n v="100"/>
    <x v="177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0:40:34"/>
    <d v="2016-10-27T00:40:34"/>
    <n v="2016"/>
    <n v="2016"/>
    <s v="Sep"/>
    <s v="&lt;1000"/>
    <n v="455.10999999999996"/>
    <x v="2833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8:15:09"/>
    <d v="2016-12-25T18:15:09"/>
    <n v="2016"/>
    <n v="2016"/>
    <s v="Nov"/>
    <s v="1000 to 4999"/>
    <n v="121.89999999999999"/>
    <x v="2834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19:11:06"/>
    <d v="2015-04-01T19:00:00"/>
    <n v="2015"/>
    <n v="2015"/>
    <s v="Feb"/>
    <s v="1000 to 4999"/>
    <n v="3530"/>
    <x v="2644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6:00:01"/>
    <d v="2014-09-24T16:00:01"/>
    <n v="2014"/>
    <n v="2014"/>
    <s v="Sep"/>
    <s v="&lt;1000"/>
    <n v="41"/>
    <x v="83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8:45:37"/>
    <d v="2017-03-02T23:00:00"/>
    <n v="2017"/>
    <n v="2017"/>
    <s v="Jan"/>
    <s v="&lt;1000"/>
    <n v="59"/>
    <x v="1898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06:56:44"/>
    <d v="2015-11-29T07:56:44"/>
    <n v="2015"/>
    <n v="2015"/>
    <s v="Oct"/>
    <s v="No funding"/>
    <n v="0"/>
    <x v="11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09:02:31"/>
    <d v="2016-07-21T09:02:31"/>
    <n v="2016"/>
    <n v="2016"/>
    <s v="May"/>
    <s v="&lt;1000"/>
    <n v="112.66000000000001"/>
    <x v="2835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1:15:40"/>
    <d v="2015-02-23T21:15:40"/>
    <n v="2015"/>
    <n v="2015"/>
    <s v="Jan"/>
    <s v="&lt;1000"/>
    <n v="94"/>
    <x v="1155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6:43:06"/>
    <d v="2016-02-27T18:00:00"/>
    <n v="2016"/>
    <n v="2016"/>
    <s v="Jan"/>
    <s v="&lt;1000"/>
    <n v="1.1399999999999999"/>
    <x v="391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7:45:23"/>
    <d v="2016-01-08T00:34:00"/>
    <n v="2015"/>
    <n v="2016"/>
    <s v="Dec"/>
    <s v="&lt;1000"/>
    <n v="3"/>
    <x v="3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BB14D-E12D-8C42-BF35-0DD20CCD8E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EAC2E-98E5-384E-BE14-CAEFD3C919CD}" name="Sub Category Stat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E4C32-083C-554A-A6E6-0CE5E025AE1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58BE-47AE-AC45-8FF8-92AB2ABC24FC}" name="Outcomes based on Funding $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6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165" showAll="0"/>
    <pivotField dataField="1" numFmtId="10" showAll="0">
      <items count="2837">
        <item x="119"/>
        <item x="846"/>
        <item x="1778"/>
        <item x="118"/>
        <item x="391"/>
        <item x="117"/>
        <item x="843"/>
        <item x="1784"/>
        <item x="377"/>
        <item x="1605"/>
        <item x="373"/>
        <item x="1794"/>
        <item x="821"/>
        <item x="161"/>
        <item x="865"/>
        <item x="142"/>
        <item x="485"/>
        <item x="1788"/>
        <item x="366"/>
        <item x="379"/>
        <item x="1397"/>
        <item x="1070"/>
        <item x="2088"/>
        <item x="862"/>
        <item x="376"/>
        <item x="141"/>
        <item x="451"/>
        <item x="1068"/>
        <item x="481"/>
        <item x="129"/>
        <item x="1795"/>
        <item x="2779"/>
        <item x="146"/>
        <item x="473"/>
        <item x="444"/>
        <item x="816"/>
        <item x="31"/>
        <item x="174"/>
        <item x="773"/>
        <item x="1248"/>
        <item x="1391"/>
        <item x="361"/>
        <item x="455"/>
        <item x="1594"/>
        <item x="1588"/>
        <item x="2292"/>
        <item x="160"/>
        <item x="1066"/>
        <item x="1073"/>
        <item x="461"/>
        <item x="1591"/>
        <item x="1955"/>
        <item x="1168"/>
        <item x="173"/>
        <item x="486"/>
        <item x="603"/>
        <item x="1072"/>
        <item x="2094"/>
        <item x="369"/>
        <item x="2081"/>
        <item x="2807"/>
        <item x="389"/>
        <item x="2213"/>
        <item x="2026"/>
        <item x="384"/>
        <item x="1980"/>
        <item x="845"/>
        <item x="446"/>
        <item x="1371"/>
        <item x="2789"/>
        <item x="982"/>
        <item x="1316"/>
        <item x="841"/>
        <item x="137"/>
        <item x="408"/>
        <item x="823"/>
        <item x="2800"/>
        <item x="822"/>
        <item x="2238"/>
        <item x="1804"/>
        <item x="1608"/>
        <item x="1793"/>
        <item x="2821"/>
        <item x="855"/>
        <item x="406"/>
        <item x="1975"/>
        <item x="2822"/>
        <item x="419"/>
        <item x="2758"/>
        <item x="155"/>
        <item x="1262"/>
        <item x="1779"/>
        <item x="1782"/>
        <item x="1855"/>
        <item x="133"/>
        <item x="830"/>
        <item x="599"/>
        <item x="866"/>
        <item x="2830"/>
        <item x="386"/>
        <item x="1154"/>
        <item x="827"/>
        <item x="1597"/>
        <item x="1106"/>
        <item x="453"/>
        <item x="1606"/>
        <item x="442"/>
        <item x="158"/>
        <item x="395"/>
        <item x="1077"/>
        <item x="414"/>
        <item x="2083"/>
        <item x="121"/>
        <item x="524"/>
        <item x="2233"/>
        <item x="452"/>
        <item x="463"/>
        <item x="2082"/>
        <item x="847"/>
        <item x="809"/>
        <item x="1469"/>
        <item x="381"/>
        <item x="1898"/>
        <item x="182"/>
        <item x="387"/>
        <item x="685"/>
        <item x="1896"/>
        <item x="1465"/>
        <item x="1156"/>
        <item x="700"/>
        <item x="1074"/>
        <item x="694"/>
        <item x="852"/>
        <item x="1781"/>
        <item x="1976"/>
        <item x="2025"/>
        <item x="776"/>
        <item x="393"/>
        <item x="840"/>
        <item x="476"/>
        <item x="1105"/>
        <item x="1763"/>
        <item x="139"/>
        <item x="684"/>
        <item x="385"/>
        <item x="380"/>
        <item x="2089"/>
        <item x="567"/>
        <item x="1261"/>
        <item x="2748"/>
        <item x="1895"/>
        <item x="1854"/>
        <item x="1081"/>
        <item x="445"/>
        <item x="553"/>
        <item x="2801"/>
        <item x="1953"/>
        <item x="1322"/>
        <item x="2648"/>
        <item x="134"/>
        <item x="1167"/>
        <item x="1155"/>
        <item x="1067"/>
        <item x="839"/>
        <item x="508"/>
        <item x="1172"/>
        <item x="136"/>
        <item x="1312"/>
        <item x="177"/>
        <item x="680"/>
        <item x="1400"/>
        <item x="1595"/>
        <item x="459"/>
        <item x="470"/>
        <item x="457"/>
        <item x="1764"/>
        <item x="2248"/>
        <item x="1268"/>
        <item x="1157"/>
        <item x="2835"/>
        <item x="690"/>
        <item x="829"/>
        <item x="132"/>
        <item x="487"/>
        <item x="910"/>
        <item x="2775"/>
        <item x="1607"/>
        <item x="715"/>
        <item x="2834"/>
        <item x="448"/>
        <item x="1945"/>
        <item x="2797"/>
        <item x="372"/>
        <item x="729"/>
        <item x="1787"/>
        <item x="2107"/>
        <item x="180"/>
        <item x="472"/>
        <item x="907"/>
        <item x="1151"/>
        <item x="367"/>
        <item x="2288"/>
        <item x="1803"/>
        <item x="1083"/>
        <item x="2209"/>
        <item x="2832"/>
        <item x="2291"/>
        <item x="392"/>
        <item x="991"/>
        <item x="1468"/>
        <item x="1314"/>
        <item x="397"/>
        <item x="456"/>
        <item x="2247"/>
        <item x="183"/>
        <item x="1897"/>
        <item x="2240"/>
        <item x="2079"/>
        <item x="2689"/>
        <item x="412"/>
        <item x="417"/>
        <item x="467"/>
        <item x="120"/>
        <item x="2721"/>
        <item x="364"/>
        <item x="509"/>
        <item x="2141"/>
        <item x="702"/>
        <item x="705"/>
        <item x="2245"/>
        <item x="2061"/>
        <item x="1162"/>
        <item x="834"/>
        <item x="1085"/>
        <item x="2024"/>
        <item x="454"/>
        <item x="1163"/>
        <item x="1599"/>
        <item x="601"/>
        <item x="2286"/>
        <item x="2239"/>
        <item x="713"/>
        <item x="462"/>
        <item x="2776"/>
        <item x="597"/>
        <item x="159"/>
        <item x="912"/>
        <item x="838"/>
        <item x="150"/>
        <item x="2091"/>
        <item x="850"/>
        <item x="1293"/>
        <item x="2817"/>
        <item x="854"/>
        <item x="528"/>
        <item x="2754"/>
        <item x="2103"/>
        <item x="123"/>
        <item x="554"/>
        <item x="698"/>
        <item x="404"/>
        <item x="703"/>
        <item x="2799"/>
        <item x="151"/>
        <item x="1796"/>
        <item x="2693"/>
        <item x="1287"/>
        <item x="365"/>
        <item x="2829"/>
        <item x="421"/>
        <item x="911"/>
        <item x="1853"/>
        <item x="2791"/>
        <item x="807"/>
        <item x="2818"/>
        <item x="2794"/>
        <item x="407"/>
        <item x="1257"/>
        <item x="775"/>
        <item x="681"/>
        <item x="477"/>
        <item x="744"/>
        <item x="2771"/>
        <item x="548"/>
        <item x="411"/>
        <item x="732"/>
        <item x="771"/>
        <item x="595"/>
        <item x="2540"/>
        <item x="1592"/>
        <item x="1402"/>
        <item x="2828"/>
        <item x="1802"/>
        <item x="913"/>
        <item x="780"/>
        <item x="831"/>
        <item x="482"/>
        <item x="415"/>
        <item x="2568"/>
        <item x="853"/>
        <item x="836"/>
        <item x="2478"/>
        <item x="1107"/>
        <item x="708"/>
        <item x="532"/>
        <item x="478"/>
        <item x="2600"/>
        <item x="156"/>
        <item x="1797"/>
        <item x="806"/>
        <item x="82"/>
        <item x="1780"/>
        <item x="2087"/>
        <item x="2093"/>
        <item x="2820"/>
        <item x="1899"/>
        <item x="758"/>
        <item x="2227"/>
        <item x="2251"/>
        <item x="164"/>
        <item x="701"/>
        <item x="2827"/>
        <item x="1331"/>
        <item x="1462"/>
        <item x="723"/>
        <item x="1587"/>
        <item x="720"/>
        <item x="2788"/>
        <item x="466"/>
        <item x="2249"/>
        <item x="2244"/>
        <item x="460"/>
        <item x="1791"/>
        <item x="2022"/>
        <item x="525"/>
        <item x="2769"/>
        <item x="668"/>
        <item x="362"/>
        <item x="2561"/>
        <item x="691"/>
        <item x="552"/>
        <item x="2640"/>
        <item x="817"/>
        <item x="848"/>
        <item x="1471"/>
        <item x="649"/>
        <item x="2077"/>
        <item x="725"/>
        <item x="2516"/>
        <item x="1973"/>
        <item x="1065"/>
        <item x="2096"/>
        <item x="1659"/>
        <item x="1069"/>
        <item x="147"/>
        <item x="1789"/>
        <item x="712"/>
        <item x="181"/>
        <item x="711"/>
        <item x="2636"/>
        <item x="413"/>
        <item x="131"/>
        <item x="92"/>
        <item x="479"/>
        <item x="2229"/>
        <item x="465"/>
        <item x="163"/>
        <item x="157"/>
        <item x="458"/>
        <item x="1159"/>
        <item x="600"/>
        <item x="1939"/>
        <item x="2691"/>
        <item x="2657"/>
        <item x="2060"/>
        <item x="2295"/>
        <item x="1946"/>
        <item x="138"/>
        <item x="179"/>
        <item x="543"/>
        <item x="1369"/>
        <item x="2688"/>
        <item x="1254"/>
        <item x="1173"/>
        <item x="707"/>
        <item x="2216"/>
        <item x="738"/>
        <item x="1150"/>
        <item x="875"/>
        <item x="166"/>
        <item x="1878"/>
        <item x="382"/>
        <item x="2785"/>
        <item x="2080"/>
        <item x="416"/>
        <item x="1837"/>
        <item x="184"/>
        <item x="2723"/>
        <item x="126"/>
        <item x="998"/>
        <item x="22"/>
        <item x="746"/>
        <item x="2810"/>
        <item x="1757"/>
        <item x="2745"/>
        <item x="2167"/>
        <item x="94"/>
        <item x="468"/>
        <item x="2690"/>
        <item x="363"/>
        <item x="1394"/>
        <item x="143"/>
        <item x="2104"/>
        <item x="2210"/>
        <item x="1300"/>
        <item x="1071"/>
        <item x="2515"/>
        <item x="2795"/>
        <item x="2204"/>
        <item x="2762"/>
        <item x="2781"/>
        <item x="2055"/>
        <item x="2725"/>
        <item x="2833"/>
        <item x="539"/>
        <item x="75"/>
        <item x="1612"/>
        <item x="759"/>
        <item x="1472"/>
        <item x="2218"/>
        <item x="2042"/>
        <item x="1076"/>
        <item x="1596"/>
        <item x="383"/>
        <item x="2629"/>
        <item x="2565"/>
        <item x="2072"/>
        <item x="994"/>
        <item x="1260"/>
        <item x="2761"/>
        <item x="2819"/>
        <item x="314"/>
        <item x="2803"/>
        <item x="2685"/>
        <item x="83"/>
        <item x="2741"/>
        <item x="89"/>
        <item x="2106"/>
        <item x="2084"/>
        <item x="2496"/>
        <item x="2505"/>
        <item x="1164"/>
        <item x="1153"/>
        <item x="1467"/>
        <item x="1334"/>
        <item x="1845"/>
        <item x="483"/>
        <item x="1206"/>
        <item x="704"/>
        <item x="2237"/>
        <item x="2831"/>
        <item x="2695"/>
        <item x="152"/>
        <item x="2790"/>
        <item x="851"/>
        <item x="2742"/>
        <item x="2670"/>
        <item x="2395"/>
        <item x="2802"/>
        <item x="370"/>
        <item x="641"/>
        <item x="1818"/>
        <item x="2078"/>
        <item x="724"/>
        <item x="1185"/>
        <item x="2680"/>
        <item x="1052"/>
        <item x="1648"/>
        <item x="527"/>
        <item x="1722"/>
        <item x="1386"/>
        <item x="1265"/>
        <item x="2809"/>
        <item x="2663"/>
        <item x="2631"/>
        <item x="2099"/>
        <item x="371"/>
        <item x="989"/>
        <item x="2046"/>
        <item x="842"/>
        <item x="2206"/>
        <item x="2398"/>
        <item x="535"/>
        <item x="471"/>
        <item x="2549"/>
        <item x="2805"/>
        <item x="592"/>
        <item x="2113"/>
        <item x="101"/>
        <item x="327"/>
        <item x="2608"/>
        <item x="2125"/>
        <item x="2668"/>
        <item x="1602"/>
        <item x="1565"/>
        <item x="2582"/>
        <item x="1545"/>
        <item x="2488"/>
        <item x="1035"/>
        <item x="783"/>
        <item x="675"/>
        <item x="2098"/>
        <item x="2095"/>
        <item x="1948"/>
        <item x="9"/>
        <item x="2461"/>
        <item x="2558"/>
        <item x="112"/>
        <item x="1619"/>
        <item x="1251"/>
        <item x="69"/>
        <item x="2073"/>
        <item x="2798"/>
        <item x="144"/>
        <item x="804"/>
        <item x="73"/>
        <item x="689"/>
        <item x="1940"/>
        <item x="2212"/>
        <item x="1166"/>
        <item x="2780"/>
        <item x="1470"/>
        <item x="2100"/>
        <item x="2494"/>
        <item x="441"/>
        <item x="739"/>
        <item x="2556"/>
        <item x="2579"/>
        <item x="990"/>
        <item x="719"/>
        <item x="1786"/>
        <item x="873"/>
        <item x="368"/>
        <item x="1209"/>
        <item x="1852"/>
        <item x="651"/>
        <item x="2223"/>
        <item x="1383"/>
        <item x="1133"/>
        <item x="513"/>
        <item x="1601"/>
        <item x="2"/>
        <item x="2583"/>
        <item x="2504"/>
        <item x="606"/>
        <item x="1109"/>
        <item x="2243"/>
        <item x="2766"/>
        <item x="737"/>
        <item x="2280"/>
        <item x="551"/>
        <item x="2564"/>
        <item x="1877"/>
        <item x="762"/>
        <item x="686"/>
        <item x="2387"/>
        <item x="2019"/>
        <item x="835"/>
        <item x="148"/>
        <item x="2580"/>
        <item x="1227"/>
        <item x="2698"/>
        <item x="742"/>
        <item x="1301"/>
        <item x="2201"/>
        <item x="2287"/>
        <item x="693"/>
        <item x="2824"/>
        <item x="894"/>
        <item x="2826"/>
        <item x="2610"/>
        <item x="2062"/>
        <item x="1023"/>
        <item x="378"/>
        <item x="1061"/>
        <item x="2289"/>
        <item x="818"/>
        <item x="814"/>
        <item x="1329"/>
        <item x="2441"/>
        <item x="2594"/>
        <item x="1706"/>
        <item x="49"/>
        <item x="1792"/>
        <item x="2529"/>
        <item x="959"/>
        <item x="1970"/>
        <item x="2224"/>
        <item x="2221"/>
        <item x="1841"/>
        <item x="965"/>
        <item x="25"/>
        <item x="2102"/>
        <item x="1815"/>
        <item x="1428"/>
        <item x="1082"/>
        <item x="2465"/>
        <item x="1740"/>
        <item x="1338"/>
        <item x="1663"/>
        <item x="2641"/>
        <item x="578"/>
        <item x="1362"/>
        <item x="1568"/>
        <item x="2628"/>
        <item x="1538"/>
        <item x="591"/>
        <item x="2502"/>
        <item x="2599"/>
        <item x="1938"/>
        <item x="1399"/>
        <item x="2020"/>
        <item x="542"/>
        <item x="2246"/>
        <item x="2231"/>
        <item x="2753"/>
        <item x="469"/>
        <item x="1589"/>
        <item x="1267"/>
        <item x="1658"/>
        <item x="398"/>
        <item x="2718"/>
        <item x="1246"/>
        <item x="2372"/>
        <item x="2749"/>
        <item x="1047"/>
        <item x="733"/>
        <item x="1288"/>
        <item x="861"/>
        <item x="2604"/>
        <item x="1893"/>
        <item x="518"/>
        <item x="1108"/>
        <item x="350"/>
        <item x="72"/>
        <item x="609"/>
        <item x="510"/>
        <item x="2542"/>
        <item x="635"/>
        <item x="2562"/>
        <item x="1055"/>
        <item x="1079"/>
        <item x="1733"/>
        <item x="2497"/>
        <item x="1929"/>
        <item x="1857"/>
        <item x="2375"/>
        <item x="2700"/>
        <item x="2739"/>
        <item x="2376"/>
        <item x="2179"/>
        <item x="153"/>
        <item x="1050"/>
        <item x="2086"/>
        <item x="1704"/>
        <item x="351"/>
        <item x="2823"/>
        <item x="1892"/>
        <item x="1928"/>
        <item x="2142"/>
        <item x="167"/>
        <item x="859"/>
        <item x="1351"/>
        <item x="1935"/>
        <item x="1653"/>
        <item x="1005"/>
        <item x="1194"/>
        <item x="1302"/>
        <item x="2493"/>
        <item x="1317"/>
        <item x="67"/>
        <item x="331"/>
        <item x="2620"/>
        <item x="1184"/>
        <item x="1349"/>
        <item x="2027"/>
        <item x="2155"/>
        <item x="2192"/>
        <item x="1737"/>
        <item x="2605"/>
        <item x="2574"/>
        <item x="1186"/>
        <item x="2816"/>
        <item x="1652"/>
        <item x="860"/>
        <item x="802"/>
        <item x="2057"/>
        <item x="608"/>
        <item x="2453"/>
        <item x="1237"/>
        <item x="1345"/>
        <item x="1830"/>
        <item x="1310"/>
        <item x="2435"/>
        <item x="1572"/>
        <item x="749"/>
        <item x="604"/>
        <item x="253"/>
        <item x="2655"/>
        <item x="2432"/>
        <item x="1375"/>
        <item x="2023"/>
        <item x="1207"/>
        <item x="1739"/>
        <item x="726"/>
        <item x="2692"/>
        <item x="2464"/>
        <item x="493"/>
        <item x="1850"/>
        <item x="906"/>
        <item x="2400"/>
        <item x="2535"/>
        <item x="2734"/>
        <item x="2751"/>
        <item x="605"/>
        <item x="2191"/>
        <item x="2770"/>
        <item x="2386"/>
        <item x="2122"/>
        <item x="356"/>
        <item x="388"/>
        <item x="2490"/>
        <item x="844"/>
        <item x="1231"/>
        <item x="2728"/>
        <item x="1294"/>
        <item x="936"/>
        <item x="2203"/>
        <item x="2427"/>
        <item x="1026"/>
        <item x="2123"/>
        <item x="2366"/>
        <item x="1872"/>
        <item x="1783"/>
        <item x="2782"/>
        <item x="519"/>
        <item x="2430"/>
        <item x="91"/>
        <item x="521"/>
        <item x="2587"/>
        <item x="1421"/>
        <item x="544"/>
        <item x="2393"/>
        <item x="2759"/>
        <item x="2652"/>
        <item x="2787"/>
        <item x="2482"/>
        <item x="1418"/>
        <item x="1297"/>
        <item x="2569"/>
        <item x="1798"/>
        <item x="995"/>
        <item x="1332"/>
        <item x="979"/>
        <item x="716"/>
        <item x="2092"/>
        <item x="1228"/>
        <item x="1385"/>
        <item x="1284"/>
        <item x="988"/>
        <item x="1298"/>
        <item x="2617"/>
        <item x="2815"/>
        <item x="856"/>
        <item x="2804"/>
        <item x="718"/>
        <item x="1170"/>
        <item x="1675"/>
        <item x="2431"/>
        <item x="1902"/>
        <item x="1296"/>
        <item x="431"/>
        <item x="1244"/>
        <item x="1639"/>
        <item x="889"/>
        <item x="1195"/>
        <item x="2222"/>
        <item x="1169"/>
        <item x="2774"/>
        <item x="2033"/>
        <item x="1210"/>
        <item x="683"/>
        <item x="357"/>
        <item x="2454"/>
        <item x="2038"/>
        <item x="1181"/>
        <item x="2501"/>
        <item x="1368"/>
        <item x="2128"/>
        <item x="2135"/>
        <item x="2267"/>
        <item x="1377"/>
        <item x="1080"/>
        <item x="794"/>
        <item x="19"/>
        <item x="2764"/>
        <item x="2503"/>
        <item x="484"/>
        <item x="2677"/>
        <item x="390"/>
        <item x="1839"/>
        <item x="1972"/>
        <item x="2743"/>
        <item x="2662"/>
        <item x="1827"/>
        <item x="2472"/>
        <item x="2533"/>
        <item x="1411"/>
        <item x="2186"/>
        <item x="637"/>
        <item x="2528"/>
        <item x="2627"/>
        <item x="2117"/>
        <item x="1963"/>
        <item x="2765"/>
        <item x="1835"/>
        <item x="128"/>
        <item x="2214"/>
        <item x="169"/>
        <item x="1360"/>
        <item x="1259"/>
        <item x="2793"/>
        <item x="1856"/>
        <item x="2731"/>
        <item x="2319"/>
        <item x="176"/>
        <item x="1372"/>
        <item x="2029"/>
        <item x="2584"/>
        <item x="1222"/>
        <item x="2126"/>
        <item x="2772"/>
        <item x="1858"/>
        <item x="2697"/>
        <item x="430"/>
        <item x="992"/>
        <item x="1954"/>
        <item x="2825"/>
        <item x="1017"/>
        <item x="2571"/>
        <item x="820"/>
        <item x="140"/>
        <item x="1799"/>
        <item x="1585"/>
        <item x="688"/>
        <item x="1570"/>
        <item x="2105"/>
        <item x="1829"/>
        <item x="2492"/>
        <item x="676"/>
        <item x="611"/>
        <item x="1241"/>
        <item x="714"/>
        <item x="122"/>
        <item x="550"/>
        <item x="1723"/>
        <item x="650"/>
        <item x="1264"/>
        <item x="1891"/>
        <item x="1392"/>
        <item x="1697"/>
        <item x="1255"/>
        <item x="2512"/>
        <item x="1860"/>
        <item x="449"/>
        <item x="1305"/>
        <item x="2489"/>
        <item x="2673"/>
        <item x="1463"/>
        <item x="2586"/>
        <item x="833"/>
        <item x="645"/>
        <item x="2750"/>
        <item x="1388"/>
        <item x="210"/>
        <item x="2710"/>
        <item x="474"/>
        <item x="909"/>
        <item x="1933"/>
        <item x="80"/>
        <item x="752"/>
        <item x="1943"/>
        <item x="1609"/>
        <item x="2030"/>
        <item x="674"/>
        <item x="1842"/>
        <item x="1727"/>
        <item x="1175"/>
        <item x="1735"/>
        <item x="84"/>
        <item x="2045"/>
        <item x="1039"/>
        <item x="198"/>
        <item x="1847"/>
        <item x="1355"/>
        <item x="1075"/>
        <item x="2573"/>
        <item x="507"/>
        <item x="2402"/>
        <item x="2495"/>
        <item x="1311"/>
        <item x="2415"/>
        <item x="323"/>
        <item x="2451"/>
        <item x="1563"/>
        <item x="1720"/>
        <item x="77"/>
        <item x="717"/>
        <item x="2717"/>
        <item x="577"/>
        <item x="130"/>
        <item x="1557"/>
        <item x="1033"/>
        <item x="450"/>
        <item x="1475"/>
        <item x="1730"/>
        <item x="2455"/>
        <item x="2679"/>
        <item x="76"/>
        <item x="1790"/>
        <item x="165"/>
        <item x="967"/>
        <item x="634"/>
        <item x="1191"/>
        <item x="2452"/>
        <item x="96"/>
        <item x="170"/>
        <item x="573"/>
        <item x="2124"/>
        <item x="494"/>
        <item x="2318"/>
        <item x="1729"/>
        <item x="1627"/>
        <item x="2485"/>
        <item x="1600"/>
        <item x="2457"/>
        <item x="1926"/>
        <item x="2131"/>
        <item x="1313"/>
        <item x="2313"/>
        <item x="1650"/>
        <item x="2396"/>
        <item x="2412"/>
        <item x="2566"/>
        <item x="2546"/>
        <item x="1407"/>
        <item x="598"/>
        <item x="1962"/>
        <item x="1553"/>
        <item x="35"/>
        <item x="1826"/>
        <item x="757"/>
        <item x="687"/>
        <item x="497"/>
        <item x="2182"/>
        <item x="915"/>
        <item x="2755"/>
        <item x="1974"/>
        <item x="149"/>
        <item x="107"/>
        <item x="2469"/>
        <item x="996"/>
        <item x="1336"/>
        <item x="533"/>
        <item x="93"/>
        <item x="986"/>
        <item x="743"/>
        <item x="2783"/>
        <item x="2397"/>
        <item x="1984"/>
        <item x="2705"/>
        <item x="2806"/>
        <item x="1269"/>
        <item x="997"/>
        <item x="1623"/>
        <item x="2021"/>
        <item x="1657"/>
        <item x="2226"/>
        <item x="667"/>
        <item x="2625"/>
        <item x="2434"/>
        <item x="1964"/>
        <item x="1250"/>
        <item x="1584"/>
        <item x="1182"/>
        <item x="740"/>
        <item x="2070"/>
        <item x="2786"/>
        <item x="935"/>
        <item x="2760"/>
        <item x="2732"/>
        <item x="798"/>
        <item x="1981"/>
        <item x="100"/>
        <item x="2156"/>
        <item x="1208"/>
        <item x="828"/>
        <item x="2359"/>
        <item x="1097"/>
        <item x="2643"/>
        <item x="2777"/>
        <item x="2672"/>
        <item x="815"/>
        <item x="1900"/>
        <item x="2727"/>
        <item x="2228"/>
        <item x="2550"/>
        <item x="402"/>
        <item x="2674"/>
        <item x="1480"/>
        <item x="1348"/>
        <item x="2487"/>
        <item x="613"/>
        <item x="2687"/>
        <item x="511"/>
        <item x="124"/>
        <item x="1937"/>
        <item x="2370"/>
        <item x="374"/>
        <item x="1094"/>
        <item x="2279"/>
        <item x="1754"/>
        <item x="436"/>
        <item x="1969"/>
        <item x="2090"/>
        <item x="410"/>
        <item x="1848"/>
        <item x="162"/>
        <item x="1239"/>
        <item x="1325"/>
        <item x="908"/>
        <item x="26"/>
        <item x="652"/>
        <item x="2446"/>
        <item x="663"/>
        <item x="2314"/>
        <item x="2595"/>
        <item x="1263"/>
        <item x="2669"/>
        <item x="17"/>
        <item x="706"/>
        <item x="1308"/>
        <item x="2543"/>
        <item x="2422"/>
        <item x="1651"/>
        <item x="41"/>
        <item x="1176"/>
        <item x="692"/>
        <item x="2261"/>
        <item x="20"/>
        <item x="583"/>
        <item x="1578"/>
        <item x="1204"/>
        <item x="1238"/>
        <item x="1219"/>
        <item x="956"/>
        <item x="933"/>
        <item x="40"/>
        <item x="984"/>
        <item x="2101"/>
        <item x="348"/>
        <item x="1352"/>
        <item x="612"/>
        <item x="1762"/>
        <item x="2449"/>
        <item x="2513"/>
        <item x="464"/>
        <item x="2312"/>
        <item x="1018"/>
        <item x="2034"/>
        <item x="748"/>
        <item x="1404"/>
        <item x="1350"/>
        <item x="972"/>
        <item x="640"/>
        <item x="2364"/>
        <item x="2419"/>
        <item x="324"/>
        <item x="2290"/>
        <item x="857"/>
        <item x="589"/>
        <item x="916"/>
        <item x="63"/>
        <item x="2028"/>
        <item x="2383"/>
        <item x="2403"/>
        <item x="1747"/>
        <item x="1870"/>
        <item x="1340"/>
        <item x="2730"/>
        <item x="2217"/>
        <item x="2137"/>
        <item x="2534"/>
        <item x="955"/>
        <item x="1593"/>
        <item x="1884"/>
        <item x="1152"/>
        <item x="2054"/>
        <item x="2729"/>
        <item x="2612"/>
        <item x="958"/>
        <item x="2756"/>
        <item x="1579"/>
        <item x="1380"/>
        <item x="2519"/>
        <item x="1223"/>
        <item x="1828"/>
        <item x="2733"/>
        <item x="1732"/>
        <item x="1890"/>
        <item x="646"/>
        <item x="826"/>
        <item x="754"/>
        <item x="1575"/>
        <item x="2064"/>
        <item x="2331"/>
        <item x="78"/>
        <item x="1270"/>
        <item x="803"/>
        <item x="1321"/>
        <item x="2555"/>
        <item x="1115"/>
        <item x="2480"/>
        <item x="106"/>
        <item x="1266"/>
        <item x="1103"/>
        <item x="1983"/>
        <item x="2650"/>
        <item x="2390"/>
        <item x="607"/>
        <item x="172"/>
        <item x="625"/>
        <item x="70"/>
        <item x="428"/>
        <item x="1931"/>
        <item x="1923"/>
        <item x="2271"/>
        <item x="2225"/>
        <item x="549"/>
        <item x="2517"/>
        <item x="677"/>
        <item x="1569"/>
        <item x="62"/>
        <item x="1924"/>
        <item x="1292"/>
        <item x="2589"/>
        <item x="2778"/>
        <item x="1165"/>
        <item x="787"/>
        <item x="1695"/>
        <item x="2273"/>
        <item x="2491"/>
        <item x="1405"/>
        <item x="2114"/>
        <item x="2389"/>
        <item x="66"/>
        <item x="1888"/>
        <item x="2708"/>
        <item x="918"/>
        <item x="656"/>
        <item x="1574"/>
        <item x="2724"/>
        <item x="695"/>
        <item x="2253"/>
        <item x="102"/>
        <item x="2076"/>
        <item x="23"/>
        <item x="65"/>
        <item x="71"/>
        <item x="2626"/>
        <item x="785"/>
        <item x="1253"/>
        <item x="2354"/>
        <item x="2590"/>
        <item x="636"/>
        <item x="863"/>
        <item x="917"/>
        <item x="871"/>
        <item x="2757"/>
        <item x="439"/>
        <item x="1412"/>
        <item x="1280"/>
        <item x="15"/>
        <item x="696"/>
        <item x="963"/>
        <item x="2071"/>
        <item x="1660"/>
        <item x="531"/>
        <item x="2232"/>
        <item x="1161"/>
        <item x="2784"/>
        <item x="973"/>
        <item x="1343"/>
        <item x="1801"/>
        <item x="1625"/>
        <item x="1353"/>
        <item x="1021"/>
        <item x="616"/>
        <item x="2518"/>
        <item x="319"/>
        <item x="2196"/>
        <item x="2615"/>
        <item x="596"/>
        <item x="2767"/>
        <item x="2394"/>
        <item x="1256"/>
        <item x="561"/>
        <item x="914"/>
        <item x="679"/>
        <item x="2602"/>
        <item x="590"/>
        <item x="593"/>
        <item x="2355"/>
        <item x="1011"/>
        <item x="2049"/>
        <item x="1755"/>
        <item x="2115"/>
        <item x="2349"/>
        <item x="1116"/>
        <item x="1875"/>
        <item x="2538"/>
        <item x="1024"/>
        <item x="1384"/>
        <item x="2581"/>
        <item x="931"/>
        <item x="747"/>
        <item x="2293"/>
        <item x="789"/>
        <item x="86"/>
        <item x="1833"/>
        <item x="2118"/>
        <item x="2304"/>
        <item x="435"/>
        <item x="2436"/>
        <item x="1409"/>
        <item x="2632"/>
        <item x="2401"/>
        <item x="896"/>
        <item x="2548"/>
        <item x="536"/>
        <item x="1084"/>
        <item x="2737"/>
        <item x="2726"/>
        <item x="2547"/>
        <item x="957"/>
        <item x="2716"/>
        <item x="2266"/>
        <item x="2746"/>
        <item x="642"/>
        <item x="437"/>
        <item x="1240"/>
        <item x="2477"/>
        <item x="2763"/>
        <item x="2508"/>
        <item x="682"/>
        <item x="2560"/>
        <item x="2050"/>
        <item x="1174"/>
        <item x="1416"/>
        <item x="1819"/>
        <item x="2442"/>
        <item x="1604"/>
        <item x="2282"/>
        <item x="2294"/>
        <item x="2606"/>
        <item x="1389"/>
        <item x="555"/>
        <item x="2577"/>
        <item x="969"/>
        <item x="2585"/>
        <item x="422"/>
        <item x="38"/>
        <item x="2263"/>
        <item x="2342"/>
        <item x="1367"/>
        <item x="1236"/>
        <item x="2437"/>
        <item x="1927"/>
        <item x="2500"/>
        <item x="2348"/>
        <item x="2463"/>
        <item x="2813"/>
        <item x="1290"/>
        <item x="617"/>
        <item x="47"/>
        <item x="2666"/>
        <item x="2377"/>
        <item x="1218"/>
        <item x="722"/>
        <item x="343"/>
        <item x="627"/>
        <item x="1965"/>
        <item x="1053"/>
        <item x="781"/>
        <item x="2479"/>
        <item x="2523"/>
        <item x="2317"/>
        <item x="2713"/>
        <item x="2596"/>
        <item x="858"/>
        <item x="2686"/>
        <item x="1216"/>
        <item x="1492"/>
        <item x="1214"/>
        <item x="2421"/>
        <item x="659"/>
        <item x="2069"/>
        <item x="2671"/>
        <item x="249"/>
        <item x="1408"/>
        <item x="1617"/>
        <item x="2276"/>
        <item x="874"/>
        <item x="767"/>
        <item x="1398"/>
        <item x="671"/>
        <item x="624"/>
        <item x="1715"/>
        <item x="2773"/>
        <item x="409"/>
        <item x="145"/>
        <item x="1339"/>
        <item x="1559"/>
        <item x="499"/>
        <item x="10"/>
        <item x="347"/>
        <item x="506"/>
        <item x="1357"/>
        <item x="1724"/>
        <item x="171"/>
        <item x="2274"/>
        <item x="2035"/>
        <item x="280"/>
        <item x="346"/>
        <item x="658"/>
        <item x="2367"/>
        <item x="2256"/>
        <item x="1051"/>
        <item x="2420"/>
        <item x="779"/>
        <item x="1466"/>
        <item x="1232"/>
        <item x="2637"/>
        <item x="1629"/>
        <item x="2544"/>
        <item x="2603"/>
        <item x="1324"/>
        <item x="111"/>
        <item x="945"/>
        <item x="2309"/>
        <item x="1249"/>
        <item x="2413"/>
        <item x="948"/>
        <item x="2443"/>
        <item x="2154"/>
        <item x="2621"/>
        <item x="629"/>
        <item x="1950"/>
        <item x="2036"/>
        <item x="1941"/>
        <item x="353"/>
        <item x="1464"/>
        <item x="2511"/>
        <item x="2373"/>
        <item x="2541"/>
        <item x="1887"/>
        <item x="699"/>
        <item x="1843"/>
        <item x="2136"/>
        <item x="1410"/>
        <item x="903"/>
        <item x="1358"/>
        <item x="575"/>
        <item x="1699"/>
        <item x="2194"/>
        <item x="621"/>
        <item x="1759"/>
        <item x="1752"/>
        <item x="1554"/>
        <item x="2466"/>
        <item x="1808"/>
        <item x="2144"/>
        <item x="1687"/>
        <item x="52"/>
        <item x="2619"/>
        <item x="824"/>
        <item x="1614"/>
        <item x="1904"/>
        <item x="2346"/>
        <item x="2150"/>
        <item x="1006"/>
        <item x="581"/>
        <item x="1966"/>
        <item x="2067"/>
        <item x="1825"/>
        <item x="2638"/>
        <item x="966"/>
        <item x="2471"/>
        <item x="755"/>
        <item x="2525"/>
        <item x="1022"/>
        <item x="1834"/>
        <item x="2563"/>
        <item x="2553"/>
        <item x="1098"/>
        <item x="1337"/>
        <item x="2277"/>
        <item x="632"/>
        <item x="1374"/>
        <item x="2651"/>
        <item x="1582"/>
        <item x="2362"/>
        <item x="1978"/>
        <item x="34"/>
        <item x="2310"/>
        <item x="116"/>
        <item x="95"/>
        <item x="317"/>
        <item x="2097"/>
        <item x="2075"/>
        <item x="811"/>
        <item x="1160"/>
        <item x="2484"/>
        <item x="1971"/>
        <item x="1000"/>
        <item x="1177"/>
        <item x="2633"/>
        <item x="1406"/>
        <item x="2572"/>
        <item x="425"/>
        <item x="1982"/>
        <item x="1785"/>
        <item x="2681"/>
        <item x="1373"/>
        <item x="1242"/>
        <item x="1558"/>
        <item x="1903"/>
        <item x="2334"/>
        <item x="1716"/>
        <item x="2269"/>
        <item x="2380"/>
        <item x="2066"/>
        <item x="1390"/>
        <item x="496"/>
        <item x="98"/>
        <item x="8"/>
        <item x="1044"/>
        <item x="2448"/>
        <item x="2171"/>
        <item x="214"/>
        <item x="2255"/>
        <item x="2537"/>
        <item x="882"/>
        <item x="2644"/>
        <item x="2116"/>
        <item x="2254"/>
        <item x="1661"/>
        <item x="2660"/>
        <item x="586"/>
        <item x="741"/>
        <item x="2053"/>
        <item x="1063"/>
        <item x="644"/>
        <item x="602"/>
        <item x="87"/>
        <item x="2557"/>
        <item x="2407"/>
        <item x="2526"/>
        <item x="297"/>
        <item x="1726"/>
        <item x="2735"/>
        <item x="2404"/>
        <item x="768"/>
        <item x="432"/>
        <item x="672"/>
        <item x="1889"/>
        <item x="2812"/>
        <item x="105"/>
        <item x="2134"/>
        <item x="2532"/>
        <item x="284"/>
        <item x="1746"/>
        <item x="2110"/>
        <item x="932"/>
        <item x="2068"/>
        <item x="2664"/>
        <item x="2338"/>
        <item x="2298"/>
        <item x="1886"/>
        <item x="447"/>
        <item x="1500"/>
        <item x="920"/>
        <item x="2702"/>
        <item x="961"/>
        <item x="1378"/>
        <item x="1217"/>
        <item x="108"/>
        <item x="257"/>
        <item x="2032"/>
        <item x="1136"/>
        <item x="2459"/>
        <item x="2796"/>
        <item x="2654"/>
        <item x="832"/>
        <item x="2074"/>
        <item x="2792"/>
        <item x="1880"/>
        <item x="1881"/>
        <item x="1056"/>
        <item x="1742"/>
        <item x="2438"/>
        <item x="2814"/>
        <item x="1894"/>
        <item x="2611"/>
        <item x="2360"/>
        <item x="90"/>
        <item x="568"/>
        <item x="2719"/>
        <item x="1616"/>
        <item x="2327"/>
        <item x="1366"/>
        <item x="587"/>
        <item x="1567"/>
        <item x="580"/>
        <item x="113"/>
        <item x="189"/>
        <item x="1303"/>
        <item x="2645"/>
        <item x="433"/>
        <item x="2530"/>
        <item x="81"/>
        <item x="2607"/>
        <item x="2043"/>
        <item x="2381"/>
        <item x="2665"/>
        <item x="2531"/>
        <item x="1552"/>
        <item x="1019"/>
        <item x="960"/>
        <item x="622"/>
        <item x="1234"/>
        <item x="1556"/>
        <item x="2622"/>
        <item x="2470"/>
        <item x="1198"/>
        <item x="74"/>
        <item x="2591"/>
        <item x="971"/>
        <item x="30"/>
        <item x="2642"/>
        <item x="2119"/>
        <item x="2063"/>
        <item x="1202"/>
        <item x="2752"/>
        <item x="1771"/>
        <item x="2385"/>
        <item x="1864"/>
        <item x="2616"/>
        <item x="1279"/>
        <item x="2444"/>
        <item x="1064"/>
        <item x="2325"/>
        <item x="246"/>
        <item x="1714"/>
        <item x="1140"/>
        <item x="2410"/>
        <item x="633"/>
        <item x="1379"/>
        <item x="2429"/>
        <item x="2416"/>
        <item x="937"/>
        <item x="2653"/>
        <item x="1840"/>
        <item x="1233"/>
        <item x="678"/>
        <item x="631"/>
        <item x="2536"/>
        <item x="1564"/>
        <item x="1620"/>
        <item x="2052"/>
        <item x="1009"/>
        <item x="2424"/>
        <item x="1577"/>
        <item x="919"/>
        <item x="638"/>
        <item x="2284"/>
        <item x="2744"/>
        <item x="2474"/>
        <item x="2659"/>
        <item x="2357"/>
        <item x="14"/>
        <item x="2709"/>
        <item x="1960"/>
        <item x="1235"/>
        <item x="394"/>
        <item x="1731"/>
        <item x="970"/>
        <item x="1087"/>
        <item x="1045"/>
        <item x="480"/>
        <item x="962"/>
        <item x="1537"/>
        <item x="1919"/>
        <item x="2411"/>
        <item x="5"/>
        <item x="196"/>
        <item x="2187"/>
        <item x="2047"/>
        <item x="2703"/>
        <item x="2456"/>
        <item x="2509"/>
        <item x="1917"/>
        <item x="2613"/>
        <item x="1654"/>
        <item x="1849"/>
        <item x="2048"/>
        <item x="1838"/>
        <item x="1863"/>
        <item x="114"/>
        <item x="1134"/>
        <item x="1220"/>
        <item x="2597"/>
        <item x="2701"/>
        <item x="585"/>
        <item x="1603"/>
        <item x="2262"/>
        <item x="2283"/>
        <item x="1112"/>
        <item x="2445"/>
        <item x="541"/>
        <item x="709"/>
        <item x="1816"/>
        <item x="61"/>
        <item x="2524"/>
        <item x="1205"/>
        <item x="1370"/>
        <item x="761"/>
        <item x="1844"/>
        <item x="2168"/>
        <item x="2676"/>
        <item x="1761"/>
        <item x="127"/>
        <item x="514"/>
        <item x="2278"/>
        <item x="669"/>
        <item x="234"/>
        <item x="1707"/>
        <item x="924"/>
        <item x="2174"/>
        <item x="1059"/>
        <item x="29"/>
        <item x="1309"/>
        <item x="1717"/>
        <item x="400"/>
        <item x="1655"/>
        <item x="2514"/>
        <item x="399"/>
        <item x="1876"/>
        <item x="993"/>
        <item x="2715"/>
        <item x="1395"/>
        <item x="1002"/>
        <item x="800"/>
        <item x="427"/>
        <item x="97"/>
        <item x="1832"/>
        <item x="623"/>
        <item x="2658"/>
        <item x="2588"/>
        <item x="103"/>
        <item x="2130"/>
        <item x="2682"/>
        <item x="1879"/>
        <item x="1868"/>
        <item x="657"/>
        <item x="2350"/>
        <item x="2300"/>
        <item x="2704"/>
        <item x="810"/>
        <item x="1613"/>
        <item x="801"/>
        <item x="662"/>
        <item x="2143"/>
        <item x="1551"/>
        <item x="1573"/>
        <item x="2264"/>
        <item x="1703"/>
        <item x="2139"/>
        <item x="438"/>
        <item x="579"/>
        <item x="2507"/>
        <item x="2609"/>
        <item x="2647"/>
        <item x="1187"/>
        <item x="1956"/>
        <item x="1990"/>
        <item x="2699"/>
        <item x="2296"/>
        <item x="2694"/>
        <item x="190"/>
        <item x="109"/>
        <item x="1014"/>
        <item x="1258"/>
        <item x="2374"/>
        <item x="2177"/>
        <item x="921"/>
        <item x="564"/>
        <item x="424"/>
        <item x="1947"/>
        <item x="2031"/>
        <item x="1581"/>
        <item x="1215"/>
        <item x="2545"/>
        <item x="2321"/>
        <item x="2486"/>
        <item x="344"/>
        <item x="2738"/>
        <item x="2678"/>
        <item x="2656"/>
        <item x="2483"/>
        <item x="1144"/>
        <item x="944"/>
        <item x="2199"/>
        <item x="1376"/>
        <item x="216"/>
        <item x="1040"/>
        <item x="2236"/>
        <item x="1285"/>
        <item x="1621"/>
        <item x="2623"/>
        <item x="2635"/>
        <item x="1042"/>
        <item x="2522"/>
        <item x="1628"/>
        <item x="33"/>
        <item x="1171"/>
        <item x="2405"/>
        <item x="2722"/>
        <item x="46"/>
        <item x="217"/>
        <item x="1326"/>
        <item x="1622"/>
        <item x="1532"/>
        <item x="1728"/>
        <item x="2712"/>
        <item x="2614"/>
        <item x="2308"/>
        <item x="1306"/>
        <item x="1078"/>
        <item x="1760"/>
        <item x="2521"/>
        <item x="1183"/>
        <item x="562"/>
        <item x="1327"/>
        <item x="270"/>
        <item x="2345"/>
        <item x="1048"/>
        <item x="558"/>
        <item x="2275"/>
        <item x="2127"/>
        <item x="1319"/>
        <item x="628"/>
        <item x="1821"/>
        <item x="2711"/>
        <item x="2414"/>
        <item x="2667"/>
        <item x="1702"/>
        <item x="2018"/>
        <item x="1031"/>
        <item x="1213"/>
        <item x="209"/>
        <item x="1800"/>
        <item x="2056"/>
        <item x="212"/>
        <item x="492"/>
        <item x="648"/>
        <item x="893"/>
        <item x="13"/>
        <item x="2259"/>
        <item x="2368"/>
        <item x="1413"/>
        <item x="1865"/>
        <item x="1952"/>
        <item x="2567"/>
        <item x="262"/>
        <item x="1403"/>
        <item x="1529"/>
        <item x="1615"/>
        <item x="64"/>
        <item x="115"/>
        <item x="1282"/>
        <item x="321"/>
        <item x="2576"/>
        <item x="2426"/>
        <item x="710"/>
        <item x="2133"/>
        <item x="2260"/>
        <item x="512"/>
        <item x="1030"/>
        <item x="2499"/>
        <item x="978"/>
        <item x="2391"/>
        <item x="2336"/>
        <item x="2684"/>
        <item x="1283"/>
        <item x="2634"/>
        <item x="665"/>
        <item x="660"/>
        <item x="2575"/>
        <item x="2219"/>
        <item x="797"/>
        <item x="154"/>
        <item x="864"/>
        <item x="1949"/>
        <item x="2145"/>
        <item x="220"/>
        <item x="1690"/>
        <item x="208"/>
        <item x="2433"/>
        <item x="2320"/>
        <item x="2646"/>
        <item x="2551"/>
        <item x="974"/>
        <item x="1012"/>
        <item x="335"/>
        <item x="2740"/>
        <item x="44"/>
        <item x="2447"/>
        <item x="235"/>
        <item x="2683"/>
        <item x="666"/>
        <item x="1566"/>
        <item x="11"/>
        <item x="2696"/>
        <item x="883"/>
        <item x="426"/>
        <item x="1365"/>
        <item x="1178"/>
        <item x="1744"/>
        <item x="1758"/>
        <item x="1192"/>
        <item x="1979"/>
        <item x="927"/>
        <item x="1562"/>
        <item x="626"/>
        <item x="2639"/>
        <item x="349"/>
        <item x="59"/>
        <item x="654"/>
        <item x="923"/>
        <item x="934"/>
        <item x="572"/>
        <item x="987"/>
        <item x="2592"/>
        <item x="1719"/>
        <item x="1415"/>
        <item x="1901"/>
        <item x="670"/>
        <item x="45"/>
        <item x="788"/>
        <item x="2475"/>
        <item x="1020"/>
        <item x="1199"/>
        <item x="1211"/>
        <item x="218"/>
        <item x="1866"/>
        <item x="1679"/>
        <item x="2468"/>
        <item x="2736"/>
        <item x="566"/>
        <item x="1624"/>
        <item x="2085"/>
        <item x="329"/>
        <item x="892"/>
        <item x="1725"/>
        <item x="1158"/>
        <item x="819"/>
        <item x="1749"/>
        <item x="1057"/>
        <item x="2165"/>
        <item x="282"/>
        <item x="1867"/>
        <item x="799"/>
        <item x="2388"/>
        <item x="1387"/>
        <item x="730"/>
        <item x="1998"/>
        <item x="396"/>
        <item x="2601"/>
        <item x="1885"/>
        <item x="774"/>
        <item x="2406"/>
        <item x="1882"/>
        <item x="2417"/>
        <item x="2363"/>
        <item x="225"/>
        <item x="2235"/>
        <item x="2040"/>
        <item x="266"/>
        <item x="2720"/>
        <item x="721"/>
        <item x="594"/>
        <item x="1741"/>
        <item x="2205"/>
        <item x="2146"/>
        <item x="423"/>
        <item x="375"/>
        <item x="192"/>
        <item x="1049"/>
        <item x="1534"/>
        <item x="2425"/>
        <item x="1320"/>
        <item x="766"/>
        <item x="795"/>
        <item x="1656"/>
        <item x="2059"/>
        <item x="88"/>
        <item x="745"/>
        <item x="418"/>
        <item x="1883"/>
        <item x="1515"/>
        <item x="2554"/>
        <item x="1193"/>
        <item x="2176"/>
        <item x="2418"/>
        <item x="1281"/>
        <item x="110"/>
        <item x="1743"/>
        <item x="2281"/>
        <item x="2361"/>
        <item x="610"/>
        <item x="311"/>
        <item x="2315"/>
        <item x="2211"/>
        <item x="1147"/>
        <item x="655"/>
        <item x="2378"/>
        <item x="1010"/>
        <item x="1991"/>
        <item x="85"/>
        <item x="1734"/>
        <item x="1580"/>
        <item x="813"/>
        <item x="2343"/>
        <item x="2015"/>
        <item x="2527"/>
        <item x="559"/>
        <item x="2017"/>
        <item x="1555"/>
        <item x="60"/>
        <item x="1291"/>
        <item x="1512"/>
        <item x="1027"/>
        <item x="1034"/>
        <item x="1028"/>
        <item x="1224"/>
        <item x="756"/>
        <item x="2250"/>
        <item x="1915"/>
        <item x="2162"/>
        <item x="1861"/>
        <item x="943"/>
        <item x="1243"/>
        <item x="2041"/>
        <item x="125"/>
        <item x="1013"/>
        <item x="99"/>
        <item x="104"/>
        <item x="299"/>
        <item x="306"/>
        <item x="1333"/>
        <item x="792"/>
        <item x="953"/>
        <item x="2506"/>
        <item x="401"/>
        <item x="1824"/>
        <item x="615"/>
        <item x="976"/>
        <item x="2559"/>
        <item x="1037"/>
        <item x="2008"/>
        <item x="697"/>
        <item x="316"/>
        <item x="2037"/>
        <item x="2428"/>
        <item x="2301"/>
        <item x="999"/>
        <item x="247"/>
        <item x="2351"/>
        <item x="2234"/>
        <item x="1637"/>
        <item x="563"/>
        <item x="1226"/>
        <item x="2706"/>
        <item x="1272"/>
        <item x="582"/>
        <item x="315"/>
        <item x="2439"/>
        <item x="569"/>
        <item x="2140"/>
        <item x="664"/>
        <item x="540"/>
        <item x="1862"/>
        <item x="360"/>
        <item x="2811"/>
        <item x="884"/>
        <item x="1341"/>
        <item x="639"/>
        <item x="1586"/>
        <item x="808"/>
        <item x="1179"/>
        <item x="1805"/>
        <item x="1197"/>
        <item x="1851"/>
        <item x="1662"/>
        <item x="2399"/>
        <item x="2326"/>
        <item x="1487"/>
        <item x="1088"/>
        <item x="2111"/>
        <item x="1701"/>
        <item x="2230"/>
        <item x="2598"/>
        <item x="1230"/>
        <item x="2330"/>
        <item x="2120"/>
        <item x="2270"/>
        <item x="1286"/>
        <item x="2149"/>
        <item x="1869"/>
        <item x="1423"/>
        <item x="2202"/>
        <item x="2409"/>
        <item x="1043"/>
        <item x="630"/>
        <item x="1930"/>
        <item x="1810"/>
        <item x="2184"/>
        <item x="904"/>
        <item x="618"/>
        <item x="2520"/>
        <item x="1137"/>
        <item x="2207"/>
        <item x="6"/>
        <item x="36"/>
        <item x="1271"/>
        <item x="805"/>
        <item x="200"/>
        <item x="1823"/>
        <item x="1977"/>
        <item x="1936"/>
        <item x="778"/>
        <item x="267"/>
        <item x="1809"/>
        <item x="895"/>
        <item x="1221"/>
        <item x="2172"/>
        <item x="2624"/>
        <item x="1247"/>
        <item x="278"/>
        <item x="1417"/>
        <item x="2138"/>
        <item x="764"/>
        <item x="2153"/>
        <item x="1753"/>
        <item x="1631"/>
        <item x="178"/>
        <item x="522"/>
        <item x="255"/>
        <item x="1694"/>
        <item x="1501"/>
        <item x="305"/>
        <item x="1441"/>
        <item x="7"/>
        <item x="870"/>
        <item x="881"/>
        <item x="1188"/>
        <item x="1359"/>
        <item x="2195"/>
        <item x="791"/>
        <item x="1560"/>
        <item x="197"/>
        <item x="1229"/>
        <item x="1684"/>
        <item x="1128"/>
        <item x="1328"/>
        <item x="1751"/>
        <item x="339"/>
        <item x="1335"/>
        <item x="1307"/>
        <item x="1029"/>
        <item x="574"/>
        <item x="2481"/>
        <item x="938"/>
        <item x="2003"/>
        <item x="2014"/>
        <item x="872"/>
        <item x="1092"/>
        <item x="248"/>
        <item x="2328"/>
        <item x="1689"/>
        <item x="403"/>
        <item x="849"/>
        <item x="2181"/>
        <item x="2382"/>
        <item x="1025"/>
        <item x="2272"/>
        <item x="1203"/>
        <item x="556"/>
        <item x="1347"/>
        <item x="1874"/>
        <item x="2462"/>
        <item x="2458"/>
        <item x="1252"/>
        <item x="1526"/>
        <item x="245"/>
        <item x="2498"/>
        <item x="2257"/>
        <item x="1046"/>
        <item x="950"/>
        <item x="1277"/>
        <item x="429"/>
        <item x="2178"/>
        <item x="53"/>
        <item x="1364"/>
        <item x="2473"/>
        <item x="277"/>
        <item x="2593"/>
        <item x="620"/>
        <item x="2552"/>
        <item x="2379"/>
        <item x="1831"/>
        <item x="1836"/>
        <item x="1190"/>
        <item x="1054"/>
        <item x="2707"/>
        <item x="1278"/>
        <item x="57"/>
        <item x="2423"/>
        <item x="291"/>
        <item x="309"/>
        <item x="1414"/>
        <item x="2159"/>
        <item x="3"/>
        <item x="1189"/>
        <item x="1523"/>
        <item x="1736"/>
        <item x="2539"/>
        <item x="869"/>
        <item x="1036"/>
        <item x="358"/>
        <item x="272"/>
        <item x="786"/>
        <item x="1382"/>
        <item x="584"/>
        <item x="1682"/>
        <item x="1590"/>
        <item x="2440"/>
        <item x="2058"/>
        <item x="1200"/>
        <item x="2353"/>
        <item x="205"/>
        <item x="1598"/>
        <item x="503"/>
        <item x="1811"/>
        <item x="2129"/>
        <item x="750"/>
        <item x="1671"/>
        <item x="1916"/>
        <item x="796"/>
        <item x="2039"/>
        <item x="2768"/>
        <item x="1812"/>
        <item x="1705"/>
        <item x="336"/>
        <item x="517"/>
        <item x="1674"/>
        <item x="405"/>
        <item x="1212"/>
        <item x="1967"/>
        <item x="2618"/>
        <item x="1420"/>
        <item x="54"/>
        <item x="2747"/>
        <item x="68"/>
        <item x="2333"/>
        <item x="1041"/>
        <item x="2215"/>
        <item x="341"/>
        <item x="1427"/>
        <item x="55"/>
        <item x="194"/>
        <item x="1696"/>
        <item x="2297"/>
        <item x="571"/>
        <item x="1060"/>
        <item x="2132"/>
        <item x="1571"/>
        <item x="1058"/>
        <item x="1692"/>
        <item x="2220"/>
        <item x="2450"/>
        <item x="942"/>
        <item x="2675"/>
        <item x="1814"/>
        <item x="1769"/>
        <item x="1479"/>
        <item x="546"/>
        <item x="1330"/>
        <item x="51"/>
        <item x="0"/>
        <item x="1196"/>
        <item x="295"/>
        <item x="1484"/>
        <item x="2392"/>
        <item x="502"/>
        <item x="1630"/>
        <item x="1346"/>
        <item x="516"/>
        <item x="1304"/>
        <item x="1718"/>
        <item x="48"/>
        <item x="292"/>
        <item x="16"/>
        <item x="661"/>
        <item x="28"/>
        <item x="2335"/>
        <item x="1908"/>
        <item x="1518"/>
        <item x="303"/>
        <item x="2510"/>
        <item x="1289"/>
        <item x="1038"/>
        <item x="2180"/>
        <item x="434"/>
        <item x="2258"/>
        <item x="2649"/>
        <item x="1514"/>
        <item x="1318"/>
        <item x="1274"/>
        <item x="2197"/>
        <item x="1323"/>
        <item x="1354"/>
        <item x="1062"/>
        <item x="983"/>
        <item x="2065"/>
        <item x="2808"/>
        <item x="647"/>
        <item x="2347"/>
        <item x="2001"/>
        <item x="251"/>
        <item x="2329"/>
        <item x="2164"/>
        <item x="2044"/>
        <item x="259"/>
        <item x="588"/>
        <item x="2341"/>
        <item x="475"/>
        <item x="79"/>
        <item x="980"/>
        <item x="338"/>
        <item x="310"/>
        <item x="1446"/>
        <item x="2198"/>
        <item x="2371"/>
        <item x="2051"/>
        <item x="868"/>
        <item x="2112"/>
        <item x="1774"/>
        <item x="576"/>
        <item x="772"/>
        <item x="926"/>
        <item x="887"/>
        <item x="1669"/>
        <item x="354"/>
        <item x="1681"/>
        <item x="1713"/>
        <item x="1016"/>
        <item x="1995"/>
        <item x="1859"/>
        <item x="1670"/>
        <item x="318"/>
        <item x="1295"/>
        <item x="951"/>
        <item x="940"/>
        <item x="1493"/>
        <item x="50"/>
        <item x="1276"/>
        <item x="261"/>
        <item x="2011"/>
        <item x="1647"/>
        <item x="1001"/>
        <item x="2000"/>
        <item x="614"/>
        <item x="2265"/>
        <item x="1180"/>
        <item x="520"/>
        <item x="529"/>
        <item x="1"/>
        <item x="187"/>
        <item x="888"/>
        <item x="1676"/>
        <item x="1677"/>
        <item x="2200"/>
        <item x="1646"/>
        <item x="653"/>
        <item x="440"/>
        <item x="2307"/>
        <item x="1775"/>
        <item x="1086"/>
        <item x="27"/>
        <item x="1344"/>
        <item x="1813"/>
        <item x="2369"/>
        <item x="191"/>
        <item x="1315"/>
        <item x="56"/>
        <item x="2352"/>
        <item x="1363"/>
        <item x="2408"/>
        <item x="964"/>
        <item x="793"/>
        <item x="878"/>
        <item x="537"/>
        <item x="244"/>
        <item x="2356"/>
        <item x="1664"/>
        <item x="2322"/>
        <item x="900"/>
        <item x="891"/>
        <item x="2467"/>
        <item x="1201"/>
        <item x="2714"/>
        <item x="1756"/>
        <item x="443"/>
        <item x="619"/>
        <item x="1120"/>
        <item x="1440"/>
        <item x="2384"/>
        <item x="1958"/>
        <item x="2169"/>
        <item x="2358"/>
        <item x="1122"/>
        <item x="2157"/>
        <item x="1920"/>
        <item x="949"/>
        <item x="1961"/>
        <item x="1643"/>
        <item x="337"/>
        <item x="2305"/>
        <item x="2302"/>
        <item x="1636"/>
        <item x="185"/>
        <item x="929"/>
        <item x="1516"/>
        <item x="2242"/>
        <item x="230"/>
        <item x="2460"/>
        <item x="281"/>
        <item x="952"/>
        <item x="886"/>
        <item x="2002"/>
        <item x="1453"/>
        <item x="731"/>
        <item x="211"/>
        <item x="289"/>
        <item x="1951"/>
        <item x="1576"/>
        <item x="1914"/>
        <item x="1141"/>
        <item x="2340"/>
        <item x="1533"/>
        <item x="1090"/>
        <item x="1513"/>
        <item x="1381"/>
        <item x="1419"/>
        <item x="320"/>
        <item x="2285"/>
        <item x="643"/>
        <item x="1361"/>
        <item x="760"/>
        <item x="1149"/>
        <item x="1934"/>
        <item x="902"/>
        <item x="256"/>
        <item x="288"/>
        <item x="242"/>
        <item x="1910"/>
        <item x="201"/>
        <item x="1959"/>
        <item x="1457"/>
        <item x="2175"/>
        <item x="1745"/>
        <item x="1125"/>
        <item x="954"/>
        <item x="1129"/>
        <item x="1997"/>
        <item x="333"/>
        <item x="1685"/>
        <item x="504"/>
        <item x="1114"/>
        <item x="355"/>
        <item x="1138"/>
        <item x="727"/>
        <item x="1443"/>
        <item x="1688"/>
        <item x="734"/>
        <item x="523"/>
        <item x="1667"/>
        <item x="1121"/>
        <item x="728"/>
        <item x="1611"/>
        <item x="765"/>
        <item x="890"/>
        <item x="42"/>
        <item x="2306"/>
        <item x="58"/>
        <item x="1342"/>
        <item x="560"/>
        <item x="2323"/>
        <item x="332"/>
        <item x="240"/>
        <item x="21"/>
        <item x="1015"/>
        <item x="1873"/>
        <item x="2339"/>
        <item x="898"/>
        <item x="941"/>
        <item x="307"/>
        <item x="1117"/>
        <item x="769"/>
        <item x="227"/>
        <item x="233"/>
        <item x="1356"/>
        <item x="1871"/>
        <item x="975"/>
        <item x="254"/>
        <item x="1698"/>
        <item x="1906"/>
        <item x="1610"/>
        <item x="1299"/>
        <item x="1119"/>
        <item x="784"/>
        <item x="1957"/>
        <item x="1393"/>
        <item x="252"/>
        <item x="206"/>
        <item x="2316"/>
        <item x="219"/>
        <item x="1561"/>
        <item x="2193"/>
        <item x="876"/>
        <item x="1922"/>
        <item x="1618"/>
        <item x="2332"/>
        <item x="968"/>
        <item x="1634"/>
        <item x="1968"/>
        <item x="905"/>
        <item x="1273"/>
        <item x="939"/>
        <item x="325"/>
        <item x="359"/>
        <item x="2013"/>
        <item x="1932"/>
        <item x="2161"/>
        <item x="1007"/>
        <item x="1132"/>
        <item x="2173"/>
        <item x="1496"/>
        <item x="2252"/>
        <item x="1820"/>
        <item x="1113"/>
        <item x="526"/>
        <item x="1126"/>
        <item x="1665"/>
        <item x="947"/>
        <item x="2344"/>
        <item x="1700"/>
        <item x="250"/>
        <item x="1146"/>
        <item x="420"/>
        <item x="1118"/>
        <item x="1004"/>
        <item x="1673"/>
        <item x="2148"/>
        <item x="498"/>
        <item x="825"/>
        <item x="258"/>
        <item x="302"/>
        <item x="2337"/>
        <item x="243"/>
        <item x="1766"/>
        <item x="1772"/>
        <item x="930"/>
        <item x="188"/>
        <item x="735"/>
        <item x="1846"/>
        <item x="2108"/>
        <item x="901"/>
        <item x="300"/>
        <item x="322"/>
        <item x="1225"/>
        <item x="1539"/>
        <item x="763"/>
        <item x="237"/>
        <item x="565"/>
        <item x="231"/>
        <item x="490"/>
        <item x="1767"/>
        <item x="326"/>
        <item x="1770"/>
        <item x="1123"/>
        <item x="1401"/>
        <item x="223"/>
        <item x="1668"/>
        <item x="265"/>
        <item x="899"/>
        <item x="2189"/>
        <item x="1148"/>
        <item x="2299"/>
        <item x="2151"/>
        <item x="1135"/>
        <item x="175"/>
        <item x="263"/>
        <item x="1693"/>
        <item x="340"/>
        <item x="199"/>
        <item x="1986"/>
        <item x="1649"/>
        <item x="2170"/>
        <item x="1099"/>
        <item x="1632"/>
        <item x="32"/>
        <item x="1918"/>
        <item x="293"/>
        <item x="1709"/>
        <item x="751"/>
        <item x="1993"/>
        <item x="279"/>
        <item x="1111"/>
        <item x="207"/>
        <item x="1999"/>
        <item x="239"/>
        <item x="2208"/>
        <item x="1549"/>
        <item x="2166"/>
        <item x="1996"/>
        <item x="1145"/>
        <item x="515"/>
        <item x="1509"/>
        <item x="135"/>
        <item x="505"/>
        <item x="1806"/>
        <item x="260"/>
        <item x="867"/>
        <item x="2007"/>
        <item x="1672"/>
        <item x="352"/>
        <item x="925"/>
        <item x="312"/>
        <item x="286"/>
        <item x="2311"/>
        <item x="2121"/>
        <item x="1822"/>
        <item x="1127"/>
        <item x="43"/>
        <item x="2476"/>
        <item x="837"/>
        <item x="1489"/>
        <item x="2010"/>
        <item x="1143"/>
        <item x="215"/>
        <item x="1738"/>
        <item x="1444"/>
        <item x="195"/>
        <item x="2190"/>
        <item x="1994"/>
        <item x="2365"/>
        <item x="18"/>
        <item x="1680"/>
        <item x="229"/>
        <item x="501"/>
        <item x="1912"/>
        <item x="1909"/>
        <item x="673"/>
        <item x="2185"/>
        <item x="557"/>
        <item x="1095"/>
        <item x="1498"/>
        <item x="1101"/>
        <item x="1456"/>
        <item x="1434"/>
        <item x="1032"/>
        <item x="287"/>
        <item x="1626"/>
        <item x="1096"/>
        <item x="753"/>
        <item x="1638"/>
        <item x="2303"/>
        <item x="2324"/>
        <item x="1817"/>
        <item x="2152"/>
        <item x="534"/>
        <item x="885"/>
        <item x="928"/>
        <item x="273"/>
        <item x="1768"/>
        <item x="345"/>
        <item x="1477"/>
        <item x="202"/>
        <item x="1550"/>
        <item x="880"/>
        <item x="24"/>
        <item x="1396"/>
        <item x="308"/>
        <item x="547"/>
        <item x="946"/>
        <item x="304"/>
        <item x="1905"/>
        <item x="1985"/>
        <item x="897"/>
        <item x="1508"/>
        <item x="1721"/>
        <item x="1100"/>
        <item x="1528"/>
        <item x="2570"/>
        <item x="1130"/>
        <item x="736"/>
        <item x="1517"/>
        <item x="2630"/>
        <item x="37"/>
        <item x="985"/>
        <item x="1807"/>
        <item x="222"/>
        <item x="298"/>
        <item x="264"/>
        <item x="186"/>
        <item x="228"/>
        <item x="1944"/>
        <item x="1777"/>
        <item x="274"/>
        <item x="39"/>
        <item x="1530"/>
        <item x="2004"/>
        <item x="283"/>
        <item x="1510"/>
        <item x="495"/>
        <item x="290"/>
        <item x="1505"/>
        <item x="1710"/>
        <item x="2163"/>
        <item x="226"/>
        <item x="877"/>
        <item x="2009"/>
        <item x="1091"/>
        <item x="2109"/>
        <item x="812"/>
        <item x="1139"/>
        <item x="1522"/>
        <item x="488"/>
        <item x="1093"/>
        <item x="1583"/>
        <item x="1275"/>
        <item x="1531"/>
        <item x="2006"/>
        <item x="294"/>
        <item x="12"/>
        <item x="276"/>
        <item x="1438"/>
        <item x="1748"/>
        <item x="1988"/>
        <item x="1008"/>
        <item x="2661"/>
        <item x="879"/>
        <item x="2160"/>
        <item x="301"/>
        <item x="232"/>
        <item x="342"/>
        <item x="1525"/>
        <item x="1433"/>
        <item x="268"/>
        <item x="2183"/>
        <item x="1645"/>
        <item x="1642"/>
        <item x="2012"/>
        <item x="570"/>
        <item x="4"/>
        <item x="285"/>
        <item x="334"/>
        <item x="2268"/>
        <item x="1542"/>
        <item x="1124"/>
        <item x="1451"/>
        <item x="1712"/>
        <item x="782"/>
        <item x="203"/>
        <item x="1548"/>
        <item x="1104"/>
        <item x="922"/>
        <item x="2158"/>
        <item x="1131"/>
        <item x="1987"/>
        <item x="296"/>
        <item x="1678"/>
        <item x="1540"/>
        <item x="1110"/>
        <item x="1142"/>
        <item x="1245"/>
        <item x="1921"/>
        <item x="238"/>
        <item x="1641"/>
        <item x="1503"/>
        <item x="1430"/>
        <item x="545"/>
        <item x="1519"/>
        <item x="221"/>
        <item x="977"/>
        <item x="1776"/>
        <item x="2016"/>
        <item x="1448"/>
        <item x="491"/>
        <item x="1490"/>
        <item x="1504"/>
        <item x="1708"/>
        <item x="236"/>
        <item x="1527"/>
        <item x="790"/>
        <item x="271"/>
        <item x="1521"/>
        <item x="1543"/>
        <item x="1750"/>
        <item x="981"/>
        <item x="328"/>
        <item x="1003"/>
        <item x="2241"/>
        <item x="193"/>
        <item x="1488"/>
        <item x="1989"/>
        <item x="1482"/>
        <item x="1431"/>
        <item x="1502"/>
        <item x="1455"/>
        <item x="204"/>
        <item x="2578"/>
        <item x="1439"/>
        <item x="1773"/>
        <item x="1536"/>
        <item x="213"/>
        <item x="2005"/>
        <item x="1686"/>
        <item x="500"/>
        <item x="1432"/>
        <item x="1911"/>
        <item x="538"/>
        <item x="1907"/>
        <item x="168"/>
        <item x="1474"/>
        <item x="1925"/>
        <item x="1442"/>
        <item x="2188"/>
        <item x="275"/>
        <item x="530"/>
        <item x="224"/>
        <item x="1476"/>
        <item x="1499"/>
        <item x="1633"/>
        <item x="330"/>
        <item x="1478"/>
        <item x="1494"/>
        <item x="1520"/>
        <item x="1683"/>
        <item x="1089"/>
        <item x="241"/>
        <item x="1449"/>
        <item x="770"/>
        <item x="1450"/>
        <item x="1544"/>
        <item x="1992"/>
        <item x="1495"/>
        <item x="1436"/>
        <item x="1546"/>
        <item x="1507"/>
        <item x="269"/>
        <item x="1640"/>
        <item x="2147"/>
        <item x="1511"/>
        <item x="1424"/>
        <item x="313"/>
        <item x="1481"/>
        <item x="1437"/>
        <item x="1524"/>
        <item x="1711"/>
        <item x="1497"/>
        <item x="1765"/>
        <item x="1491"/>
        <item x="1458"/>
        <item x="1461"/>
        <item x="1635"/>
        <item x="1447"/>
        <item x="1460"/>
        <item x="1473"/>
        <item x="1691"/>
        <item x="1666"/>
        <item x="1445"/>
        <item x="1644"/>
        <item x="1506"/>
        <item x="1425"/>
        <item x="1422"/>
        <item x="489"/>
        <item x="1942"/>
        <item x="1435"/>
        <item x="1913"/>
        <item x="1426"/>
        <item x="1541"/>
        <item x="1483"/>
        <item x="1535"/>
        <item x="1454"/>
        <item x="1459"/>
        <item x="1102"/>
        <item x="1485"/>
        <item x="1429"/>
        <item x="1452"/>
        <item x="777"/>
        <item x="1547"/>
        <item x="148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%Funding" fld="25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2C24D-DA74-0F4D-82AC-F4E290AEAE53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numFmtId="165" showAll="0"/>
    <pivotField dataField="1" numFmtId="10" showAll="0">
      <items count="2837">
        <item x="119"/>
        <item x="846"/>
        <item x="1778"/>
        <item x="118"/>
        <item x="391"/>
        <item x="117"/>
        <item x="843"/>
        <item x="1784"/>
        <item x="377"/>
        <item x="1605"/>
        <item x="373"/>
        <item x="1794"/>
        <item x="821"/>
        <item x="161"/>
        <item x="865"/>
        <item x="142"/>
        <item x="485"/>
        <item x="1788"/>
        <item x="366"/>
        <item x="379"/>
        <item x="1397"/>
        <item x="1070"/>
        <item x="2088"/>
        <item x="862"/>
        <item x="376"/>
        <item x="141"/>
        <item x="451"/>
        <item x="1068"/>
        <item x="481"/>
        <item x="129"/>
        <item x="1795"/>
        <item x="2779"/>
        <item x="146"/>
        <item x="473"/>
        <item x="444"/>
        <item x="816"/>
        <item x="31"/>
        <item x="174"/>
        <item x="773"/>
        <item x="1248"/>
        <item x="1391"/>
        <item x="361"/>
        <item x="455"/>
        <item x="1594"/>
        <item x="1588"/>
        <item x="2292"/>
        <item x="160"/>
        <item x="1066"/>
        <item x="1073"/>
        <item x="461"/>
        <item x="1591"/>
        <item x="1955"/>
        <item x="1168"/>
        <item x="173"/>
        <item x="486"/>
        <item x="603"/>
        <item x="1072"/>
        <item x="2094"/>
        <item x="369"/>
        <item x="2081"/>
        <item x="2807"/>
        <item x="389"/>
        <item x="2213"/>
        <item x="2026"/>
        <item x="384"/>
        <item x="1980"/>
        <item x="845"/>
        <item x="446"/>
        <item x="1371"/>
        <item x="2789"/>
        <item x="982"/>
        <item x="1316"/>
        <item x="841"/>
        <item x="137"/>
        <item x="408"/>
        <item x="823"/>
        <item x="2800"/>
        <item x="822"/>
        <item x="2238"/>
        <item x="1804"/>
        <item x="1608"/>
        <item x="1793"/>
        <item x="2821"/>
        <item x="855"/>
        <item x="406"/>
        <item x="1975"/>
        <item x="2822"/>
        <item x="419"/>
        <item x="2758"/>
        <item x="155"/>
        <item x="1262"/>
        <item x="1779"/>
        <item x="1782"/>
        <item x="1855"/>
        <item x="133"/>
        <item x="830"/>
        <item x="599"/>
        <item x="866"/>
        <item x="2830"/>
        <item x="386"/>
        <item x="1154"/>
        <item x="827"/>
        <item x="1597"/>
        <item x="1106"/>
        <item x="453"/>
        <item x="1606"/>
        <item x="442"/>
        <item x="158"/>
        <item x="395"/>
        <item x="1077"/>
        <item x="414"/>
        <item x="2083"/>
        <item x="121"/>
        <item x="524"/>
        <item x="2233"/>
        <item x="452"/>
        <item x="463"/>
        <item x="2082"/>
        <item x="847"/>
        <item x="809"/>
        <item x="1469"/>
        <item x="381"/>
        <item x="1898"/>
        <item x="182"/>
        <item x="387"/>
        <item x="685"/>
        <item x="1896"/>
        <item x="1465"/>
        <item x="1156"/>
        <item x="700"/>
        <item x="1074"/>
        <item x="694"/>
        <item x="852"/>
        <item x="1781"/>
        <item x="1976"/>
        <item x="2025"/>
        <item x="776"/>
        <item x="393"/>
        <item x="840"/>
        <item x="476"/>
        <item x="1105"/>
        <item x="1763"/>
        <item x="139"/>
        <item x="684"/>
        <item x="385"/>
        <item x="380"/>
        <item x="2089"/>
        <item x="567"/>
        <item x="1261"/>
        <item x="2748"/>
        <item x="1895"/>
        <item x="1854"/>
        <item x="1081"/>
        <item x="445"/>
        <item x="553"/>
        <item x="2801"/>
        <item x="1953"/>
        <item x="1322"/>
        <item x="2648"/>
        <item x="134"/>
        <item x="1167"/>
        <item x="1155"/>
        <item x="1067"/>
        <item x="839"/>
        <item x="508"/>
        <item x="1172"/>
        <item x="136"/>
        <item x="1312"/>
        <item x="177"/>
        <item x="680"/>
        <item x="1400"/>
        <item x="1595"/>
        <item x="459"/>
        <item x="470"/>
        <item x="457"/>
        <item x="1764"/>
        <item x="2248"/>
        <item x="1268"/>
        <item x="1157"/>
        <item x="2835"/>
        <item x="690"/>
        <item x="829"/>
        <item x="132"/>
        <item x="487"/>
        <item x="910"/>
        <item x="2775"/>
        <item x="1607"/>
        <item x="715"/>
        <item x="2834"/>
        <item x="448"/>
        <item x="1945"/>
        <item x="2797"/>
        <item x="372"/>
        <item x="729"/>
        <item x="1787"/>
        <item x="2107"/>
        <item x="180"/>
        <item x="472"/>
        <item x="907"/>
        <item x="1151"/>
        <item x="367"/>
        <item x="2288"/>
        <item x="1803"/>
        <item x="1083"/>
        <item x="2209"/>
        <item x="2832"/>
        <item x="2291"/>
        <item x="392"/>
        <item x="991"/>
        <item x="1468"/>
        <item x="1314"/>
        <item x="397"/>
        <item x="456"/>
        <item x="2247"/>
        <item x="183"/>
        <item x="1897"/>
        <item x="2240"/>
        <item x="2079"/>
        <item x="2689"/>
        <item x="412"/>
        <item x="417"/>
        <item x="467"/>
        <item x="120"/>
        <item x="2721"/>
        <item x="364"/>
        <item x="509"/>
        <item x="2141"/>
        <item x="702"/>
        <item x="705"/>
        <item x="2245"/>
        <item x="2061"/>
        <item x="1162"/>
        <item x="834"/>
        <item x="1085"/>
        <item x="2024"/>
        <item x="454"/>
        <item x="1163"/>
        <item x="1599"/>
        <item x="601"/>
        <item x="2286"/>
        <item x="2239"/>
        <item x="713"/>
        <item x="462"/>
        <item x="2776"/>
        <item x="597"/>
        <item x="159"/>
        <item x="912"/>
        <item x="838"/>
        <item x="150"/>
        <item x="2091"/>
        <item x="850"/>
        <item x="1293"/>
        <item x="2817"/>
        <item x="854"/>
        <item x="528"/>
        <item x="2754"/>
        <item x="2103"/>
        <item x="123"/>
        <item x="554"/>
        <item x="698"/>
        <item x="404"/>
        <item x="703"/>
        <item x="2799"/>
        <item x="151"/>
        <item x="1796"/>
        <item x="2693"/>
        <item x="1287"/>
        <item x="365"/>
        <item x="2829"/>
        <item x="421"/>
        <item x="911"/>
        <item x="1853"/>
        <item x="2791"/>
        <item x="807"/>
        <item x="2818"/>
        <item x="2794"/>
        <item x="407"/>
        <item x="1257"/>
        <item x="775"/>
        <item x="681"/>
        <item x="477"/>
        <item x="744"/>
        <item x="2771"/>
        <item x="548"/>
        <item x="411"/>
        <item x="732"/>
        <item x="771"/>
        <item x="595"/>
        <item x="2540"/>
        <item x="1592"/>
        <item x="1402"/>
        <item x="2828"/>
        <item x="1802"/>
        <item x="913"/>
        <item x="780"/>
        <item x="831"/>
        <item x="482"/>
        <item x="415"/>
        <item x="2568"/>
        <item x="853"/>
        <item x="836"/>
        <item x="2478"/>
        <item x="1107"/>
        <item x="708"/>
        <item x="532"/>
        <item x="478"/>
        <item x="2600"/>
        <item x="156"/>
        <item x="1797"/>
        <item x="806"/>
        <item x="82"/>
        <item x="1780"/>
        <item x="2087"/>
        <item x="2093"/>
        <item x="2820"/>
        <item x="1899"/>
        <item x="758"/>
        <item x="2227"/>
        <item x="2251"/>
        <item x="164"/>
        <item x="701"/>
        <item x="2827"/>
        <item x="1331"/>
        <item x="1462"/>
        <item x="723"/>
        <item x="1587"/>
        <item x="720"/>
        <item x="2788"/>
        <item x="466"/>
        <item x="2249"/>
        <item x="2244"/>
        <item x="460"/>
        <item x="1791"/>
        <item x="2022"/>
        <item x="525"/>
        <item x="2769"/>
        <item x="668"/>
        <item x="362"/>
        <item x="2561"/>
        <item x="691"/>
        <item x="552"/>
        <item x="2640"/>
        <item x="817"/>
        <item x="848"/>
        <item x="1471"/>
        <item x="649"/>
        <item x="2077"/>
        <item x="725"/>
        <item x="2516"/>
        <item x="1973"/>
        <item x="1065"/>
        <item x="2096"/>
        <item x="1659"/>
        <item x="1069"/>
        <item x="147"/>
        <item x="1789"/>
        <item x="712"/>
        <item x="181"/>
        <item x="711"/>
        <item x="2636"/>
        <item x="413"/>
        <item x="131"/>
        <item x="92"/>
        <item x="479"/>
        <item x="2229"/>
        <item x="465"/>
        <item x="163"/>
        <item x="157"/>
        <item x="458"/>
        <item x="1159"/>
        <item x="600"/>
        <item x="1939"/>
        <item x="2691"/>
        <item x="2657"/>
        <item x="2060"/>
        <item x="2295"/>
        <item x="1946"/>
        <item x="138"/>
        <item x="179"/>
        <item x="543"/>
        <item x="1369"/>
        <item x="2688"/>
        <item x="1254"/>
        <item x="1173"/>
        <item x="707"/>
        <item x="2216"/>
        <item x="738"/>
        <item x="1150"/>
        <item x="875"/>
        <item x="166"/>
        <item x="1878"/>
        <item x="382"/>
        <item x="2785"/>
        <item x="2080"/>
        <item x="416"/>
        <item x="1837"/>
        <item x="184"/>
        <item x="2723"/>
        <item x="126"/>
        <item x="998"/>
        <item x="22"/>
        <item x="746"/>
        <item x="2810"/>
        <item x="1757"/>
        <item x="2745"/>
        <item x="2167"/>
        <item x="94"/>
        <item x="468"/>
        <item x="2690"/>
        <item x="363"/>
        <item x="1394"/>
        <item x="143"/>
        <item x="2104"/>
        <item x="2210"/>
        <item x="1300"/>
        <item x="1071"/>
        <item x="2515"/>
        <item x="2795"/>
        <item x="2204"/>
        <item x="2762"/>
        <item x="2781"/>
        <item x="2055"/>
        <item x="2725"/>
        <item x="2833"/>
        <item x="539"/>
        <item x="75"/>
        <item x="1612"/>
        <item x="759"/>
        <item x="1472"/>
        <item x="2218"/>
        <item x="2042"/>
        <item x="1076"/>
        <item x="1596"/>
        <item x="383"/>
        <item x="2629"/>
        <item x="2565"/>
        <item x="2072"/>
        <item x="994"/>
        <item x="1260"/>
        <item x="2761"/>
        <item x="2819"/>
        <item x="314"/>
        <item x="2803"/>
        <item x="2685"/>
        <item x="83"/>
        <item x="2741"/>
        <item x="89"/>
        <item x="2106"/>
        <item x="2084"/>
        <item x="2496"/>
        <item x="2505"/>
        <item x="1164"/>
        <item x="1153"/>
        <item x="1467"/>
        <item x="1334"/>
        <item x="1845"/>
        <item x="483"/>
        <item x="1206"/>
        <item x="704"/>
        <item x="2237"/>
        <item x="2831"/>
        <item x="2695"/>
        <item x="152"/>
        <item x="2790"/>
        <item x="851"/>
        <item x="2742"/>
        <item x="2670"/>
        <item x="2395"/>
        <item x="2802"/>
        <item x="370"/>
        <item x="641"/>
        <item x="1818"/>
        <item x="2078"/>
        <item x="724"/>
        <item x="1185"/>
        <item x="2680"/>
        <item x="1052"/>
        <item x="1648"/>
        <item x="527"/>
        <item x="1722"/>
        <item x="1386"/>
        <item x="1265"/>
        <item x="2809"/>
        <item x="2663"/>
        <item x="2631"/>
        <item x="2099"/>
        <item x="371"/>
        <item x="989"/>
        <item x="2046"/>
        <item x="842"/>
        <item x="2206"/>
        <item x="2398"/>
        <item x="535"/>
        <item x="471"/>
        <item x="2549"/>
        <item x="2805"/>
        <item x="592"/>
        <item x="2113"/>
        <item x="101"/>
        <item x="327"/>
        <item x="2608"/>
        <item x="2125"/>
        <item x="2668"/>
        <item x="1602"/>
        <item x="1565"/>
        <item x="2582"/>
        <item x="1545"/>
        <item x="2488"/>
        <item x="1035"/>
        <item x="783"/>
        <item x="675"/>
        <item x="2098"/>
        <item x="2095"/>
        <item x="1948"/>
        <item x="9"/>
        <item x="2461"/>
        <item x="2558"/>
        <item x="112"/>
        <item x="1619"/>
        <item x="1251"/>
        <item x="69"/>
        <item x="2073"/>
        <item x="2798"/>
        <item x="144"/>
        <item x="804"/>
        <item x="73"/>
        <item x="689"/>
        <item x="1940"/>
        <item x="2212"/>
        <item x="1166"/>
        <item x="2780"/>
        <item x="1470"/>
        <item x="2100"/>
        <item x="2494"/>
        <item x="441"/>
        <item x="739"/>
        <item x="2556"/>
        <item x="2579"/>
        <item x="990"/>
        <item x="719"/>
        <item x="1786"/>
        <item x="873"/>
        <item x="368"/>
        <item x="1209"/>
        <item x="1852"/>
        <item x="651"/>
        <item x="2223"/>
        <item x="1383"/>
        <item x="1133"/>
        <item x="513"/>
        <item x="1601"/>
        <item x="2"/>
        <item x="2583"/>
        <item x="2504"/>
        <item x="606"/>
        <item x="1109"/>
        <item x="2243"/>
        <item x="2766"/>
        <item x="737"/>
        <item x="2280"/>
        <item x="551"/>
        <item x="2564"/>
        <item x="1877"/>
        <item x="762"/>
        <item x="686"/>
        <item x="2387"/>
        <item x="2019"/>
        <item x="835"/>
        <item x="148"/>
        <item x="2580"/>
        <item x="1227"/>
        <item x="2698"/>
        <item x="742"/>
        <item x="1301"/>
        <item x="2201"/>
        <item x="2287"/>
        <item x="693"/>
        <item x="2824"/>
        <item x="894"/>
        <item x="2826"/>
        <item x="2610"/>
        <item x="2062"/>
        <item x="1023"/>
        <item x="378"/>
        <item x="1061"/>
        <item x="2289"/>
        <item x="818"/>
        <item x="814"/>
        <item x="1329"/>
        <item x="2441"/>
        <item x="2594"/>
        <item x="1706"/>
        <item x="49"/>
        <item x="1792"/>
        <item x="2529"/>
        <item x="959"/>
        <item x="1970"/>
        <item x="2224"/>
        <item x="2221"/>
        <item x="1841"/>
        <item x="965"/>
        <item x="25"/>
        <item x="2102"/>
        <item x="1815"/>
        <item x="1428"/>
        <item x="1082"/>
        <item x="2465"/>
        <item x="1740"/>
        <item x="1338"/>
        <item x="1663"/>
        <item x="2641"/>
        <item x="578"/>
        <item x="1362"/>
        <item x="1568"/>
        <item x="2628"/>
        <item x="1538"/>
        <item x="591"/>
        <item x="2502"/>
        <item x="2599"/>
        <item x="1938"/>
        <item x="1399"/>
        <item x="2020"/>
        <item x="542"/>
        <item x="2246"/>
        <item x="2231"/>
        <item x="2753"/>
        <item x="469"/>
        <item x="1589"/>
        <item x="1267"/>
        <item x="1658"/>
        <item x="398"/>
        <item x="2718"/>
        <item x="1246"/>
        <item x="2372"/>
        <item x="2749"/>
        <item x="1047"/>
        <item x="733"/>
        <item x="1288"/>
        <item x="861"/>
        <item x="2604"/>
        <item x="1893"/>
        <item x="518"/>
        <item x="1108"/>
        <item x="350"/>
        <item x="72"/>
        <item x="609"/>
        <item x="510"/>
        <item x="2542"/>
        <item x="635"/>
        <item x="2562"/>
        <item x="1055"/>
        <item x="1079"/>
        <item x="1733"/>
        <item x="2497"/>
        <item x="1929"/>
        <item x="1857"/>
        <item x="2375"/>
        <item x="2700"/>
        <item x="2739"/>
        <item x="2376"/>
        <item x="2179"/>
        <item x="153"/>
        <item x="1050"/>
        <item x="2086"/>
        <item x="1704"/>
        <item x="351"/>
        <item x="2823"/>
        <item x="1892"/>
        <item x="1928"/>
        <item x="2142"/>
        <item x="167"/>
        <item x="859"/>
        <item x="1351"/>
        <item x="1935"/>
        <item x="1653"/>
        <item x="1005"/>
        <item x="1194"/>
        <item x="1302"/>
        <item x="2493"/>
        <item x="1317"/>
        <item x="67"/>
        <item x="331"/>
        <item x="2620"/>
        <item x="1184"/>
        <item x="1349"/>
        <item x="2027"/>
        <item x="2155"/>
        <item x="2192"/>
        <item x="1737"/>
        <item x="2605"/>
        <item x="2574"/>
        <item x="1186"/>
        <item x="2816"/>
        <item x="1652"/>
        <item x="860"/>
        <item x="802"/>
        <item x="2057"/>
        <item x="608"/>
        <item x="2453"/>
        <item x="1237"/>
        <item x="1345"/>
        <item x="1830"/>
        <item x="1310"/>
        <item x="2435"/>
        <item x="1572"/>
        <item x="749"/>
        <item x="604"/>
        <item x="253"/>
        <item x="2655"/>
        <item x="2432"/>
        <item x="1375"/>
        <item x="2023"/>
        <item x="1207"/>
        <item x="1739"/>
        <item x="726"/>
        <item x="2692"/>
        <item x="2464"/>
        <item x="493"/>
        <item x="1850"/>
        <item x="906"/>
        <item x="2400"/>
        <item x="2535"/>
        <item x="2734"/>
        <item x="2751"/>
        <item x="605"/>
        <item x="2191"/>
        <item x="2770"/>
        <item x="2386"/>
        <item x="2122"/>
        <item x="356"/>
        <item x="388"/>
        <item x="2490"/>
        <item x="844"/>
        <item x="1231"/>
        <item x="2728"/>
        <item x="1294"/>
        <item x="936"/>
        <item x="2203"/>
        <item x="2427"/>
        <item x="1026"/>
        <item x="2123"/>
        <item x="2366"/>
        <item x="1872"/>
        <item x="1783"/>
        <item x="2782"/>
        <item x="519"/>
        <item x="2430"/>
        <item x="91"/>
        <item x="521"/>
        <item x="2587"/>
        <item x="1421"/>
        <item x="544"/>
        <item x="2393"/>
        <item x="2759"/>
        <item x="2652"/>
        <item x="2787"/>
        <item x="2482"/>
        <item x="1418"/>
        <item x="1297"/>
        <item x="2569"/>
        <item x="1798"/>
        <item x="995"/>
        <item x="1332"/>
        <item x="979"/>
        <item x="716"/>
        <item x="2092"/>
        <item x="1228"/>
        <item x="1385"/>
        <item x="1284"/>
        <item x="988"/>
        <item x="1298"/>
        <item x="2617"/>
        <item x="2815"/>
        <item x="856"/>
        <item x="2804"/>
        <item x="718"/>
        <item x="1170"/>
        <item x="1675"/>
        <item x="2431"/>
        <item x="1902"/>
        <item x="1296"/>
        <item x="431"/>
        <item x="1244"/>
        <item x="1639"/>
        <item x="889"/>
        <item x="1195"/>
        <item x="2222"/>
        <item x="1169"/>
        <item x="2774"/>
        <item x="2033"/>
        <item x="1210"/>
        <item x="683"/>
        <item x="357"/>
        <item x="2454"/>
        <item x="2038"/>
        <item x="1181"/>
        <item x="2501"/>
        <item x="1368"/>
        <item x="2128"/>
        <item x="2135"/>
        <item x="2267"/>
        <item x="1377"/>
        <item x="1080"/>
        <item x="794"/>
        <item x="19"/>
        <item x="2764"/>
        <item x="2503"/>
        <item x="484"/>
        <item x="2677"/>
        <item x="390"/>
        <item x="1839"/>
        <item x="1972"/>
        <item x="2743"/>
        <item x="2662"/>
        <item x="1827"/>
        <item x="2472"/>
        <item x="2533"/>
        <item x="1411"/>
        <item x="2186"/>
        <item x="637"/>
        <item x="2528"/>
        <item x="2627"/>
        <item x="2117"/>
        <item x="1963"/>
        <item x="2765"/>
        <item x="1835"/>
        <item x="128"/>
        <item x="2214"/>
        <item x="169"/>
        <item x="1360"/>
        <item x="1259"/>
        <item x="2793"/>
        <item x="1856"/>
        <item x="2731"/>
        <item x="2319"/>
        <item x="176"/>
        <item x="1372"/>
        <item x="2029"/>
        <item x="2584"/>
        <item x="1222"/>
        <item x="2126"/>
        <item x="2772"/>
        <item x="1858"/>
        <item x="2697"/>
        <item x="430"/>
        <item x="992"/>
        <item x="1954"/>
        <item x="2825"/>
        <item x="1017"/>
        <item x="2571"/>
        <item x="820"/>
        <item x="140"/>
        <item x="1799"/>
        <item x="1585"/>
        <item x="688"/>
        <item x="1570"/>
        <item x="2105"/>
        <item x="1829"/>
        <item x="2492"/>
        <item x="676"/>
        <item x="611"/>
        <item x="1241"/>
        <item x="714"/>
        <item x="122"/>
        <item x="550"/>
        <item x="1723"/>
        <item x="650"/>
        <item x="1264"/>
        <item x="1891"/>
        <item x="1392"/>
        <item x="1697"/>
        <item x="1255"/>
        <item x="2512"/>
        <item x="1860"/>
        <item x="449"/>
        <item x="1305"/>
        <item x="2489"/>
        <item x="2673"/>
        <item x="1463"/>
        <item x="2586"/>
        <item x="833"/>
        <item x="645"/>
        <item x="2750"/>
        <item x="1388"/>
        <item x="210"/>
        <item x="2710"/>
        <item x="474"/>
        <item x="909"/>
        <item x="1933"/>
        <item x="80"/>
        <item x="752"/>
        <item x="1943"/>
        <item x="1609"/>
        <item x="2030"/>
        <item x="674"/>
        <item x="1842"/>
        <item x="1727"/>
        <item x="1175"/>
        <item x="1735"/>
        <item x="84"/>
        <item x="2045"/>
        <item x="1039"/>
        <item x="198"/>
        <item x="1847"/>
        <item x="1355"/>
        <item x="1075"/>
        <item x="2573"/>
        <item x="507"/>
        <item x="2402"/>
        <item x="2495"/>
        <item x="1311"/>
        <item x="2415"/>
        <item x="323"/>
        <item x="2451"/>
        <item x="1563"/>
        <item x="1720"/>
        <item x="77"/>
        <item x="717"/>
        <item x="2717"/>
        <item x="577"/>
        <item x="130"/>
        <item x="1557"/>
        <item x="1033"/>
        <item x="450"/>
        <item x="1475"/>
        <item x="1730"/>
        <item x="2455"/>
        <item x="2679"/>
        <item x="76"/>
        <item x="1790"/>
        <item x="165"/>
        <item x="967"/>
        <item x="634"/>
        <item x="1191"/>
        <item x="2452"/>
        <item x="96"/>
        <item x="170"/>
        <item x="573"/>
        <item x="2124"/>
        <item x="494"/>
        <item x="2318"/>
        <item x="1729"/>
        <item x="1627"/>
        <item x="2485"/>
        <item x="1600"/>
        <item x="2457"/>
        <item x="1926"/>
        <item x="2131"/>
        <item x="1313"/>
        <item x="2313"/>
        <item x="1650"/>
        <item x="2396"/>
        <item x="2412"/>
        <item x="2566"/>
        <item x="2546"/>
        <item x="1407"/>
        <item x="598"/>
        <item x="1962"/>
        <item x="1553"/>
        <item x="35"/>
        <item x="1826"/>
        <item x="757"/>
        <item x="687"/>
        <item x="497"/>
        <item x="2182"/>
        <item x="915"/>
        <item x="2755"/>
        <item x="1974"/>
        <item x="149"/>
        <item x="107"/>
        <item x="2469"/>
        <item x="996"/>
        <item x="1336"/>
        <item x="533"/>
        <item x="93"/>
        <item x="986"/>
        <item x="743"/>
        <item x="2783"/>
        <item x="2397"/>
        <item x="1984"/>
        <item x="2705"/>
        <item x="2806"/>
        <item x="1269"/>
        <item x="997"/>
        <item x="1623"/>
        <item x="2021"/>
        <item x="1657"/>
        <item x="2226"/>
        <item x="667"/>
        <item x="2625"/>
        <item x="2434"/>
        <item x="1964"/>
        <item x="1250"/>
        <item x="1584"/>
        <item x="1182"/>
        <item x="740"/>
        <item x="2070"/>
        <item x="2786"/>
        <item x="935"/>
        <item x="2760"/>
        <item x="2732"/>
        <item x="798"/>
        <item x="1981"/>
        <item x="100"/>
        <item x="2156"/>
        <item x="1208"/>
        <item x="828"/>
        <item x="2359"/>
        <item x="1097"/>
        <item x="2643"/>
        <item x="2777"/>
        <item x="2672"/>
        <item x="815"/>
        <item x="1900"/>
        <item x="2727"/>
        <item x="2228"/>
        <item x="2550"/>
        <item x="402"/>
        <item x="2674"/>
        <item x="1480"/>
        <item x="1348"/>
        <item x="2487"/>
        <item x="613"/>
        <item x="2687"/>
        <item x="511"/>
        <item x="124"/>
        <item x="1937"/>
        <item x="2370"/>
        <item x="374"/>
        <item x="1094"/>
        <item x="2279"/>
        <item x="1754"/>
        <item x="436"/>
        <item x="1969"/>
        <item x="2090"/>
        <item x="410"/>
        <item x="1848"/>
        <item x="162"/>
        <item x="1239"/>
        <item x="1325"/>
        <item x="908"/>
        <item x="26"/>
        <item x="652"/>
        <item x="2446"/>
        <item x="663"/>
        <item x="2314"/>
        <item x="2595"/>
        <item x="1263"/>
        <item x="2669"/>
        <item x="17"/>
        <item x="706"/>
        <item x="1308"/>
        <item x="2543"/>
        <item x="2422"/>
        <item x="1651"/>
        <item x="41"/>
        <item x="1176"/>
        <item x="692"/>
        <item x="2261"/>
        <item x="20"/>
        <item x="583"/>
        <item x="1578"/>
        <item x="1204"/>
        <item x="1238"/>
        <item x="1219"/>
        <item x="956"/>
        <item x="933"/>
        <item x="40"/>
        <item x="984"/>
        <item x="2101"/>
        <item x="348"/>
        <item x="1352"/>
        <item x="612"/>
        <item x="1762"/>
        <item x="2449"/>
        <item x="2513"/>
        <item x="464"/>
        <item x="2312"/>
        <item x="1018"/>
        <item x="2034"/>
        <item x="748"/>
        <item x="1404"/>
        <item x="1350"/>
        <item x="972"/>
        <item x="640"/>
        <item x="2364"/>
        <item x="2419"/>
        <item x="324"/>
        <item x="2290"/>
        <item x="857"/>
        <item x="589"/>
        <item x="916"/>
        <item x="63"/>
        <item x="2028"/>
        <item x="2383"/>
        <item x="2403"/>
        <item x="1747"/>
        <item x="1870"/>
        <item x="1340"/>
        <item x="2730"/>
        <item x="2217"/>
        <item x="2137"/>
        <item x="2534"/>
        <item x="955"/>
        <item x="1593"/>
        <item x="1884"/>
        <item x="1152"/>
        <item x="2054"/>
        <item x="2729"/>
        <item x="2612"/>
        <item x="958"/>
        <item x="2756"/>
        <item x="1579"/>
        <item x="1380"/>
        <item x="2519"/>
        <item x="1223"/>
        <item x="1828"/>
        <item x="2733"/>
        <item x="1732"/>
        <item x="1890"/>
        <item x="646"/>
        <item x="826"/>
        <item x="754"/>
        <item x="1575"/>
        <item x="2064"/>
        <item x="2331"/>
        <item x="78"/>
        <item x="1270"/>
        <item x="803"/>
        <item x="1321"/>
        <item x="2555"/>
        <item x="1115"/>
        <item x="2480"/>
        <item x="106"/>
        <item x="1266"/>
        <item x="1103"/>
        <item x="1983"/>
        <item x="2650"/>
        <item x="2390"/>
        <item x="607"/>
        <item x="172"/>
        <item x="625"/>
        <item x="70"/>
        <item x="428"/>
        <item x="1931"/>
        <item x="1923"/>
        <item x="2271"/>
        <item x="2225"/>
        <item x="549"/>
        <item x="2517"/>
        <item x="677"/>
        <item x="1569"/>
        <item x="62"/>
        <item x="1924"/>
        <item x="1292"/>
        <item x="2589"/>
        <item x="2778"/>
        <item x="1165"/>
        <item x="787"/>
        <item x="1695"/>
        <item x="2273"/>
        <item x="2491"/>
        <item x="1405"/>
        <item x="2114"/>
        <item x="2389"/>
        <item x="66"/>
        <item x="1888"/>
        <item x="2708"/>
        <item x="918"/>
        <item x="656"/>
        <item x="1574"/>
        <item x="2724"/>
        <item x="695"/>
        <item x="2253"/>
        <item x="102"/>
        <item x="2076"/>
        <item x="23"/>
        <item x="65"/>
        <item x="71"/>
        <item x="2626"/>
        <item x="785"/>
        <item x="1253"/>
        <item x="2354"/>
        <item x="2590"/>
        <item x="636"/>
        <item x="863"/>
        <item x="917"/>
        <item x="871"/>
        <item x="2757"/>
        <item x="439"/>
        <item x="1412"/>
        <item x="1280"/>
        <item x="15"/>
        <item x="696"/>
        <item x="963"/>
        <item x="2071"/>
        <item x="1660"/>
        <item x="531"/>
        <item x="2232"/>
        <item x="1161"/>
        <item x="2784"/>
        <item x="973"/>
        <item x="1343"/>
        <item x="1801"/>
        <item x="1625"/>
        <item x="1353"/>
        <item x="1021"/>
        <item x="616"/>
        <item x="2518"/>
        <item x="319"/>
        <item x="2196"/>
        <item x="2615"/>
        <item x="596"/>
        <item x="2767"/>
        <item x="2394"/>
        <item x="1256"/>
        <item x="561"/>
        <item x="914"/>
        <item x="679"/>
        <item x="2602"/>
        <item x="590"/>
        <item x="593"/>
        <item x="2355"/>
        <item x="1011"/>
        <item x="2049"/>
        <item x="1755"/>
        <item x="2115"/>
        <item x="2349"/>
        <item x="1116"/>
        <item x="1875"/>
        <item x="2538"/>
        <item x="1024"/>
        <item x="1384"/>
        <item x="2581"/>
        <item x="931"/>
        <item x="747"/>
        <item x="2293"/>
        <item x="789"/>
        <item x="86"/>
        <item x="1833"/>
        <item x="2118"/>
        <item x="2304"/>
        <item x="435"/>
        <item x="2436"/>
        <item x="1409"/>
        <item x="2632"/>
        <item x="2401"/>
        <item x="896"/>
        <item x="2548"/>
        <item x="536"/>
        <item x="1084"/>
        <item x="2737"/>
        <item x="2726"/>
        <item x="2547"/>
        <item x="957"/>
        <item x="2716"/>
        <item x="2266"/>
        <item x="2746"/>
        <item x="642"/>
        <item x="437"/>
        <item x="1240"/>
        <item x="2477"/>
        <item x="2763"/>
        <item x="2508"/>
        <item x="682"/>
        <item x="2560"/>
        <item x="2050"/>
        <item x="1174"/>
        <item x="1416"/>
        <item x="1819"/>
        <item x="2442"/>
        <item x="1604"/>
        <item x="2282"/>
        <item x="2294"/>
        <item x="2606"/>
        <item x="1389"/>
        <item x="555"/>
        <item x="2577"/>
        <item x="969"/>
        <item x="2585"/>
        <item x="422"/>
        <item x="38"/>
        <item x="2263"/>
        <item x="2342"/>
        <item x="1367"/>
        <item x="1236"/>
        <item x="2437"/>
        <item x="1927"/>
        <item x="2500"/>
        <item x="2348"/>
        <item x="2463"/>
        <item x="2813"/>
        <item x="1290"/>
        <item x="617"/>
        <item x="47"/>
        <item x="2666"/>
        <item x="2377"/>
        <item x="1218"/>
        <item x="722"/>
        <item x="343"/>
        <item x="627"/>
        <item x="1965"/>
        <item x="1053"/>
        <item x="781"/>
        <item x="2479"/>
        <item x="2523"/>
        <item x="2317"/>
        <item x="2713"/>
        <item x="2596"/>
        <item x="858"/>
        <item x="2686"/>
        <item x="1216"/>
        <item x="1492"/>
        <item x="1214"/>
        <item x="2421"/>
        <item x="659"/>
        <item x="2069"/>
        <item x="2671"/>
        <item x="249"/>
        <item x="1408"/>
        <item x="1617"/>
        <item x="2276"/>
        <item x="874"/>
        <item x="767"/>
        <item x="1398"/>
        <item x="671"/>
        <item x="624"/>
        <item x="1715"/>
        <item x="2773"/>
        <item x="409"/>
        <item x="145"/>
        <item x="1339"/>
        <item x="1559"/>
        <item x="499"/>
        <item x="10"/>
        <item x="347"/>
        <item x="506"/>
        <item x="1357"/>
        <item x="1724"/>
        <item x="171"/>
        <item x="2274"/>
        <item x="2035"/>
        <item x="280"/>
        <item x="346"/>
        <item x="658"/>
        <item x="2367"/>
        <item x="2256"/>
        <item x="1051"/>
        <item x="2420"/>
        <item x="779"/>
        <item x="1466"/>
        <item x="1232"/>
        <item x="2637"/>
        <item x="1629"/>
        <item x="2544"/>
        <item x="2603"/>
        <item x="1324"/>
        <item x="111"/>
        <item x="945"/>
        <item x="2309"/>
        <item x="1249"/>
        <item x="2413"/>
        <item x="948"/>
        <item x="2443"/>
        <item x="2154"/>
        <item x="2621"/>
        <item x="629"/>
        <item x="1950"/>
        <item x="2036"/>
        <item x="1941"/>
        <item x="353"/>
        <item x="1464"/>
        <item x="2511"/>
        <item x="2373"/>
        <item x="2541"/>
        <item x="1887"/>
        <item x="699"/>
        <item x="1843"/>
        <item x="2136"/>
        <item x="1410"/>
        <item x="903"/>
        <item x="1358"/>
        <item x="575"/>
        <item x="1699"/>
        <item x="2194"/>
        <item x="621"/>
        <item x="1759"/>
        <item x="1752"/>
        <item x="1554"/>
        <item x="2466"/>
        <item x="1808"/>
        <item x="2144"/>
        <item x="1687"/>
        <item x="52"/>
        <item x="2619"/>
        <item x="824"/>
        <item x="1614"/>
        <item x="1904"/>
        <item x="2346"/>
        <item x="2150"/>
        <item x="1006"/>
        <item x="581"/>
        <item x="1966"/>
        <item x="2067"/>
        <item x="1825"/>
        <item x="2638"/>
        <item x="966"/>
        <item x="2471"/>
        <item x="755"/>
        <item x="2525"/>
        <item x="1022"/>
        <item x="1834"/>
        <item x="2563"/>
        <item x="2553"/>
        <item x="1098"/>
        <item x="1337"/>
        <item x="2277"/>
        <item x="632"/>
        <item x="1374"/>
        <item x="2651"/>
        <item x="1582"/>
        <item x="2362"/>
        <item x="1978"/>
        <item x="34"/>
        <item x="2310"/>
        <item x="116"/>
        <item x="95"/>
        <item x="317"/>
        <item x="2097"/>
        <item x="2075"/>
        <item x="811"/>
        <item x="1160"/>
        <item x="2484"/>
        <item x="1971"/>
        <item x="1000"/>
        <item x="1177"/>
        <item x="2633"/>
        <item x="1406"/>
        <item x="2572"/>
        <item x="425"/>
        <item x="1982"/>
        <item x="1785"/>
        <item x="2681"/>
        <item x="1373"/>
        <item x="1242"/>
        <item x="1558"/>
        <item x="1903"/>
        <item x="2334"/>
        <item x="1716"/>
        <item x="2269"/>
        <item x="2380"/>
        <item x="2066"/>
        <item x="1390"/>
        <item x="496"/>
        <item x="98"/>
        <item x="8"/>
        <item x="1044"/>
        <item x="2448"/>
        <item x="2171"/>
        <item x="214"/>
        <item x="2255"/>
        <item x="2537"/>
        <item x="882"/>
        <item x="2644"/>
        <item x="2116"/>
        <item x="2254"/>
        <item x="1661"/>
        <item x="2660"/>
        <item x="586"/>
        <item x="741"/>
        <item x="2053"/>
        <item x="1063"/>
        <item x="644"/>
        <item x="602"/>
        <item x="87"/>
        <item x="2557"/>
        <item x="2407"/>
        <item x="2526"/>
        <item x="297"/>
        <item x="1726"/>
        <item x="2735"/>
        <item x="2404"/>
        <item x="768"/>
        <item x="432"/>
        <item x="672"/>
        <item x="1889"/>
        <item x="2812"/>
        <item x="105"/>
        <item x="2134"/>
        <item x="2532"/>
        <item x="284"/>
        <item x="1746"/>
        <item x="2110"/>
        <item x="932"/>
        <item x="2068"/>
        <item x="2664"/>
        <item x="2338"/>
        <item x="2298"/>
        <item x="1886"/>
        <item x="447"/>
        <item x="1500"/>
        <item x="920"/>
        <item x="2702"/>
        <item x="961"/>
        <item x="1378"/>
        <item x="1217"/>
        <item x="108"/>
        <item x="257"/>
        <item x="2032"/>
        <item x="1136"/>
        <item x="2459"/>
        <item x="2796"/>
        <item x="2654"/>
        <item x="832"/>
        <item x="2074"/>
        <item x="2792"/>
        <item x="1880"/>
        <item x="1881"/>
        <item x="1056"/>
        <item x="1742"/>
        <item x="2438"/>
        <item x="2814"/>
        <item x="1894"/>
        <item x="2611"/>
        <item x="2360"/>
        <item x="90"/>
        <item x="568"/>
        <item x="2719"/>
        <item x="1616"/>
        <item x="2327"/>
        <item x="1366"/>
        <item x="587"/>
        <item x="1567"/>
        <item x="580"/>
        <item x="113"/>
        <item x="189"/>
        <item x="1303"/>
        <item x="2645"/>
        <item x="433"/>
        <item x="2530"/>
        <item x="81"/>
        <item x="2607"/>
        <item x="2043"/>
        <item x="2381"/>
        <item x="2665"/>
        <item x="2531"/>
        <item x="1552"/>
        <item x="1019"/>
        <item x="960"/>
        <item x="622"/>
        <item x="1234"/>
        <item x="1556"/>
        <item x="2622"/>
        <item x="2470"/>
        <item x="1198"/>
        <item x="74"/>
        <item x="2591"/>
        <item x="971"/>
        <item x="30"/>
        <item x="2642"/>
        <item x="2119"/>
        <item x="2063"/>
        <item x="1202"/>
        <item x="2752"/>
        <item x="1771"/>
        <item x="2385"/>
        <item x="1864"/>
        <item x="2616"/>
        <item x="1279"/>
        <item x="2444"/>
        <item x="1064"/>
        <item x="2325"/>
        <item x="246"/>
        <item x="1714"/>
        <item x="1140"/>
        <item x="2410"/>
        <item x="633"/>
        <item x="1379"/>
        <item x="2429"/>
        <item x="2416"/>
        <item x="937"/>
        <item x="2653"/>
        <item x="1840"/>
        <item x="1233"/>
        <item x="678"/>
        <item x="631"/>
        <item x="2536"/>
        <item x="1564"/>
        <item x="1620"/>
        <item x="2052"/>
        <item x="1009"/>
        <item x="2424"/>
        <item x="1577"/>
        <item x="919"/>
        <item x="638"/>
        <item x="2284"/>
        <item x="2744"/>
        <item x="2474"/>
        <item x="2659"/>
        <item x="2357"/>
        <item x="14"/>
        <item x="2709"/>
        <item x="1960"/>
        <item x="1235"/>
        <item x="394"/>
        <item x="1731"/>
        <item x="970"/>
        <item x="1087"/>
        <item x="1045"/>
        <item x="480"/>
        <item x="962"/>
        <item x="1537"/>
        <item x="1919"/>
        <item x="2411"/>
        <item x="5"/>
        <item x="196"/>
        <item x="2187"/>
        <item x="2047"/>
        <item x="2703"/>
        <item x="2456"/>
        <item x="2509"/>
        <item x="1917"/>
        <item x="2613"/>
        <item x="1654"/>
        <item x="1849"/>
        <item x="2048"/>
        <item x="1838"/>
        <item x="1863"/>
        <item x="114"/>
        <item x="1134"/>
        <item x="1220"/>
        <item x="2597"/>
        <item x="2701"/>
        <item x="585"/>
        <item x="1603"/>
        <item x="2262"/>
        <item x="2283"/>
        <item x="1112"/>
        <item x="2445"/>
        <item x="541"/>
        <item x="709"/>
        <item x="1816"/>
        <item x="61"/>
        <item x="2524"/>
        <item x="1205"/>
        <item x="1370"/>
        <item x="761"/>
        <item x="1844"/>
        <item x="2168"/>
        <item x="2676"/>
        <item x="1761"/>
        <item x="127"/>
        <item x="514"/>
        <item x="2278"/>
        <item x="669"/>
        <item x="234"/>
        <item x="1707"/>
        <item x="924"/>
        <item x="2174"/>
        <item x="1059"/>
        <item x="29"/>
        <item x="1309"/>
        <item x="1717"/>
        <item x="400"/>
        <item x="1655"/>
        <item x="2514"/>
        <item x="399"/>
        <item x="1876"/>
        <item x="993"/>
        <item x="2715"/>
        <item x="1395"/>
        <item x="1002"/>
        <item x="800"/>
        <item x="427"/>
        <item x="97"/>
        <item x="1832"/>
        <item x="623"/>
        <item x="2658"/>
        <item x="2588"/>
        <item x="103"/>
        <item x="2130"/>
        <item x="2682"/>
        <item x="1879"/>
        <item x="1868"/>
        <item x="657"/>
        <item x="2350"/>
        <item x="2300"/>
        <item x="2704"/>
        <item x="810"/>
        <item x="1613"/>
        <item x="801"/>
        <item x="662"/>
        <item x="2143"/>
        <item x="1551"/>
        <item x="1573"/>
        <item x="2264"/>
        <item x="1703"/>
        <item x="2139"/>
        <item x="438"/>
        <item x="579"/>
        <item x="2507"/>
        <item x="2609"/>
        <item x="2647"/>
        <item x="1187"/>
        <item x="1956"/>
        <item x="1990"/>
        <item x="2699"/>
        <item x="2296"/>
        <item x="2694"/>
        <item x="190"/>
        <item x="109"/>
        <item x="1014"/>
        <item x="1258"/>
        <item x="2374"/>
        <item x="2177"/>
        <item x="921"/>
        <item x="564"/>
        <item x="424"/>
        <item x="1947"/>
        <item x="2031"/>
        <item x="1581"/>
        <item x="1215"/>
        <item x="2545"/>
        <item x="2321"/>
        <item x="2486"/>
        <item x="344"/>
        <item x="2738"/>
        <item x="2678"/>
        <item x="2656"/>
        <item x="2483"/>
        <item x="1144"/>
        <item x="944"/>
        <item x="2199"/>
        <item x="1376"/>
        <item x="216"/>
        <item x="1040"/>
        <item x="2236"/>
        <item x="1285"/>
        <item x="1621"/>
        <item x="2623"/>
        <item x="2635"/>
        <item x="1042"/>
        <item x="2522"/>
        <item x="1628"/>
        <item x="33"/>
        <item x="1171"/>
        <item x="2405"/>
        <item x="2722"/>
        <item x="46"/>
        <item x="217"/>
        <item x="1326"/>
        <item x="1622"/>
        <item x="1532"/>
        <item x="1728"/>
        <item x="2712"/>
        <item x="2614"/>
        <item x="2308"/>
        <item x="1306"/>
        <item x="1078"/>
        <item x="1760"/>
        <item x="2521"/>
        <item x="1183"/>
        <item x="562"/>
        <item x="1327"/>
        <item x="270"/>
        <item x="2345"/>
        <item x="1048"/>
        <item x="558"/>
        <item x="2275"/>
        <item x="2127"/>
        <item x="1319"/>
        <item x="628"/>
        <item x="1821"/>
        <item x="2711"/>
        <item x="2414"/>
        <item x="2667"/>
        <item x="1702"/>
        <item x="2018"/>
        <item x="1031"/>
        <item x="1213"/>
        <item x="209"/>
        <item x="1800"/>
        <item x="2056"/>
        <item x="212"/>
        <item x="492"/>
        <item x="648"/>
        <item x="893"/>
        <item x="13"/>
        <item x="2259"/>
        <item x="2368"/>
        <item x="1413"/>
        <item x="1865"/>
        <item x="1952"/>
        <item x="2567"/>
        <item x="262"/>
        <item x="1403"/>
        <item x="1529"/>
        <item x="1615"/>
        <item x="64"/>
        <item x="115"/>
        <item x="1282"/>
        <item x="321"/>
        <item x="2576"/>
        <item x="2426"/>
        <item x="710"/>
        <item x="2133"/>
        <item x="2260"/>
        <item x="512"/>
        <item x="1030"/>
        <item x="2499"/>
        <item x="978"/>
        <item x="2391"/>
        <item x="2336"/>
        <item x="2684"/>
        <item x="1283"/>
        <item x="2634"/>
        <item x="665"/>
        <item x="660"/>
        <item x="2575"/>
        <item x="2219"/>
        <item x="797"/>
        <item x="154"/>
        <item x="864"/>
        <item x="1949"/>
        <item x="2145"/>
        <item x="220"/>
        <item x="1690"/>
        <item x="208"/>
        <item x="2433"/>
        <item x="2320"/>
        <item x="2646"/>
        <item x="2551"/>
        <item x="974"/>
        <item x="1012"/>
        <item x="335"/>
        <item x="2740"/>
        <item x="44"/>
        <item x="2447"/>
        <item x="235"/>
        <item x="2683"/>
        <item x="666"/>
        <item x="1566"/>
        <item x="11"/>
        <item x="2696"/>
        <item x="883"/>
        <item x="426"/>
        <item x="1365"/>
        <item x="1178"/>
        <item x="1744"/>
        <item x="1758"/>
        <item x="1192"/>
        <item x="1979"/>
        <item x="927"/>
        <item x="1562"/>
        <item x="626"/>
        <item x="2639"/>
        <item x="349"/>
        <item x="59"/>
        <item x="654"/>
        <item x="923"/>
        <item x="934"/>
        <item x="572"/>
        <item x="987"/>
        <item x="2592"/>
        <item x="1719"/>
        <item x="1415"/>
        <item x="1901"/>
        <item x="670"/>
        <item x="45"/>
        <item x="788"/>
        <item x="2475"/>
        <item x="1020"/>
        <item x="1199"/>
        <item x="1211"/>
        <item x="218"/>
        <item x="1866"/>
        <item x="1679"/>
        <item x="2468"/>
        <item x="2736"/>
        <item x="566"/>
        <item x="1624"/>
        <item x="2085"/>
        <item x="329"/>
        <item x="892"/>
        <item x="1725"/>
        <item x="1158"/>
        <item x="819"/>
        <item x="1749"/>
        <item x="1057"/>
        <item x="2165"/>
        <item x="282"/>
        <item x="1867"/>
        <item x="799"/>
        <item x="2388"/>
        <item x="1387"/>
        <item x="730"/>
        <item x="1998"/>
        <item x="396"/>
        <item x="2601"/>
        <item x="1885"/>
        <item x="774"/>
        <item x="2406"/>
        <item x="1882"/>
        <item x="2417"/>
        <item x="2363"/>
        <item x="225"/>
        <item x="2235"/>
        <item x="2040"/>
        <item x="266"/>
        <item x="2720"/>
        <item x="721"/>
        <item x="594"/>
        <item x="1741"/>
        <item x="2205"/>
        <item x="2146"/>
        <item x="423"/>
        <item x="375"/>
        <item x="192"/>
        <item x="1049"/>
        <item x="1534"/>
        <item x="2425"/>
        <item x="1320"/>
        <item x="766"/>
        <item x="795"/>
        <item x="1656"/>
        <item x="2059"/>
        <item x="88"/>
        <item x="745"/>
        <item x="418"/>
        <item x="1883"/>
        <item x="1515"/>
        <item x="2554"/>
        <item x="1193"/>
        <item x="2176"/>
        <item x="2418"/>
        <item x="1281"/>
        <item x="110"/>
        <item x="1743"/>
        <item x="2281"/>
        <item x="2361"/>
        <item x="610"/>
        <item x="311"/>
        <item x="2315"/>
        <item x="2211"/>
        <item x="1147"/>
        <item x="655"/>
        <item x="2378"/>
        <item x="1010"/>
        <item x="1991"/>
        <item x="85"/>
        <item x="1734"/>
        <item x="1580"/>
        <item x="813"/>
        <item x="2343"/>
        <item x="2015"/>
        <item x="2527"/>
        <item x="559"/>
        <item x="2017"/>
        <item x="1555"/>
        <item x="60"/>
        <item x="1291"/>
        <item x="1512"/>
        <item x="1027"/>
        <item x="1034"/>
        <item x="1028"/>
        <item x="1224"/>
        <item x="756"/>
        <item x="2250"/>
        <item x="1915"/>
        <item x="2162"/>
        <item x="1861"/>
        <item x="943"/>
        <item x="1243"/>
        <item x="2041"/>
        <item x="125"/>
        <item x="1013"/>
        <item x="99"/>
        <item x="104"/>
        <item x="299"/>
        <item x="306"/>
        <item x="1333"/>
        <item x="792"/>
        <item x="953"/>
        <item x="2506"/>
        <item x="401"/>
        <item x="1824"/>
        <item x="615"/>
        <item x="976"/>
        <item x="2559"/>
        <item x="1037"/>
        <item x="2008"/>
        <item x="697"/>
        <item x="316"/>
        <item x="2037"/>
        <item x="2428"/>
        <item x="2301"/>
        <item x="999"/>
        <item x="247"/>
        <item x="2351"/>
        <item x="2234"/>
        <item x="1637"/>
        <item x="563"/>
        <item x="1226"/>
        <item x="2706"/>
        <item x="1272"/>
        <item x="582"/>
        <item x="315"/>
        <item x="2439"/>
        <item x="569"/>
        <item x="2140"/>
        <item x="664"/>
        <item x="540"/>
        <item x="1862"/>
        <item x="360"/>
        <item x="2811"/>
        <item x="884"/>
        <item x="1341"/>
        <item x="639"/>
        <item x="1586"/>
        <item x="808"/>
        <item x="1179"/>
        <item x="1805"/>
        <item x="1197"/>
        <item x="1851"/>
        <item x="1662"/>
        <item x="2399"/>
        <item x="2326"/>
        <item x="1487"/>
        <item x="1088"/>
        <item x="2111"/>
        <item x="1701"/>
        <item x="2230"/>
        <item x="2598"/>
        <item x="1230"/>
        <item x="2330"/>
        <item x="2120"/>
        <item x="2270"/>
        <item x="1286"/>
        <item x="2149"/>
        <item x="1869"/>
        <item x="1423"/>
        <item x="2202"/>
        <item x="2409"/>
        <item x="1043"/>
        <item x="630"/>
        <item x="1930"/>
        <item x="1810"/>
        <item x="2184"/>
        <item x="904"/>
        <item x="618"/>
        <item x="2520"/>
        <item x="1137"/>
        <item x="2207"/>
        <item x="6"/>
        <item x="36"/>
        <item x="1271"/>
        <item x="805"/>
        <item x="200"/>
        <item x="1823"/>
        <item x="1977"/>
        <item x="1936"/>
        <item x="778"/>
        <item x="267"/>
        <item x="1809"/>
        <item x="895"/>
        <item x="1221"/>
        <item x="2172"/>
        <item x="2624"/>
        <item x="1247"/>
        <item x="278"/>
        <item x="1417"/>
        <item x="2138"/>
        <item x="764"/>
        <item x="2153"/>
        <item x="1753"/>
        <item x="1631"/>
        <item x="178"/>
        <item x="522"/>
        <item x="255"/>
        <item x="1694"/>
        <item x="1501"/>
        <item x="305"/>
        <item x="1441"/>
        <item x="7"/>
        <item x="870"/>
        <item x="881"/>
        <item x="1188"/>
        <item x="1359"/>
        <item x="2195"/>
        <item x="791"/>
        <item x="1560"/>
        <item x="197"/>
        <item x="1229"/>
        <item x="1684"/>
        <item x="1128"/>
        <item x="1328"/>
        <item x="1751"/>
        <item x="339"/>
        <item x="1335"/>
        <item x="1307"/>
        <item x="1029"/>
        <item x="574"/>
        <item x="2481"/>
        <item x="938"/>
        <item x="2003"/>
        <item x="2014"/>
        <item x="872"/>
        <item x="1092"/>
        <item x="248"/>
        <item x="2328"/>
        <item x="1689"/>
        <item x="403"/>
        <item x="849"/>
        <item x="2181"/>
        <item x="2382"/>
        <item x="1025"/>
        <item x="2272"/>
        <item x="1203"/>
        <item x="556"/>
        <item x="1347"/>
        <item x="1874"/>
        <item x="2462"/>
        <item x="2458"/>
        <item x="1252"/>
        <item x="1526"/>
        <item x="245"/>
        <item x="2498"/>
        <item x="2257"/>
        <item x="1046"/>
        <item x="950"/>
        <item x="1277"/>
        <item x="429"/>
        <item x="2178"/>
        <item x="53"/>
        <item x="1364"/>
        <item x="2473"/>
        <item x="277"/>
        <item x="2593"/>
        <item x="620"/>
        <item x="2552"/>
        <item x="2379"/>
        <item x="1831"/>
        <item x="1836"/>
        <item x="1190"/>
        <item x="1054"/>
        <item x="2707"/>
        <item x="1278"/>
        <item x="57"/>
        <item x="2423"/>
        <item x="291"/>
        <item x="309"/>
        <item x="1414"/>
        <item x="2159"/>
        <item x="3"/>
        <item x="1189"/>
        <item x="1523"/>
        <item x="1736"/>
        <item x="2539"/>
        <item x="869"/>
        <item x="1036"/>
        <item x="358"/>
        <item x="272"/>
        <item x="786"/>
        <item x="1382"/>
        <item x="584"/>
        <item x="1682"/>
        <item x="1590"/>
        <item x="2440"/>
        <item x="2058"/>
        <item x="1200"/>
        <item x="2353"/>
        <item x="205"/>
        <item x="1598"/>
        <item x="503"/>
        <item x="1811"/>
        <item x="2129"/>
        <item x="750"/>
        <item x="1671"/>
        <item x="1916"/>
        <item x="796"/>
        <item x="2039"/>
        <item x="2768"/>
        <item x="1812"/>
        <item x="1705"/>
        <item x="336"/>
        <item x="517"/>
        <item x="1674"/>
        <item x="405"/>
        <item x="1212"/>
        <item x="1967"/>
        <item x="2618"/>
        <item x="1420"/>
        <item x="54"/>
        <item x="2747"/>
        <item x="68"/>
        <item x="2333"/>
        <item x="1041"/>
        <item x="2215"/>
        <item x="341"/>
        <item x="1427"/>
        <item x="55"/>
        <item x="194"/>
        <item x="1696"/>
        <item x="2297"/>
        <item x="571"/>
        <item x="1060"/>
        <item x="2132"/>
        <item x="1571"/>
        <item x="1058"/>
        <item x="1692"/>
        <item x="2220"/>
        <item x="2450"/>
        <item x="942"/>
        <item x="2675"/>
        <item x="1814"/>
        <item x="1769"/>
        <item x="1479"/>
        <item x="546"/>
        <item x="1330"/>
        <item x="51"/>
        <item x="0"/>
        <item x="1196"/>
        <item x="295"/>
        <item x="1484"/>
        <item x="2392"/>
        <item x="502"/>
        <item x="1630"/>
        <item x="1346"/>
        <item x="516"/>
        <item x="1304"/>
        <item x="1718"/>
        <item x="48"/>
        <item x="292"/>
        <item x="16"/>
        <item x="661"/>
        <item x="28"/>
        <item x="2335"/>
        <item x="1908"/>
        <item x="1518"/>
        <item x="303"/>
        <item x="2510"/>
        <item x="1289"/>
        <item x="1038"/>
        <item x="2180"/>
        <item x="434"/>
        <item x="2258"/>
        <item x="2649"/>
        <item x="1514"/>
        <item x="1318"/>
        <item x="1274"/>
        <item x="2197"/>
        <item x="1323"/>
        <item x="1354"/>
        <item x="1062"/>
        <item x="983"/>
        <item x="2065"/>
        <item x="2808"/>
        <item x="647"/>
        <item x="2347"/>
        <item x="2001"/>
        <item x="251"/>
        <item x="2329"/>
        <item x="2164"/>
        <item x="2044"/>
        <item x="259"/>
        <item x="588"/>
        <item x="2341"/>
        <item x="475"/>
        <item x="79"/>
        <item x="980"/>
        <item x="338"/>
        <item x="310"/>
        <item x="1446"/>
        <item x="2198"/>
        <item x="2371"/>
        <item x="2051"/>
        <item x="868"/>
        <item x="2112"/>
        <item x="1774"/>
        <item x="576"/>
        <item x="772"/>
        <item x="926"/>
        <item x="887"/>
        <item x="1669"/>
        <item x="354"/>
        <item x="1681"/>
        <item x="1713"/>
        <item x="1016"/>
        <item x="1995"/>
        <item x="1859"/>
        <item x="1670"/>
        <item x="318"/>
        <item x="1295"/>
        <item x="951"/>
        <item x="940"/>
        <item x="1493"/>
        <item x="50"/>
        <item x="1276"/>
        <item x="261"/>
        <item x="2011"/>
        <item x="1647"/>
        <item x="1001"/>
        <item x="2000"/>
        <item x="614"/>
        <item x="2265"/>
        <item x="1180"/>
        <item x="520"/>
        <item x="529"/>
        <item x="1"/>
        <item x="187"/>
        <item x="888"/>
        <item x="1676"/>
        <item x="1677"/>
        <item x="2200"/>
        <item x="1646"/>
        <item x="653"/>
        <item x="440"/>
        <item x="2307"/>
        <item x="1775"/>
        <item x="1086"/>
        <item x="27"/>
        <item x="1344"/>
        <item x="1813"/>
        <item x="2369"/>
        <item x="191"/>
        <item x="1315"/>
        <item x="56"/>
        <item x="2352"/>
        <item x="1363"/>
        <item x="2408"/>
        <item x="964"/>
        <item x="793"/>
        <item x="878"/>
        <item x="537"/>
        <item x="244"/>
        <item x="2356"/>
        <item x="1664"/>
        <item x="2322"/>
        <item x="900"/>
        <item x="891"/>
        <item x="2467"/>
        <item x="1201"/>
        <item x="2714"/>
        <item x="1756"/>
        <item x="443"/>
        <item x="619"/>
        <item x="1120"/>
        <item x="1440"/>
        <item x="2384"/>
        <item x="1958"/>
        <item x="2169"/>
        <item x="2358"/>
        <item x="1122"/>
        <item x="2157"/>
        <item x="1920"/>
        <item x="949"/>
        <item x="1961"/>
        <item x="1643"/>
        <item x="337"/>
        <item x="2305"/>
        <item x="2302"/>
        <item x="1636"/>
        <item x="185"/>
        <item x="929"/>
        <item x="1516"/>
        <item x="2242"/>
        <item x="230"/>
        <item x="2460"/>
        <item x="281"/>
        <item x="952"/>
        <item x="886"/>
        <item x="2002"/>
        <item x="1453"/>
        <item x="731"/>
        <item x="211"/>
        <item x="289"/>
        <item x="1951"/>
        <item x="1576"/>
        <item x="1914"/>
        <item x="1141"/>
        <item x="2340"/>
        <item x="1533"/>
        <item x="1090"/>
        <item x="1513"/>
        <item x="1381"/>
        <item x="1419"/>
        <item x="320"/>
        <item x="2285"/>
        <item x="643"/>
        <item x="1361"/>
        <item x="760"/>
        <item x="1149"/>
        <item x="1934"/>
        <item x="902"/>
        <item x="256"/>
        <item x="288"/>
        <item x="242"/>
        <item x="1910"/>
        <item x="201"/>
        <item x="1959"/>
        <item x="1457"/>
        <item x="2175"/>
        <item x="1745"/>
        <item x="1125"/>
        <item x="954"/>
        <item x="1129"/>
        <item x="1997"/>
        <item x="333"/>
        <item x="1685"/>
        <item x="504"/>
        <item x="1114"/>
        <item x="355"/>
        <item x="1138"/>
        <item x="727"/>
        <item x="1443"/>
        <item x="1688"/>
        <item x="734"/>
        <item x="523"/>
        <item x="1667"/>
        <item x="1121"/>
        <item x="728"/>
        <item x="1611"/>
        <item x="765"/>
        <item x="890"/>
        <item x="42"/>
        <item x="2306"/>
        <item x="58"/>
        <item x="1342"/>
        <item x="560"/>
        <item x="2323"/>
        <item x="332"/>
        <item x="240"/>
        <item x="21"/>
        <item x="1015"/>
        <item x="1873"/>
        <item x="2339"/>
        <item x="898"/>
        <item x="941"/>
        <item x="307"/>
        <item x="1117"/>
        <item x="769"/>
        <item x="227"/>
        <item x="233"/>
        <item x="1356"/>
        <item x="1871"/>
        <item x="975"/>
        <item x="254"/>
        <item x="1698"/>
        <item x="1906"/>
        <item x="1610"/>
        <item x="1299"/>
        <item x="1119"/>
        <item x="784"/>
        <item x="1957"/>
        <item x="1393"/>
        <item x="252"/>
        <item x="206"/>
        <item x="2316"/>
        <item x="219"/>
        <item x="1561"/>
        <item x="2193"/>
        <item x="876"/>
        <item x="1922"/>
        <item x="1618"/>
        <item x="2332"/>
        <item x="968"/>
        <item x="1634"/>
        <item x="1968"/>
        <item x="905"/>
        <item x="1273"/>
        <item x="939"/>
        <item x="325"/>
        <item x="359"/>
        <item x="2013"/>
        <item x="1932"/>
        <item x="2161"/>
        <item x="1007"/>
        <item x="1132"/>
        <item x="2173"/>
        <item x="1496"/>
        <item x="2252"/>
        <item x="1820"/>
        <item x="1113"/>
        <item x="526"/>
        <item x="1126"/>
        <item x="1665"/>
        <item x="947"/>
        <item x="2344"/>
        <item x="1700"/>
        <item x="250"/>
        <item x="1146"/>
        <item x="420"/>
        <item x="1118"/>
        <item x="1004"/>
        <item x="1673"/>
        <item x="2148"/>
        <item x="498"/>
        <item x="825"/>
        <item x="258"/>
        <item x="302"/>
        <item x="2337"/>
        <item x="243"/>
        <item x="1766"/>
        <item x="1772"/>
        <item x="930"/>
        <item x="188"/>
        <item x="735"/>
        <item x="1846"/>
        <item x="2108"/>
        <item x="901"/>
        <item x="300"/>
        <item x="322"/>
        <item x="1225"/>
        <item x="1539"/>
        <item x="763"/>
        <item x="237"/>
        <item x="565"/>
        <item x="231"/>
        <item x="490"/>
        <item x="1767"/>
        <item x="326"/>
        <item x="1770"/>
        <item x="1123"/>
        <item x="1401"/>
        <item x="223"/>
        <item x="1668"/>
        <item x="265"/>
        <item x="899"/>
        <item x="2189"/>
        <item x="1148"/>
        <item x="2299"/>
        <item x="2151"/>
        <item x="1135"/>
        <item x="175"/>
        <item x="263"/>
        <item x="1693"/>
        <item x="340"/>
        <item x="199"/>
        <item x="1986"/>
        <item x="1649"/>
        <item x="2170"/>
        <item x="1099"/>
        <item x="1632"/>
        <item x="32"/>
        <item x="1918"/>
        <item x="293"/>
        <item x="1709"/>
        <item x="751"/>
        <item x="1993"/>
        <item x="279"/>
        <item x="1111"/>
        <item x="207"/>
        <item x="1999"/>
        <item x="239"/>
        <item x="2208"/>
        <item x="1549"/>
        <item x="2166"/>
        <item x="1996"/>
        <item x="1145"/>
        <item x="515"/>
        <item x="1509"/>
        <item x="135"/>
        <item x="505"/>
        <item x="1806"/>
        <item x="260"/>
        <item x="867"/>
        <item x="2007"/>
        <item x="1672"/>
        <item x="352"/>
        <item x="925"/>
        <item x="312"/>
        <item x="286"/>
        <item x="2311"/>
        <item x="2121"/>
        <item x="1822"/>
        <item x="1127"/>
        <item x="43"/>
        <item x="2476"/>
        <item x="837"/>
        <item x="1489"/>
        <item x="2010"/>
        <item x="1143"/>
        <item x="215"/>
        <item x="1738"/>
        <item x="1444"/>
        <item x="195"/>
        <item x="2190"/>
        <item x="1994"/>
        <item x="2365"/>
        <item x="18"/>
        <item x="1680"/>
        <item x="229"/>
        <item x="501"/>
        <item x="1912"/>
        <item x="1909"/>
        <item x="673"/>
        <item x="2185"/>
        <item x="557"/>
        <item x="1095"/>
        <item x="1498"/>
        <item x="1101"/>
        <item x="1456"/>
        <item x="1434"/>
        <item x="1032"/>
        <item x="287"/>
        <item x="1626"/>
        <item x="1096"/>
        <item x="753"/>
        <item x="1638"/>
        <item x="2303"/>
        <item x="2324"/>
        <item x="1817"/>
        <item x="2152"/>
        <item x="534"/>
        <item x="885"/>
        <item x="928"/>
        <item x="273"/>
        <item x="1768"/>
        <item x="345"/>
        <item x="1477"/>
        <item x="202"/>
        <item x="1550"/>
        <item x="880"/>
        <item x="24"/>
        <item x="1396"/>
        <item x="308"/>
        <item x="547"/>
        <item x="946"/>
        <item x="304"/>
        <item x="1905"/>
        <item x="1985"/>
        <item x="897"/>
        <item x="1508"/>
        <item x="1721"/>
        <item x="1100"/>
        <item x="1528"/>
        <item x="2570"/>
        <item x="1130"/>
        <item x="736"/>
        <item x="1517"/>
        <item x="2630"/>
        <item x="37"/>
        <item x="985"/>
        <item x="1807"/>
        <item x="222"/>
        <item x="298"/>
        <item x="264"/>
        <item x="186"/>
        <item x="228"/>
        <item x="1944"/>
        <item x="1777"/>
        <item x="274"/>
        <item x="39"/>
        <item x="1530"/>
        <item x="2004"/>
        <item x="283"/>
        <item x="1510"/>
        <item x="495"/>
        <item x="290"/>
        <item x="1505"/>
        <item x="1710"/>
        <item x="2163"/>
        <item x="226"/>
        <item x="877"/>
        <item x="2009"/>
        <item x="1091"/>
        <item x="2109"/>
        <item x="812"/>
        <item x="1139"/>
        <item x="1522"/>
        <item x="488"/>
        <item x="1093"/>
        <item x="1583"/>
        <item x="1275"/>
        <item x="1531"/>
        <item x="2006"/>
        <item x="294"/>
        <item x="12"/>
        <item x="276"/>
        <item x="1438"/>
        <item x="1748"/>
        <item x="1988"/>
        <item x="1008"/>
        <item x="2661"/>
        <item x="879"/>
        <item x="2160"/>
        <item x="301"/>
        <item x="232"/>
        <item x="342"/>
        <item x="1525"/>
        <item x="1433"/>
        <item x="268"/>
        <item x="2183"/>
        <item x="1645"/>
        <item x="1642"/>
        <item x="2012"/>
        <item x="570"/>
        <item x="4"/>
        <item x="285"/>
        <item x="334"/>
        <item x="2268"/>
        <item x="1542"/>
        <item x="1124"/>
        <item x="1451"/>
        <item x="1712"/>
        <item x="782"/>
        <item x="203"/>
        <item x="1548"/>
        <item x="1104"/>
        <item x="922"/>
        <item x="2158"/>
        <item x="1131"/>
        <item x="1987"/>
        <item x="296"/>
        <item x="1678"/>
        <item x="1540"/>
        <item x="1110"/>
        <item x="1142"/>
        <item x="1245"/>
        <item x="1921"/>
        <item x="238"/>
        <item x="1641"/>
        <item x="1503"/>
        <item x="1430"/>
        <item x="545"/>
        <item x="1519"/>
        <item x="221"/>
        <item x="977"/>
        <item x="1776"/>
        <item x="2016"/>
        <item x="1448"/>
        <item x="491"/>
        <item x="1490"/>
        <item x="1504"/>
        <item x="1708"/>
        <item x="236"/>
        <item x="1527"/>
        <item x="790"/>
        <item x="271"/>
        <item x="1521"/>
        <item x="1543"/>
        <item x="1750"/>
        <item x="981"/>
        <item x="328"/>
        <item x="1003"/>
        <item x="2241"/>
        <item x="193"/>
        <item x="1488"/>
        <item x="1989"/>
        <item x="1482"/>
        <item x="1431"/>
        <item x="1502"/>
        <item x="1455"/>
        <item x="204"/>
        <item x="2578"/>
        <item x="1439"/>
        <item x="1773"/>
        <item x="1536"/>
        <item x="213"/>
        <item x="2005"/>
        <item x="1686"/>
        <item x="500"/>
        <item x="1432"/>
        <item x="1911"/>
        <item x="538"/>
        <item x="1907"/>
        <item x="168"/>
        <item x="1474"/>
        <item x="1925"/>
        <item x="1442"/>
        <item x="2188"/>
        <item x="275"/>
        <item x="530"/>
        <item x="224"/>
        <item x="1476"/>
        <item x="1499"/>
        <item x="1633"/>
        <item x="330"/>
        <item x="1478"/>
        <item x="1494"/>
        <item x="1520"/>
        <item x="1683"/>
        <item x="1089"/>
        <item x="241"/>
        <item x="1449"/>
        <item x="770"/>
        <item x="1450"/>
        <item x="1544"/>
        <item x="1992"/>
        <item x="1495"/>
        <item x="1436"/>
        <item x="1546"/>
        <item x="1507"/>
        <item x="269"/>
        <item x="1640"/>
        <item x="2147"/>
        <item x="1511"/>
        <item x="1424"/>
        <item x="313"/>
        <item x="1481"/>
        <item x="1437"/>
        <item x="1524"/>
        <item x="1711"/>
        <item x="1497"/>
        <item x="1765"/>
        <item x="1491"/>
        <item x="1458"/>
        <item x="1461"/>
        <item x="1635"/>
        <item x="1447"/>
        <item x="1460"/>
        <item x="1473"/>
        <item x="1691"/>
        <item x="1666"/>
        <item x="1445"/>
        <item x="1644"/>
        <item x="1506"/>
        <item x="1425"/>
        <item x="1422"/>
        <item x="489"/>
        <item x="1942"/>
        <item x="1435"/>
        <item x="1913"/>
        <item x="1426"/>
        <item x="1541"/>
        <item x="1483"/>
        <item x="1535"/>
        <item x="1454"/>
        <item x="1459"/>
        <item x="1102"/>
        <item x="1485"/>
        <item x="1429"/>
        <item x="1452"/>
        <item x="777"/>
        <item x="1547"/>
        <item x="1486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Sum of %Funding" fld="25" baseField="0" baseItem="0" numFmtId="10"/>
  </dataFields>
  <formats count="2">
    <format dxfId="10">
      <pivotArea field="16" grandCol="1" collapsedLevelsAreSubtotals="1" axis="axisRow" fieldPosition="0">
        <references count="1">
          <reference field="16" count="1">
            <x v="7"/>
          </reference>
        </references>
      </pivotArea>
    </format>
    <format dxfId="9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8E1DC8-A12F-704F-88FE-2F46D7BAD49D}" name="Table1" displayName="Table1" ref="A1:B14" totalsRowShown="0">
  <autoFilter ref="A1:B14" xr:uid="{00000000-0009-0000-0100-000001000000}"/>
  <tableColumns count="2">
    <tableColumn id="1" xr3:uid="{D5BF4B09-26D4-A84B-ADA0-44A509DCA04E}" name="currency"/>
    <tableColumn id="2" xr3:uid="{27E26B85-5DD4-A346-8186-1CC3CDE43BB8}" name="conversion r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7"/>
  <sheetViews>
    <sheetView topLeftCell="N1"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3" customWidth="1"/>
    <col min="15" max="15" width="15.83203125" customWidth="1"/>
    <col min="16" max="16" width="17.1640625" customWidth="1"/>
    <col min="17" max="17" width="14" customWidth="1"/>
    <col min="18" max="18" width="13" customWidth="1"/>
    <col min="19" max="19" width="20.6640625" customWidth="1"/>
    <col min="20" max="20" width="20.33203125" customWidth="1"/>
    <col min="21" max="21" width="21" customWidth="1"/>
    <col min="22" max="22" width="20" customWidth="1"/>
    <col min="23" max="23" width="18.5" customWidth="1"/>
    <col min="24" max="24" width="20.33203125" customWidth="1"/>
    <col min="25" max="25" width="12.664062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8370</v>
      </c>
      <c r="R1" s="1" t="s">
        <v>8309</v>
      </c>
      <c r="S1" s="1" t="s">
        <v>8352</v>
      </c>
      <c r="T1" s="1" t="s">
        <v>8353</v>
      </c>
      <c r="U1" s="1" t="s">
        <v>8354</v>
      </c>
      <c r="V1" s="1" t="s">
        <v>8355</v>
      </c>
      <c r="W1" s="1" t="s">
        <v>8356</v>
      </c>
      <c r="X1" s="1" t="s">
        <v>8388</v>
      </c>
      <c r="Y1" s="1" t="s">
        <v>8394</v>
      </c>
      <c r="Z1" s="1" t="s">
        <v>8395</v>
      </c>
    </row>
    <row r="2" spans="1:26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IF(D2&lt;&gt;0,IF(E2&lt;&gt;0,E2/D2,0),0)</f>
        <v>1.3685882352941177</v>
      </c>
      <c r="P2" s="6">
        <f>IF(L2&lt;&gt;0,IF(E2&lt;&gt;0,E2/L2,0),0)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(J2/86400)+25569+(-6/24)</f>
        <v>42176.757071759261</v>
      </c>
      <c r="T2" s="10">
        <f>(I2/86400)+25569+(-6/24)</f>
        <v>42207.875</v>
      </c>
      <c r="U2">
        <f>YEAR(S2)</f>
        <v>2015</v>
      </c>
      <c r="V2">
        <f>YEAR(T2)</f>
        <v>2015</v>
      </c>
      <c r="W2" t="str">
        <f>TEXT(S2,"mmm")</f>
        <v>Jun</v>
      </c>
      <c r="X2" t="str">
        <f>IF(E2=0,"No funding",IF(E2&lt;1000,"&lt;1000",IF(E2&lt;4999,"1000 to 4999",IF(E2&lt;10000,"5000 to 9999",IF(E2&lt;14999,"10000 to 14999",IF(E2&lt;20000,"15000 to 19999",IF(E2&lt;25000,"20000 to 24999",IF(E2&lt;30000,"25000 to 29999",IF(E2&lt;35000,"30000 to 34999",IF(E2&lt;40000,"35000 to 39999",IF(E2&lt;45000,"40000 to 44999",IF(E2&lt;50000,"45000 to 49999","&gt;50000"))))))))))))</f>
        <v>10000 to 14999</v>
      </c>
      <c r="Y2" s="12">
        <f>VLOOKUP(H2,Table1[#All],2,)*Kickstarter!E2</f>
        <v>11633</v>
      </c>
      <c r="Z2" s="5">
        <f>Y2/'currency conversion'!$B$18</f>
        <v>2.5249514491715053E-4</v>
      </c>
    </row>
    <row r="3" spans="1:26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IF(D3&lt;&gt;0,IF(E3&lt;&gt;0,E3/D3,0),0)</f>
        <v>1.4260827250608272</v>
      </c>
      <c r="P3" s="6">
        <f t="shared" ref="P3:P66" si="1">IF(L3&lt;&gt;0,IF(E3&lt;&gt;0,E3/L3,0),0)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(J3/86400)+25569+(-6/24)</f>
        <v>42766.350497685184</v>
      </c>
      <c r="T3" s="10">
        <f t="shared" ref="T3:T66" si="5">(I3/86400)+25569+(-6/24)</f>
        <v>42796.350497685184</v>
      </c>
      <c r="U3">
        <f t="shared" ref="U3:U66" si="6">YEAR(S3)</f>
        <v>2017</v>
      </c>
      <c r="V3">
        <f t="shared" ref="V3:V66" si="7">YEAR(T3)</f>
        <v>2017</v>
      </c>
      <c r="W3" t="str">
        <f t="shared" ref="W3:W66" si="8">TEXT(S3,"mmm")</f>
        <v>Jan</v>
      </c>
      <c r="X3" t="str">
        <f t="shared" ref="X3:X66" si="9">IF(E3=0,"No funding",IF(E3&lt;1000,"&lt;1000",IF(E3&lt;4999,"1000 to 4999",IF(E3&lt;10000,"5000 to 9999",IF(E3&lt;14999,"10000 to 14999",IF(E3&lt;20000,"15000 to 19999",IF(E3&lt;25000,"20000 to 24999",IF(E3&lt;30000,"25000 to 29999",IF(E3&lt;35000,"30000 to 34999",IF(E3&lt;40000,"35000 to 39999",IF(E3&lt;45000,"40000 to 44999",IF(E3&lt;50000,"45000 to 49999","&gt;50000"))))))))))))</f>
        <v>10000 to 14999</v>
      </c>
      <c r="Y3" s="12">
        <f>VLOOKUP(H3,Table1[#All],2,)*Kickstarter!E3</f>
        <v>14653</v>
      </c>
      <c r="Z3" s="5">
        <f>Y3/'currency conversion'!$B$18</f>
        <v>3.1804447334917964E-4</v>
      </c>
    </row>
    <row r="4" spans="1:26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  <c r="U4">
        <f t="shared" si="6"/>
        <v>2016</v>
      </c>
      <c r="V4">
        <f t="shared" si="7"/>
        <v>2016</v>
      </c>
      <c r="W4" t="str">
        <f t="shared" si="8"/>
        <v>Feb</v>
      </c>
      <c r="X4" t="str">
        <f t="shared" si="9"/>
        <v>&lt;1000</v>
      </c>
      <c r="Y4" s="12">
        <f>VLOOKUP(H4,Table1[#All],2,)*Kickstarter!E4</f>
        <v>687.75</v>
      </c>
      <c r="Z4" s="5">
        <f>Y4/'currency conversion'!$B$18</f>
        <v>1.4927665771234444E-5</v>
      </c>
    </row>
    <row r="5" spans="1:26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  <c r="U5">
        <f t="shared" si="6"/>
        <v>2014</v>
      </c>
      <c r="V5">
        <f t="shared" si="7"/>
        <v>2014</v>
      </c>
      <c r="W5" t="str">
        <f t="shared" si="8"/>
        <v>Jul</v>
      </c>
      <c r="X5" t="str">
        <f t="shared" si="9"/>
        <v>10000 to 14999</v>
      </c>
      <c r="Y5" s="12">
        <f>VLOOKUP(H5,Table1[#All],2,)*Kickstarter!E5</f>
        <v>10390</v>
      </c>
      <c r="Z5" s="5">
        <f>Y5/'currency conversion'!$B$18</f>
        <v>2.2551573589694784E-4</v>
      </c>
    </row>
    <row r="6" spans="1:26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  <c r="U6">
        <f t="shared" si="6"/>
        <v>2015</v>
      </c>
      <c r="V6">
        <f t="shared" si="7"/>
        <v>2015</v>
      </c>
      <c r="W6" t="str">
        <f t="shared" si="8"/>
        <v>Nov</v>
      </c>
      <c r="X6" t="str">
        <f t="shared" si="9"/>
        <v>&gt;50000</v>
      </c>
      <c r="Y6" s="12">
        <f>VLOOKUP(H6,Table1[#All],2,)*Kickstarter!E6</f>
        <v>54116.28</v>
      </c>
      <c r="Z6" s="5">
        <f>Y6/'currency conversion'!$B$18</f>
        <v>1.1745979507416053E-3</v>
      </c>
    </row>
    <row r="7" spans="1:26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  <c r="U7">
        <f t="shared" si="6"/>
        <v>2016</v>
      </c>
      <c r="V7">
        <f t="shared" si="7"/>
        <v>2016</v>
      </c>
      <c r="W7" t="str">
        <f t="shared" si="8"/>
        <v>Jul</v>
      </c>
      <c r="X7" t="str">
        <f t="shared" si="9"/>
        <v>1000 to 4999</v>
      </c>
      <c r="Y7" s="12">
        <f>VLOOKUP(H7,Table1[#All],2,)*Kickstarter!E7</f>
        <v>4390</v>
      </c>
      <c r="Z7" s="5">
        <f>Y7/'currency conversion'!$B$18</f>
        <v>9.5285282058479403E-5</v>
      </c>
    </row>
    <row r="8" spans="1:26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  <c r="U8">
        <f t="shared" si="6"/>
        <v>2014</v>
      </c>
      <c r="V8">
        <f t="shared" si="7"/>
        <v>2014</v>
      </c>
      <c r="W8" t="str">
        <f t="shared" si="8"/>
        <v>Jun</v>
      </c>
      <c r="X8" t="str">
        <f t="shared" si="9"/>
        <v>5000 to 9999</v>
      </c>
      <c r="Y8" s="12">
        <f>VLOOKUP(H8,Table1[#All],2,)*Kickstarter!E8</f>
        <v>8519</v>
      </c>
      <c r="Z8" s="5">
        <f>Y8/'currency conversion'!$B$18</f>
        <v>1.8490553937498542E-4</v>
      </c>
    </row>
    <row r="9" spans="1:26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  <c r="U9">
        <f t="shared" si="6"/>
        <v>2016</v>
      </c>
      <c r="V9">
        <f t="shared" si="7"/>
        <v>2016</v>
      </c>
      <c r="W9" t="str">
        <f t="shared" si="8"/>
        <v>May</v>
      </c>
      <c r="X9" t="str">
        <f t="shared" si="9"/>
        <v>5000 to 9999</v>
      </c>
      <c r="Y9" s="12">
        <f>VLOOKUP(H9,Table1[#All],2,)*Kickstarter!E9</f>
        <v>9110</v>
      </c>
      <c r="Z9" s="5">
        <f>Y9/'currency conversion'!$B$18</f>
        <v>1.9773323907807457E-4</v>
      </c>
    </row>
    <row r="10" spans="1:26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  <c r="U10">
        <f t="shared" si="6"/>
        <v>2016</v>
      </c>
      <c r="V10">
        <f t="shared" si="7"/>
        <v>2016</v>
      </c>
      <c r="W10" t="str">
        <f t="shared" si="8"/>
        <v>Apr</v>
      </c>
      <c r="X10" t="str">
        <f t="shared" si="9"/>
        <v>1000 to 4999</v>
      </c>
      <c r="Y10" s="12">
        <f>VLOOKUP(H10,Table1[#All],2,)*Kickstarter!E10</f>
        <v>3501.52</v>
      </c>
      <c r="Z10" s="5">
        <f>Y10/'currency conversion'!$B$18</f>
        <v>7.6000756454079E-5</v>
      </c>
    </row>
    <row r="11" spans="1:26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  <c r="U11">
        <f t="shared" si="6"/>
        <v>2016</v>
      </c>
      <c r="V11">
        <f t="shared" si="7"/>
        <v>2016</v>
      </c>
      <c r="W11" t="str">
        <f t="shared" si="8"/>
        <v>Mar</v>
      </c>
      <c r="X11" t="str">
        <f t="shared" si="9"/>
        <v>&lt;1000</v>
      </c>
      <c r="Y11" s="12">
        <f>VLOOKUP(H11,Table1[#All],2,)*Kickstarter!E11</f>
        <v>629.99</v>
      </c>
      <c r="Z11" s="5">
        <f>Y11/'currency conversion'!$B$18</f>
        <v>1.3673980602282787E-5</v>
      </c>
    </row>
    <row r="12" spans="1:26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  <c r="U12">
        <f t="shared" si="6"/>
        <v>2014</v>
      </c>
      <c r="V12">
        <f t="shared" si="7"/>
        <v>2014</v>
      </c>
      <c r="W12" t="str">
        <f t="shared" si="8"/>
        <v>May</v>
      </c>
      <c r="X12" t="str">
        <f t="shared" si="9"/>
        <v>1000 to 4999</v>
      </c>
      <c r="Y12" s="12">
        <f>VLOOKUP(H12,Table1[#All],2,)*Kickstarter!E12</f>
        <v>3015</v>
      </c>
      <c r="Z12" s="5">
        <f>Y12/'currency conversion'!$B$18</f>
        <v>6.5440803053830381E-5</v>
      </c>
    </row>
    <row r="13" spans="1:26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  <c r="U13">
        <f t="shared" si="6"/>
        <v>2016</v>
      </c>
      <c r="V13">
        <f t="shared" si="7"/>
        <v>2016</v>
      </c>
      <c r="W13" t="str">
        <f t="shared" si="8"/>
        <v>Jul</v>
      </c>
      <c r="X13" t="str">
        <f t="shared" si="9"/>
        <v>5000 to 9999</v>
      </c>
      <c r="Y13" s="12">
        <f>VLOOKUP(H13,Table1[#All],2,)*Kickstarter!E13</f>
        <v>6025</v>
      </c>
      <c r="Z13" s="5">
        <f>Y13/'currency conversion'!$B$18</f>
        <v>1.3077308072946206E-4</v>
      </c>
    </row>
    <row r="14" spans="1:26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  <c r="U14">
        <f t="shared" si="6"/>
        <v>2014</v>
      </c>
      <c r="V14">
        <f t="shared" si="7"/>
        <v>2014</v>
      </c>
      <c r="W14" t="str">
        <f t="shared" si="8"/>
        <v>Jun</v>
      </c>
      <c r="X14" t="str">
        <f t="shared" si="9"/>
        <v>45000 to 49999</v>
      </c>
      <c r="Y14" s="12">
        <f>VLOOKUP(H14,Table1[#All],2,)*Kickstarter!E14</f>
        <v>49588</v>
      </c>
      <c r="Z14" s="5">
        <f>Y14/'currency conversion'!$B$18</f>
        <v>1.0763112908236622E-3</v>
      </c>
    </row>
    <row r="15" spans="1:26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  <c r="U15">
        <f t="shared" si="6"/>
        <v>2016</v>
      </c>
      <c r="V15">
        <f t="shared" si="7"/>
        <v>2016</v>
      </c>
      <c r="W15" t="str">
        <f t="shared" si="8"/>
        <v>May</v>
      </c>
      <c r="X15" t="str">
        <f t="shared" si="9"/>
        <v>5000 to 9999</v>
      </c>
      <c r="Y15" s="12">
        <f>VLOOKUP(H15,Table1[#All],2,)*Kickstarter!E15</f>
        <v>5599</v>
      </c>
      <c r="Z15" s="5">
        <f>Y15/'currency conversion'!$B$18</f>
        <v>1.2152671850693079E-4</v>
      </c>
    </row>
    <row r="16" spans="1:26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  <c r="U16">
        <f t="shared" si="6"/>
        <v>2014</v>
      </c>
      <c r="V16">
        <f t="shared" si="7"/>
        <v>2014</v>
      </c>
      <c r="W16" t="str">
        <f t="shared" si="8"/>
        <v>Jun</v>
      </c>
      <c r="X16" t="str">
        <f t="shared" si="9"/>
        <v>5000 to 9999</v>
      </c>
      <c r="Y16" s="12">
        <f>VLOOKUP(H16,Table1[#All],2,)*Kickstarter!E16</f>
        <v>4299.76</v>
      </c>
      <c r="Z16" s="5">
        <f>Y16/'currency conversion'!$B$18</f>
        <v>9.3326616032748841E-5</v>
      </c>
    </row>
    <row r="17" spans="1:26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  <c r="U17">
        <f t="shared" si="6"/>
        <v>2015</v>
      </c>
      <c r="V17">
        <f t="shared" si="7"/>
        <v>2015</v>
      </c>
      <c r="W17" t="str">
        <f t="shared" si="8"/>
        <v>Sep</v>
      </c>
      <c r="X17" t="str">
        <f t="shared" si="9"/>
        <v>1000 to 4999</v>
      </c>
      <c r="Y17" s="12">
        <f>VLOOKUP(H17,Table1[#All],2,)*Kickstarter!E17</f>
        <v>2430.48</v>
      </c>
      <c r="Z17" s="5">
        <f>Y17/'currency conversion'!$B$18</f>
        <v>5.275375224088679E-5</v>
      </c>
    </row>
    <row r="18" spans="1:26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  <c r="U18">
        <f t="shared" si="6"/>
        <v>2014</v>
      </c>
      <c r="V18">
        <f t="shared" si="7"/>
        <v>2014</v>
      </c>
      <c r="W18" t="str">
        <f t="shared" si="8"/>
        <v>May</v>
      </c>
      <c r="X18" t="str">
        <f t="shared" si="9"/>
        <v>10000 to 14999</v>
      </c>
      <c r="Y18" s="12">
        <f>VLOOKUP(H18,Table1[#All],2,)*Kickstarter!E18</f>
        <v>12029</v>
      </c>
      <c r="Z18" s="5">
        <f>Y18/'currency conversion'!$B$18</f>
        <v>2.6109035487048945E-4</v>
      </c>
    </row>
    <row r="19" spans="1:26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  <c r="U19">
        <f t="shared" si="6"/>
        <v>2014</v>
      </c>
      <c r="V19">
        <f t="shared" si="7"/>
        <v>2014</v>
      </c>
      <c r="W19" t="str">
        <f t="shared" si="8"/>
        <v>Oct</v>
      </c>
      <c r="X19" t="str">
        <f t="shared" si="9"/>
        <v>1000 to 4999</v>
      </c>
      <c r="Y19" s="12">
        <f>VLOOKUP(H19,Table1[#All],2,)*Kickstarter!E19</f>
        <v>1978.1000000000001</v>
      </c>
      <c r="Z19" s="5">
        <f>Y19/'currency conversion'!$B$18</f>
        <v>4.2934810122979069E-5</v>
      </c>
    </row>
    <row r="20" spans="1:26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  <c r="U20">
        <f t="shared" si="6"/>
        <v>2014</v>
      </c>
      <c r="V20">
        <f t="shared" si="7"/>
        <v>2014</v>
      </c>
      <c r="W20" t="str">
        <f t="shared" si="8"/>
        <v>Aug</v>
      </c>
      <c r="X20" t="str">
        <f t="shared" si="9"/>
        <v>30000 to 34999</v>
      </c>
      <c r="Y20" s="12">
        <f>VLOOKUP(H20,Table1[#All],2,)*Kickstarter!E20</f>
        <v>31896.33</v>
      </c>
      <c r="Z20" s="5">
        <f>Y20/'currency conversion'!$B$18</f>
        <v>6.9231225528025933E-4</v>
      </c>
    </row>
    <row r="21" spans="1:26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  <c r="U21">
        <f t="shared" si="6"/>
        <v>2015</v>
      </c>
      <c r="V21">
        <f t="shared" si="7"/>
        <v>2015</v>
      </c>
      <c r="W21" t="str">
        <f t="shared" si="8"/>
        <v>Jun</v>
      </c>
      <c r="X21" t="str">
        <f t="shared" si="9"/>
        <v>1000 to 4999</v>
      </c>
      <c r="Y21" s="12">
        <f>VLOOKUP(H21,Table1[#All],2,)*Kickstarter!E21</f>
        <v>1235</v>
      </c>
      <c r="Z21" s="5">
        <f>Y21/'currency conversion'!$B$18</f>
        <v>2.6805768415084751E-5</v>
      </c>
    </row>
    <row r="22" spans="1:26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  <c r="U22">
        <f t="shared" si="6"/>
        <v>2015</v>
      </c>
      <c r="V22">
        <f t="shared" si="7"/>
        <v>2015</v>
      </c>
      <c r="W22" t="str">
        <f t="shared" si="8"/>
        <v>Jul</v>
      </c>
      <c r="X22" t="str">
        <f t="shared" si="9"/>
        <v>1000 to 4999</v>
      </c>
      <c r="Y22" s="12">
        <f>VLOOKUP(H22,Table1[#All],2,)*Kickstarter!E22</f>
        <v>2004</v>
      </c>
      <c r="Z22" s="5">
        <f>Y22/'currency conversion'!$B$18</f>
        <v>4.3496971582048455E-5</v>
      </c>
    </row>
    <row r="23" spans="1:26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  <c r="U23">
        <f t="shared" si="6"/>
        <v>2014</v>
      </c>
      <c r="V23">
        <f t="shared" si="7"/>
        <v>2014</v>
      </c>
      <c r="W23" t="str">
        <f t="shared" si="8"/>
        <v>Aug</v>
      </c>
      <c r="X23" t="str">
        <f t="shared" si="9"/>
        <v>20000 to 24999</v>
      </c>
      <c r="Y23" s="12">
        <f>VLOOKUP(H23,Table1[#All],2,)*Kickstarter!E23</f>
        <v>20190</v>
      </c>
      <c r="Z23" s="5">
        <f>Y23/'currency conversion'!$B$18</f>
        <v>4.3822547716644626E-4</v>
      </c>
    </row>
    <row r="24" spans="1:26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  <c r="U24">
        <f t="shared" si="6"/>
        <v>2014</v>
      </c>
      <c r="V24">
        <f t="shared" si="7"/>
        <v>2015</v>
      </c>
      <c r="W24" t="str">
        <f t="shared" si="8"/>
        <v>Dec</v>
      </c>
      <c r="X24" t="str">
        <f t="shared" si="9"/>
        <v>&lt;1000</v>
      </c>
      <c r="Y24" s="12">
        <f>VLOOKUP(H24,Table1[#All],2,)*Kickstarter!E24</f>
        <v>410</v>
      </c>
      <c r="Z24" s="5">
        <f>Y24/'currency conversion'!$B$18</f>
        <v>8.8990810122953428E-6</v>
      </c>
    </row>
    <row r="25" spans="1:26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  <c r="U25">
        <f t="shared" si="6"/>
        <v>2015</v>
      </c>
      <c r="V25">
        <f t="shared" si="7"/>
        <v>2015</v>
      </c>
      <c r="W25" t="str">
        <f t="shared" si="8"/>
        <v>Apr</v>
      </c>
      <c r="X25" t="str">
        <f t="shared" si="9"/>
        <v>1000 to 4999</v>
      </c>
      <c r="Y25" s="12">
        <f>VLOOKUP(H25,Table1[#All],2,)*Kickstarter!E25</f>
        <v>2370</v>
      </c>
      <c r="Z25" s="5">
        <f>Y25/'currency conversion'!$B$18</f>
        <v>5.1441029266195029E-5</v>
      </c>
    </row>
    <row r="26" spans="1:26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  <c r="U26">
        <f t="shared" si="6"/>
        <v>2015</v>
      </c>
      <c r="V26">
        <f t="shared" si="7"/>
        <v>2015</v>
      </c>
      <c r="W26" t="str">
        <f t="shared" si="8"/>
        <v>Aug</v>
      </c>
      <c r="X26" t="str">
        <f t="shared" si="9"/>
        <v>35000 to 39999</v>
      </c>
      <c r="Y26" s="12">
        <f>VLOOKUP(H26,Table1[#All],2,)*Kickstarter!E26</f>
        <v>38082.69</v>
      </c>
      <c r="Z26" s="5">
        <f>Y26/'currency conversion'!$B$18</f>
        <v>8.2658766701495059E-4</v>
      </c>
    </row>
    <row r="27" spans="1:26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  <c r="U27">
        <f t="shared" si="6"/>
        <v>2015</v>
      </c>
      <c r="V27">
        <f t="shared" si="7"/>
        <v>2016</v>
      </c>
      <c r="W27" t="str">
        <f t="shared" si="8"/>
        <v>Nov</v>
      </c>
      <c r="X27" t="str">
        <f t="shared" si="9"/>
        <v>&lt;1000</v>
      </c>
      <c r="Y27" s="12">
        <f>VLOOKUP(H27,Table1[#All],2,)*Kickstarter!E27</f>
        <v>800</v>
      </c>
      <c r="Z27" s="5">
        <f>Y27/'currency conversion'!$B$18</f>
        <v>1.7364060511795792E-5</v>
      </c>
    </row>
    <row r="28" spans="1:26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  <c r="U28">
        <f t="shared" si="6"/>
        <v>2014</v>
      </c>
      <c r="V28">
        <f t="shared" si="7"/>
        <v>2014</v>
      </c>
      <c r="W28" t="str">
        <f t="shared" si="8"/>
        <v>Jul</v>
      </c>
      <c r="X28" t="str">
        <f t="shared" si="9"/>
        <v>1000 to 4999</v>
      </c>
      <c r="Y28" s="12">
        <f>VLOOKUP(H28,Table1[#All],2,)*Kickstarter!E28</f>
        <v>1940</v>
      </c>
      <c r="Z28" s="5">
        <f>Y28/'currency conversion'!$B$18</f>
        <v>4.2107846741104792E-5</v>
      </c>
    </row>
    <row r="29" spans="1:26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  <c r="U29">
        <f t="shared" si="6"/>
        <v>2014</v>
      </c>
      <c r="V29">
        <f t="shared" si="7"/>
        <v>2014</v>
      </c>
      <c r="W29" t="str">
        <f t="shared" si="8"/>
        <v>Oct</v>
      </c>
      <c r="X29" t="str">
        <f t="shared" si="9"/>
        <v>20000 to 24999</v>
      </c>
      <c r="Y29" s="12">
        <f>VLOOKUP(H29,Table1[#All],2,)*Kickstarter!E29</f>
        <v>15194.6</v>
      </c>
      <c r="Z29" s="5">
        <f>Y29/'currency conversion'!$B$18</f>
        <v>3.2979994231566542E-4</v>
      </c>
    </row>
    <row r="30" spans="1:26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  <c r="U30">
        <f t="shared" si="6"/>
        <v>2015</v>
      </c>
      <c r="V30">
        <f t="shared" si="7"/>
        <v>2015</v>
      </c>
      <c r="W30" t="str">
        <f t="shared" si="8"/>
        <v>Nov</v>
      </c>
      <c r="X30" t="str">
        <f t="shared" si="9"/>
        <v>10000 to 14999</v>
      </c>
      <c r="Y30" s="12">
        <f>VLOOKUP(H30,Table1[#All],2,)*Kickstarter!E30</f>
        <v>12042</v>
      </c>
      <c r="Z30" s="5">
        <f>Y30/'currency conversion'!$B$18</f>
        <v>2.6137252085380616E-4</v>
      </c>
    </row>
    <row r="31" spans="1:26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  <c r="U31">
        <f t="shared" si="6"/>
        <v>2014</v>
      </c>
      <c r="V31">
        <f t="shared" si="7"/>
        <v>2014</v>
      </c>
      <c r="W31" t="str">
        <f t="shared" si="8"/>
        <v>Jun</v>
      </c>
      <c r="X31" t="str">
        <f t="shared" si="9"/>
        <v>1000 to 4999</v>
      </c>
      <c r="Y31" s="12">
        <f>VLOOKUP(H31,Table1[#All],2,)*Kickstarter!E31</f>
        <v>4847</v>
      </c>
      <c r="Z31" s="5">
        <f>Y31/'currency conversion'!$B$18</f>
        <v>1.0520450162584274E-4</v>
      </c>
    </row>
    <row r="32" spans="1:26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  <c r="U32">
        <f t="shared" si="6"/>
        <v>2014</v>
      </c>
      <c r="V32">
        <f t="shared" si="7"/>
        <v>2014</v>
      </c>
      <c r="W32" t="str">
        <f t="shared" si="8"/>
        <v>Jul</v>
      </c>
      <c r="X32" t="str">
        <f t="shared" si="9"/>
        <v>1000 to 4999</v>
      </c>
      <c r="Y32" s="12">
        <f>VLOOKUP(H32,Table1[#All],2,)*Kickstarter!E32</f>
        <v>4051.99</v>
      </c>
      <c r="Z32" s="5">
        <f>Y32/'currency conversion'!$B$18</f>
        <v>8.7948749441489274E-5</v>
      </c>
    </row>
    <row r="33" spans="1:26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  <c r="U33">
        <f t="shared" si="6"/>
        <v>2016</v>
      </c>
      <c r="V33">
        <f t="shared" si="7"/>
        <v>2016</v>
      </c>
      <c r="W33" t="str">
        <f t="shared" si="8"/>
        <v>Jan</v>
      </c>
      <c r="X33" t="str">
        <f t="shared" si="9"/>
        <v>&lt;1000</v>
      </c>
      <c r="Y33" s="12">
        <f>VLOOKUP(H33,Table1[#All],2,)*Kickstarter!E33</f>
        <v>13</v>
      </c>
      <c r="Z33" s="5">
        <f>Y33/'currency conversion'!$B$18</f>
        <v>2.8216598331668162E-7</v>
      </c>
    </row>
    <row r="34" spans="1:26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  <c r="U34">
        <f t="shared" si="6"/>
        <v>2016</v>
      </c>
      <c r="V34">
        <f t="shared" si="7"/>
        <v>2016</v>
      </c>
      <c r="W34" t="str">
        <f t="shared" si="8"/>
        <v>Apr</v>
      </c>
      <c r="X34" t="str">
        <f t="shared" si="9"/>
        <v>25000 to 29999</v>
      </c>
      <c r="Y34" s="12">
        <f>VLOOKUP(H34,Table1[#All],2,)*Kickstarter!E34</f>
        <v>28520</v>
      </c>
      <c r="Z34" s="5">
        <f>Y34/'currency conversion'!$B$18</f>
        <v>6.1902875724551996E-4</v>
      </c>
    </row>
    <row r="35" spans="1:26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  <c r="U35">
        <f t="shared" si="6"/>
        <v>2015</v>
      </c>
      <c r="V35">
        <f t="shared" si="7"/>
        <v>2015</v>
      </c>
      <c r="W35" t="str">
        <f t="shared" si="8"/>
        <v>Oct</v>
      </c>
      <c r="X35" t="str">
        <f t="shared" si="9"/>
        <v>5000 to 9999</v>
      </c>
      <c r="Y35" s="12">
        <f>VLOOKUP(H35,Table1[#All],2,)*Kickstarter!E35</f>
        <v>5360</v>
      </c>
      <c r="Z35" s="5">
        <f>Y35/'currency conversion'!$B$18</f>
        <v>1.163392054290318E-4</v>
      </c>
    </row>
    <row r="36" spans="1:26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  <c r="U36">
        <f t="shared" si="6"/>
        <v>2014</v>
      </c>
      <c r="V36">
        <f t="shared" si="7"/>
        <v>2014</v>
      </c>
      <c r="W36" t="str">
        <f t="shared" si="8"/>
        <v>Jul</v>
      </c>
      <c r="X36" t="str">
        <f t="shared" si="9"/>
        <v>1000 to 4999</v>
      </c>
      <c r="Y36" s="12">
        <f>VLOOKUP(H36,Table1[#All],2,)*Kickstarter!E36</f>
        <v>3392</v>
      </c>
      <c r="Z36" s="5">
        <f>Y36/'currency conversion'!$B$18</f>
        <v>7.3623616570014157E-5</v>
      </c>
    </row>
    <row r="37" spans="1:26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  <c r="U37">
        <f t="shared" si="6"/>
        <v>2015</v>
      </c>
      <c r="V37">
        <f t="shared" si="7"/>
        <v>2015</v>
      </c>
      <c r="W37" t="str">
        <f t="shared" si="8"/>
        <v>Apr</v>
      </c>
      <c r="X37" t="str">
        <f t="shared" si="9"/>
        <v>1000 to 4999</v>
      </c>
      <c r="Y37" s="12">
        <f>VLOOKUP(H37,Table1[#All],2,)*Kickstarter!E37</f>
        <v>1665</v>
      </c>
      <c r="Z37" s="5">
        <f>Y37/'currency conversion'!$B$18</f>
        <v>3.6138950940174991E-5</v>
      </c>
    </row>
    <row r="38" spans="1:26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  <c r="U38">
        <f t="shared" si="6"/>
        <v>2015</v>
      </c>
      <c r="V38">
        <f t="shared" si="7"/>
        <v>2015</v>
      </c>
      <c r="W38" t="str">
        <f t="shared" si="8"/>
        <v>Mar</v>
      </c>
      <c r="X38" t="str">
        <f t="shared" si="9"/>
        <v>5000 to 9999</v>
      </c>
      <c r="Y38" s="12">
        <f>VLOOKUP(H38,Table1[#All],2,)*Kickstarter!E38</f>
        <v>8529</v>
      </c>
      <c r="Z38" s="5">
        <f>Y38/'currency conversion'!$B$18</f>
        <v>1.8512259013138288E-4</v>
      </c>
    </row>
    <row r="39" spans="1:26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  <c r="U39">
        <f t="shared" si="6"/>
        <v>2015</v>
      </c>
      <c r="V39">
        <f t="shared" si="7"/>
        <v>2015</v>
      </c>
      <c r="W39" t="str">
        <f t="shared" si="8"/>
        <v>Jan</v>
      </c>
      <c r="X39" t="str">
        <f t="shared" si="9"/>
        <v>40000 to 44999</v>
      </c>
      <c r="Y39" s="12">
        <f>VLOOKUP(H39,Table1[#All],2,)*Kickstarter!E39</f>
        <v>40357</v>
      </c>
      <c r="Z39" s="5">
        <f>Y39/'currency conversion'!$B$18</f>
        <v>8.7595173759317841E-4</v>
      </c>
    </row>
    <row r="40" spans="1:26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  <c r="U40">
        <f t="shared" si="6"/>
        <v>2013</v>
      </c>
      <c r="V40">
        <f t="shared" si="7"/>
        <v>2013</v>
      </c>
      <c r="W40" t="str">
        <f t="shared" si="8"/>
        <v>Apr</v>
      </c>
      <c r="X40" t="str">
        <f t="shared" si="9"/>
        <v>1000 to 4999</v>
      </c>
      <c r="Y40" s="12">
        <f>VLOOKUP(H40,Table1[#All],2,)*Kickstarter!E40</f>
        <v>2751</v>
      </c>
      <c r="Z40" s="5">
        <f>Y40/'currency conversion'!$B$18</f>
        <v>5.9710663084937777E-5</v>
      </c>
    </row>
    <row r="41" spans="1:26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  <c r="U41">
        <f t="shared" si="6"/>
        <v>2014</v>
      </c>
      <c r="V41">
        <f t="shared" si="7"/>
        <v>2014</v>
      </c>
      <c r="W41" t="str">
        <f t="shared" si="8"/>
        <v>Apr</v>
      </c>
      <c r="X41" t="str">
        <f t="shared" si="9"/>
        <v>30000 to 34999</v>
      </c>
      <c r="Y41" s="12">
        <f>VLOOKUP(H41,Table1[#All],2,)*Kickstarter!E41</f>
        <v>42895.950000000004</v>
      </c>
      <c r="Z41" s="5">
        <f>Y41/'currency conversion'!$B$18</f>
        <v>9.3105983938870842E-4</v>
      </c>
    </row>
    <row r="42" spans="1:26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  <c r="U42">
        <f t="shared" si="6"/>
        <v>2014</v>
      </c>
      <c r="V42">
        <f t="shared" si="7"/>
        <v>2014</v>
      </c>
      <c r="W42" t="str">
        <f t="shared" si="8"/>
        <v>May</v>
      </c>
      <c r="X42" t="str">
        <f t="shared" si="9"/>
        <v>1000 to 4999</v>
      </c>
      <c r="Y42" s="12">
        <f>VLOOKUP(H42,Table1[#All],2,)*Kickstarter!E42</f>
        <v>2027</v>
      </c>
      <c r="Z42" s="5">
        <f>Y42/'currency conversion'!$B$18</f>
        <v>4.3996188321762586E-5</v>
      </c>
    </row>
    <row r="43" spans="1:26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  <c r="U43">
        <f t="shared" si="6"/>
        <v>2014</v>
      </c>
      <c r="V43">
        <f t="shared" si="7"/>
        <v>2014</v>
      </c>
      <c r="W43" t="str">
        <f t="shared" si="8"/>
        <v>Sep</v>
      </c>
      <c r="X43" t="str">
        <f t="shared" si="9"/>
        <v>1000 to 4999</v>
      </c>
      <c r="Y43" s="12">
        <f>VLOOKUP(H43,Table1[#All],2,)*Kickstarter!E43</f>
        <v>2000</v>
      </c>
      <c r="Z43" s="5">
        <f>Y43/'currency conversion'!$B$18</f>
        <v>4.3410151279489477E-5</v>
      </c>
    </row>
    <row r="44" spans="1:26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  <c r="U44">
        <f t="shared" si="6"/>
        <v>2014</v>
      </c>
      <c r="V44">
        <f t="shared" si="7"/>
        <v>2014</v>
      </c>
      <c r="W44" t="str">
        <f t="shared" si="8"/>
        <v>Nov</v>
      </c>
      <c r="X44" t="str">
        <f t="shared" si="9"/>
        <v>15000 to 19999</v>
      </c>
      <c r="Y44" s="12">
        <f>VLOOKUP(H44,Table1[#All],2,)*Kickstarter!E44</f>
        <v>19860</v>
      </c>
      <c r="Z44" s="5">
        <f>Y44/'currency conversion'!$B$18</f>
        <v>4.310628022053305E-4</v>
      </c>
    </row>
    <row r="45" spans="1:26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  <c r="U45">
        <f t="shared" si="6"/>
        <v>2014</v>
      </c>
      <c r="V45">
        <f t="shared" si="7"/>
        <v>2014</v>
      </c>
      <c r="W45" t="str">
        <f t="shared" si="8"/>
        <v>Jun</v>
      </c>
      <c r="X45" t="str">
        <f t="shared" si="9"/>
        <v>30000 to 34999</v>
      </c>
      <c r="Y45" s="12">
        <f>VLOOKUP(H45,Table1[#All],2,)*Kickstarter!E45</f>
        <v>30866</v>
      </c>
      <c r="Z45" s="5">
        <f>Y45/'currency conversion'!$B$18</f>
        <v>6.6994886469636113E-4</v>
      </c>
    </row>
    <row r="46" spans="1:26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  <c r="U46">
        <f t="shared" si="6"/>
        <v>2014</v>
      </c>
      <c r="V46">
        <f t="shared" si="7"/>
        <v>2014</v>
      </c>
      <c r="W46" t="str">
        <f t="shared" si="8"/>
        <v>Aug</v>
      </c>
      <c r="X46" t="str">
        <f t="shared" si="9"/>
        <v>1000 to 4999</v>
      </c>
      <c r="Y46" s="12">
        <f>VLOOKUP(H46,Table1[#All],2,)*Kickstarter!E46</f>
        <v>2000</v>
      </c>
      <c r="Z46" s="5">
        <f>Y46/'currency conversion'!$B$18</f>
        <v>4.3410151279489477E-5</v>
      </c>
    </row>
    <row r="47" spans="1:26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  <c r="U47">
        <f t="shared" si="6"/>
        <v>2016</v>
      </c>
      <c r="V47">
        <f t="shared" si="7"/>
        <v>2016</v>
      </c>
      <c r="W47" t="str">
        <f t="shared" si="8"/>
        <v>Mar</v>
      </c>
      <c r="X47" t="str">
        <f t="shared" si="9"/>
        <v>5000 to 9999</v>
      </c>
      <c r="Y47" s="12">
        <f>VLOOKUP(H47,Table1[#All],2,)*Kickstarter!E47</f>
        <v>6000</v>
      </c>
      <c r="Z47" s="5">
        <f>Y47/'currency conversion'!$B$18</f>
        <v>1.3023045383846844E-4</v>
      </c>
    </row>
    <row r="48" spans="1:26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  <c r="U48">
        <f t="shared" si="6"/>
        <v>2015</v>
      </c>
      <c r="V48">
        <f t="shared" si="7"/>
        <v>2015</v>
      </c>
      <c r="W48" t="str">
        <f t="shared" si="8"/>
        <v>Nov</v>
      </c>
      <c r="X48" t="str">
        <f t="shared" si="9"/>
        <v>5000 to 9999</v>
      </c>
      <c r="Y48" s="12">
        <f>VLOOKUP(H48,Table1[#All],2,)*Kickstarter!E48</f>
        <v>6212.5</v>
      </c>
      <c r="Z48" s="5">
        <f>Y48/'currency conversion'!$B$18</f>
        <v>1.3484278241191418E-4</v>
      </c>
    </row>
    <row r="49" spans="1:26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  <c r="U49">
        <f t="shared" si="6"/>
        <v>2014</v>
      </c>
      <c r="V49">
        <f t="shared" si="7"/>
        <v>2014</v>
      </c>
      <c r="W49" t="str">
        <f t="shared" si="8"/>
        <v>Oct</v>
      </c>
      <c r="X49" t="str">
        <f t="shared" si="9"/>
        <v>5000 to 9999</v>
      </c>
      <c r="Y49" s="12">
        <f>VLOOKUP(H49,Table1[#All],2,)*Kickstarter!E49</f>
        <v>5380.55</v>
      </c>
      <c r="Z49" s="5">
        <f>Y49/'currency conversion'!$B$18</f>
        <v>1.1678524473342855E-4</v>
      </c>
    </row>
    <row r="50" spans="1:26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  <c r="U50">
        <f t="shared" si="6"/>
        <v>2015</v>
      </c>
      <c r="V50">
        <f t="shared" si="7"/>
        <v>2015</v>
      </c>
      <c r="W50" t="str">
        <f t="shared" si="8"/>
        <v>Jan</v>
      </c>
      <c r="X50" t="str">
        <f t="shared" si="9"/>
        <v>1000 to 4999</v>
      </c>
      <c r="Y50" s="12">
        <f>VLOOKUP(H50,Table1[#All],2,)*Kickstarter!E50</f>
        <v>2828.29</v>
      </c>
      <c r="Z50" s="5">
        <f>Y50/'currency conversion'!$B$18</f>
        <v>6.1388248381133643E-5</v>
      </c>
    </row>
    <row r="51" spans="1:26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  <c r="U51">
        <f t="shared" si="6"/>
        <v>2015</v>
      </c>
      <c r="V51">
        <f t="shared" si="7"/>
        <v>2015</v>
      </c>
      <c r="W51" t="str">
        <f t="shared" si="8"/>
        <v>Sep</v>
      </c>
      <c r="X51" t="str">
        <f t="shared" si="9"/>
        <v>10000 to 14999</v>
      </c>
      <c r="Y51" s="12">
        <f>VLOOKUP(H51,Table1[#All],2,)*Kickstarter!E51</f>
        <v>12000</v>
      </c>
      <c r="Z51" s="5">
        <f>Y51/'currency conversion'!$B$18</f>
        <v>2.6046090767693688E-4</v>
      </c>
    </row>
    <row r="52" spans="1:26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  <c r="U52">
        <f t="shared" si="6"/>
        <v>2014</v>
      </c>
      <c r="V52">
        <f t="shared" si="7"/>
        <v>2015</v>
      </c>
      <c r="W52" t="str">
        <f t="shared" si="8"/>
        <v>Dec</v>
      </c>
      <c r="X52" t="str">
        <f t="shared" si="9"/>
        <v>&lt;1000</v>
      </c>
      <c r="Y52" s="12">
        <f>VLOOKUP(H52,Table1[#All],2,)*Kickstarter!E52</f>
        <v>786</v>
      </c>
      <c r="Z52" s="5">
        <f>Y52/'currency conversion'!$B$18</f>
        <v>1.7060189452839365E-5</v>
      </c>
    </row>
    <row r="53" spans="1:26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  <c r="U53">
        <f t="shared" si="6"/>
        <v>2015</v>
      </c>
      <c r="V53">
        <f t="shared" si="7"/>
        <v>2015</v>
      </c>
      <c r="W53" t="str">
        <f t="shared" si="8"/>
        <v>Jul</v>
      </c>
      <c r="X53" t="str">
        <f t="shared" si="9"/>
        <v>10000 to 14999</v>
      </c>
      <c r="Y53" s="12">
        <f>VLOOKUP(H53,Table1[#All],2,)*Kickstarter!E53</f>
        <v>14082</v>
      </c>
      <c r="Z53" s="5">
        <f>Y53/'currency conversion'!$B$18</f>
        <v>3.0565087515888539E-4</v>
      </c>
    </row>
    <row r="54" spans="1:26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  <c r="U54">
        <f t="shared" si="6"/>
        <v>2014</v>
      </c>
      <c r="V54">
        <f t="shared" si="7"/>
        <v>2014</v>
      </c>
      <c r="W54" t="str">
        <f t="shared" si="8"/>
        <v>Jun</v>
      </c>
      <c r="X54" t="str">
        <f t="shared" si="9"/>
        <v>10000 to 14999</v>
      </c>
      <c r="Y54" s="12">
        <f>VLOOKUP(H54,Table1[#All],2,)*Kickstarter!E54</f>
        <v>11621</v>
      </c>
      <c r="Z54" s="5">
        <f>Y54/'currency conversion'!$B$18</f>
        <v>2.5223468400947363E-4</v>
      </c>
    </row>
    <row r="55" spans="1:26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  <c r="U55">
        <f t="shared" si="6"/>
        <v>2014</v>
      </c>
      <c r="V55">
        <f t="shared" si="7"/>
        <v>2014</v>
      </c>
      <c r="W55" t="str">
        <f t="shared" si="8"/>
        <v>Mar</v>
      </c>
      <c r="X55" t="str">
        <f t="shared" si="9"/>
        <v>1000 to 4999</v>
      </c>
      <c r="Y55" s="12">
        <f>VLOOKUP(H55,Table1[#All],2,)*Kickstarter!E55</f>
        <v>3289</v>
      </c>
      <c r="Z55" s="5">
        <f>Y55/'currency conversion'!$B$18</f>
        <v>7.138799377912045E-5</v>
      </c>
    </row>
    <row r="56" spans="1:26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  <c r="U56">
        <f t="shared" si="6"/>
        <v>2015</v>
      </c>
      <c r="V56">
        <f t="shared" si="7"/>
        <v>2015</v>
      </c>
      <c r="W56" t="str">
        <f t="shared" si="8"/>
        <v>Nov</v>
      </c>
      <c r="X56" t="str">
        <f t="shared" si="9"/>
        <v>10000 to 14999</v>
      </c>
      <c r="Y56" s="12">
        <f>VLOOKUP(H56,Table1[#All],2,)*Kickstarter!E56</f>
        <v>10100</v>
      </c>
      <c r="Z56" s="5">
        <f>Y56/'currency conversion'!$B$18</f>
        <v>2.1922126396142186E-4</v>
      </c>
    </row>
    <row r="57" spans="1:26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  <c r="U57">
        <f t="shared" si="6"/>
        <v>2016</v>
      </c>
      <c r="V57">
        <f t="shared" si="7"/>
        <v>2016</v>
      </c>
      <c r="W57" t="str">
        <f t="shared" si="8"/>
        <v>May</v>
      </c>
      <c r="X57" t="str">
        <f t="shared" si="9"/>
        <v>10000 to 14999</v>
      </c>
      <c r="Y57" s="12">
        <f>VLOOKUP(H57,Table1[#All],2,)*Kickstarter!E57</f>
        <v>11090</v>
      </c>
      <c r="Z57" s="5">
        <f>Y57/'currency conversion'!$B$18</f>
        <v>2.4070928884476915E-4</v>
      </c>
    </row>
    <row r="58" spans="1:26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  <c r="U58">
        <f t="shared" si="6"/>
        <v>2015</v>
      </c>
      <c r="V58">
        <f t="shared" si="7"/>
        <v>2015</v>
      </c>
      <c r="W58" t="str">
        <f t="shared" si="8"/>
        <v>May</v>
      </c>
      <c r="X58" t="str">
        <f t="shared" si="9"/>
        <v>5000 to 9999</v>
      </c>
      <c r="Y58" s="12">
        <f>VLOOKUP(H58,Table1[#All],2,)*Kickstarter!E58</f>
        <v>11241.11</v>
      </c>
      <c r="Z58" s="5">
        <f>Y58/'currency conversion'!$B$18</f>
        <v>2.43989142824691E-4</v>
      </c>
    </row>
    <row r="59" spans="1:26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  <c r="U59">
        <f t="shared" si="6"/>
        <v>2015</v>
      </c>
      <c r="V59">
        <f t="shared" si="7"/>
        <v>2015</v>
      </c>
      <c r="W59" t="str">
        <f t="shared" si="8"/>
        <v>Mar</v>
      </c>
      <c r="X59" t="str">
        <f t="shared" si="9"/>
        <v>15000 to 19999</v>
      </c>
      <c r="Y59" s="12">
        <f>VLOOKUP(H59,Table1[#All],2,)*Kickstarter!E59</f>
        <v>15285</v>
      </c>
      <c r="Z59" s="5">
        <f>Y59/'currency conversion'!$B$18</f>
        <v>3.3176208115349835E-4</v>
      </c>
    </row>
    <row r="60" spans="1:26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  <c r="U60">
        <f t="shared" si="6"/>
        <v>2014</v>
      </c>
      <c r="V60">
        <f t="shared" si="7"/>
        <v>2014</v>
      </c>
      <c r="W60" t="str">
        <f t="shared" si="8"/>
        <v>Oct</v>
      </c>
      <c r="X60" t="str">
        <f t="shared" si="9"/>
        <v>10000 to 14999</v>
      </c>
      <c r="Y60" s="12">
        <f>VLOOKUP(H60,Table1[#All],2,)*Kickstarter!E60</f>
        <v>10291</v>
      </c>
      <c r="Z60" s="5">
        <f>Y60/'currency conversion'!$B$18</f>
        <v>2.2336693340861311E-4</v>
      </c>
    </row>
    <row r="61" spans="1:26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  <c r="U61">
        <f t="shared" si="6"/>
        <v>2015</v>
      </c>
      <c r="V61">
        <f t="shared" si="7"/>
        <v>2015</v>
      </c>
      <c r="W61" t="str">
        <f t="shared" si="8"/>
        <v>Aug</v>
      </c>
      <c r="X61" t="str">
        <f t="shared" si="9"/>
        <v>20000 to 24999</v>
      </c>
      <c r="Y61" s="12">
        <f>VLOOKUP(H61,Table1[#All],2,)*Kickstarter!E61</f>
        <v>20025.14</v>
      </c>
      <c r="Z61" s="5">
        <f>Y61/'currency conversion'!$B$18</f>
        <v>4.3464717839647796E-4</v>
      </c>
    </row>
    <row r="62" spans="1:26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  <c r="U62">
        <f t="shared" si="6"/>
        <v>2014</v>
      </c>
      <c r="V62">
        <f t="shared" si="7"/>
        <v>2014</v>
      </c>
      <c r="W62" t="str">
        <f t="shared" si="8"/>
        <v>Mar</v>
      </c>
      <c r="X62" t="str">
        <f t="shared" si="9"/>
        <v>1000 to 4999</v>
      </c>
      <c r="Y62" s="12">
        <f>VLOOKUP(H62,Table1[#All],2,)*Kickstarter!E62</f>
        <v>6089.3123000000005</v>
      </c>
      <c r="Z62" s="5">
        <f>Y62/'currency conversion'!$B$18</f>
        <v>1.3216898406552801E-4</v>
      </c>
    </row>
    <row r="63" spans="1:26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  <c r="U63">
        <f t="shared" si="6"/>
        <v>2013</v>
      </c>
      <c r="V63">
        <f t="shared" si="7"/>
        <v>2013</v>
      </c>
      <c r="W63" t="str">
        <f t="shared" si="8"/>
        <v>May</v>
      </c>
      <c r="X63" t="str">
        <f t="shared" si="9"/>
        <v>5000 to 9999</v>
      </c>
      <c r="Y63" s="12">
        <f>VLOOKUP(H63,Table1[#All],2,)*Kickstarter!E63</f>
        <v>7415</v>
      </c>
      <c r="Z63" s="5">
        <f>Y63/'currency conversion'!$B$18</f>
        <v>1.6094313586870724E-4</v>
      </c>
    </row>
    <row r="64" spans="1:26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  <c r="U64">
        <f t="shared" si="6"/>
        <v>2013</v>
      </c>
      <c r="V64">
        <f t="shared" si="7"/>
        <v>2013</v>
      </c>
      <c r="W64" t="str">
        <f t="shared" si="8"/>
        <v>Feb</v>
      </c>
      <c r="X64" t="str">
        <f t="shared" si="9"/>
        <v>1000 to 4999</v>
      </c>
      <c r="Y64" s="12">
        <f>VLOOKUP(H64,Table1[#All],2,)*Kickstarter!E64</f>
        <v>4642</v>
      </c>
      <c r="Z64" s="5">
        <f>Y64/'currency conversion'!$B$18</f>
        <v>1.0075496111969508E-4</v>
      </c>
    </row>
    <row r="65" spans="1:26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  <c r="U65">
        <f t="shared" si="6"/>
        <v>2013</v>
      </c>
      <c r="V65">
        <f t="shared" si="7"/>
        <v>2013</v>
      </c>
      <c r="W65" t="str">
        <f t="shared" si="8"/>
        <v>Dec</v>
      </c>
      <c r="X65" t="str">
        <f t="shared" si="9"/>
        <v>1000 to 4999</v>
      </c>
      <c r="Y65" s="12">
        <f>VLOOKUP(H65,Table1[#All],2,)*Kickstarter!E65</f>
        <v>2270.37</v>
      </c>
      <c r="Z65" s="5">
        <f>Y65/'currency conversion'!$B$18</f>
        <v>4.9278552580207257E-5</v>
      </c>
    </row>
    <row r="66" spans="1:26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  <c r="U66">
        <f t="shared" si="6"/>
        <v>2013</v>
      </c>
      <c r="V66">
        <f t="shared" si="7"/>
        <v>2013</v>
      </c>
      <c r="W66" t="str">
        <f t="shared" si="8"/>
        <v>Jun</v>
      </c>
      <c r="X66" t="str">
        <f t="shared" si="9"/>
        <v>1000 to 4999</v>
      </c>
      <c r="Y66" s="12">
        <f>VLOOKUP(H66,Table1[#All],2,)*Kickstarter!E66</f>
        <v>2080</v>
      </c>
      <c r="Z66" s="5">
        <f>Y66/'currency conversion'!$B$18</f>
        <v>4.5146557330669053E-5</v>
      </c>
    </row>
    <row r="67" spans="1:26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0">IF(D67&lt;&gt;0,IF(E67&lt;&gt;0,E67/D67,0),0)</f>
        <v>1.0752857142857142</v>
      </c>
      <c r="P67" s="6">
        <f t="shared" ref="P67:P130" si="11">IF(L67&lt;&gt;0,IF(E67&lt;&gt;0,E67/L67,0),0)</f>
        <v>132.05263157894737</v>
      </c>
      <c r="Q67" t="str">
        <f t="shared" ref="Q67:Q130" si="12">LEFT(N67,SEARCH("/",N67,1)-1)</f>
        <v>film &amp; video</v>
      </c>
      <c r="R67" t="str">
        <f t="shared" ref="R67:R130" si="13">RIGHT(N67,LEN(N67)-SEARCH("/",N67,1))</f>
        <v>shorts</v>
      </c>
      <c r="S67" s="10">
        <f t="shared" ref="S67:S130" si="14">(J67/86400)+25569+(-6/24)</f>
        <v>41835.571226851855</v>
      </c>
      <c r="T67" s="10">
        <f t="shared" ref="T67:T130" si="15">(I67/86400)+25569+(-6/24)</f>
        <v>41861.999305555553</v>
      </c>
      <c r="U67">
        <f t="shared" ref="U67:U130" si="16">YEAR(S67)</f>
        <v>2014</v>
      </c>
      <c r="V67">
        <f t="shared" ref="V67:V130" si="17">YEAR(T67)</f>
        <v>2014</v>
      </c>
      <c r="W67" t="str">
        <f t="shared" ref="W67:W130" si="18">TEXT(S67,"mmm")</f>
        <v>Jul</v>
      </c>
      <c r="X67" t="str">
        <f t="shared" ref="X67:X130" si="19">IF(E67=0,"No funding",IF(E67&lt;1000,"&lt;1000",IF(E67&lt;4999,"1000 to 4999",IF(E67&lt;10000,"5000 to 9999",IF(E67&lt;14999,"10000 to 14999",IF(E67&lt;20000,"15000 to 19999",IF(E67&lt;25000,"20000 to 24999",IF(E67&lt;30000,"25000 to 29999",IF(E67&lt;35000,"30000 to 34999",IF(E67&lt;40000,"35000 to 39999",IF(E67&lt;45000,"40000 to 44999",IF(E67&lt;50000,"45000 to 49999","&gt;50000"))))))))))))</f>
        <v>5000 to 9999</v>
      </c>
      <c r="Y67" s="12">
        <f>VLOOKUP(H67,Table1[#All],2,)*Kickstarter!E67</f>
        <v>5645.25</v>
      </c>
      <c r="Z67" s="5">
        <f>Y67/'currency conversion'!$B$18</f>
        <v>1.2253057825526898E-4</v>
      </c>
    </row>
    <row r="68" spans="1:26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1.1859999999999999</v>
      </c>
      <c r="P68" s="6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0">
        <f t="shared" si="14"/>
        <v>42539.599768518514</v>
      </c>
      <c r="T68" s="10">
        <f t="shared" si="15"/>
        <v>42569.599768518514</v>
      </c>
      <c r="U68">
        <f t="shared" si="16"/>
        <v>2016</v>
      </c>
      <c r="V68">
        <f t="shared" si="17"/>
        <v>2016</v>
      </c>
      <c r="W68" t="str">
        <f t="shared" si="18"/>
        <v>Jun</v>
      </c>
      <c r="X68" t="str">
        <f t="shared" si="19"/>
        <v>1000 to 4999</v>
      </c>
      <c r="Y68" s="12">
        <f>VLOOKUP(H68,Table1[#All],2,)*Kickstarter!E68</f>
        <v>2372</v>
      </c>
      <c r="Z68" s="5">
        <f>Y68/'currency conversion'!$B$18</f>
        <v>5.1484439417474518E-5</v>
      </c>
    </row>
    <row r="69" spans="1:26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 s="6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41075.333379629628</v>
      </c>
      <c r="T69" s="10">
        <f t="shared" si="15"/>
        <v>41105.333379629628</v>
      </c>
      <c r="U69">
        <f t="shared" si="16"/>
        <v>2012</v>
      </c>
      <c r="V69">
        <f t="shared" si="17"/>
        <v>2012</v>
      </c>
      <c r="W69" t="str">
        <f t="shared" si="18"/>
        <v>Jun</v>
      </c>
      <c r="X69" t="str">
        <f t="shared" si="19"/>
        <v>1000 to 4999</v>
      </c>
      <c r="Y69" s="12">
        <f>VLOOKUP(H69,Table1[#All],2,)*Kickstarter!E69</f>
        <v>2325</v>
      </c>
      <c r="Z69" s="5">
        <f>Y69/'currency conversion'!$B$18</f>
        <v>5.0464300862406518E-5</v>
      </c>
    </row>
    <row r="70" spans="1:26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 s="6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0">
        <f t="shared" si="14"/>
        <v>41663.319340277776</v>
      </c>
      <c r="T70" s="10">
        <f t="shared" si="15"/>
        <v>41693.319340277776</v>
      </c>
      <c r="U70">
        <f t="shared" si="16"/>
        <v>2014</v>
      </c>
      <c r="V70">
        <f t="shared" si="17"/>
        <v>2014</v>
      </c>
      <c r="W70" t="str">
        <f t="shared" si="18"/>
        <v>Jan</v>
      </c>
      <c r="X70" t="str">
        <f t="shared" si="19"/>
        <v>&lt;1000</v>
      </c>
      <c r="Y70" s="12">
        <f>VLOOKUP(H70,Table1[#All],2,)*Kickstarter!E70</f>
        <v>999.53000000000009</v>
      </c>
      <c r="Z70" s="5">
        <f>Y70/'currency conversion'!$B$18</f>
        <v>2.1694874254194059E-5</v>
      </c>
    </row>
    <row r="71" spans="1:26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 s="6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0">
        <f t="shared" si="14"/>
        <v>40785.937789351854</v>
      </c>
      <c r="T71" s="10">
        <f t="shared" si="15"/>
        <v>40818.040972222225</v>
      </c>
      <c r="U71">
        <f t="shared" si="16"/>
        <v>2011</v>
      </c>
      <c r="V71">
        <f t="shared" si="17"/>
        <v>2011</v>
      </c>
      <c r="W71" t="str">
        <f t="shared" si="18"/>
        <v>Aug</v>
      </c>
      <c r="X71" t="str">
        <f t="shared" si="19"/>
        <v>10000 to 14999</v>
      </c>
      <c r="Y71" s="12">
        <f>VLOOKUP(H71,Table1[#All],2,)*Kickstarter!E71</f>
        <v>11094.23</v>
      </c>
      <c r="Z71" s="5">
        <f>Y71/'currency conversion'!$B$18</f>
        <v>2.4080110131472526E-4</v>
      </c>
    </row>
    <row r="72" spans="1:26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 s="6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0">
        <f t="shared" si="14"/>
        <v>40730.646354166667</v>
      </c>
      <c r="T72" s="10">
        <f t="shared" si="15"/>
        <v>40790.646354166667</v>
      </c>
      <c r="U72">
        <f t="shared" si="16"/>
        <v>2011</v>
      </c>
      <c r="V72">
        <f t="shared" si="17"/>
        <v>2011</v>
      </c>
      <c r="W72" t="str">
        <f t="shared" si="18"/>
        <v>Jul</v>
      </c>
      <c r="X72" t="str">
        <f t="shared" si="19"/>
        <v>&lt;1000</v>
      </c>
      <c r="Y72" s="12">
        <f>VLOOKUP(H72,Table1[#All],2,)*Kickstarter!E72</f>
        <v>636</v>
      </c>
      <c r="Z72" s="5">
        <f>Y72/'currency conversion'!$B$18</f>
        <v>1.3804428106877653E-5</v>
      </c>
    </row>
    <row r="73" spans="1:26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 s="6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4"/>
        <v>40997.021493055552</v>
      </c>
      <c r="T73" s="10">
        <f t="shared" si="15"/>
        <v>41057.021493055552</v>
      </c>
      <c r="U73">
        <f t="shared" si="16"/>
        <v>2012</v>
      </c>
      <c r="V73">
        <f t="shared" si="17"/>
        <v>2012</v>
      </c>
      <c r="W73" t="str">
        <f t="shared" si="18"/>
        <v>Mar</v>
      </c>
      <c r="X73" t="str">
        <f t="shared" si="19"/>
        <v>1000 to 4999</v>
      </c>
      <c r="Y73" s="12">
        <f>VLOOKUP(H73,Table1[#All],2,)*Kickstarter!E73</f>
        <v>2231</v>
      </c>
      <c r="Z73" s="5">
        <f>Y73/'currency conversion'!$B$18</f>
        <v>4.8424023752270512E-5</v>
      </c>
    </row>
    <row r="74" spans="1:26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 s="6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4"/>
        <v>41207.760196759264</v>
      </c>
      <c r="T74" s="10">
        <f t="shared" si="15"/>
        <v>41227.75</v>
      </c>
      <c r="U74">
        <f t="shared" si="16"/>
        <v>2012</v>
      </c>
      <c r="V74">
        <f t="shared" si="17"/>
        <v>2012</v>
      </c>
      <c r="W74" t="str">
        <f t="shared" si="18"/>
        <v>Oct</v>
      </c>
      <c r="X74" t="str">
        <f t="shared" si="19"/>
        <v>1000 to 4999</v>
      </c>
      <c r="Y74" s="12">
        <f>VLOOKUP(H74,Table1[#All],2,)*Kickstarter!E74</f>
        <v>2385</v>
      </c>
      <c r="Z74" s="5">
        <f>Y74/'currency conversion'!$B$18</f>
        <v>5.1766605400791203E-5</v>
      </c>
    </row>
    <row r="75" spans="1:26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 s="6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40587.50675925926</v>
      </c>
      <c r="T75" s="10">
        <f t="shared" si="15"/>
        <v>40665.915972222225</v>
      </c>
      <c r="U75">
        <f t="shared" si="16"/>
        <v>2011</v>
      </c>
      <c r="V75">
        <f t="shared" si="17"/>
        <v>2011</v>
      </c>
      <c r="W75" t="str">
        <f t="shared" si="18"/>
        <v>Feb</v>
      </c>
      <c r="X75" t="str">
        <f t="shared" si="19"/>
        <v>&lt;1000</v>
      </c>
      <c r="Y75" s="12">
        <f>VLOOKUP(H75,Table1[#All],2,)*Kickstarter!E75</f>
        <v>900</v>
      </c>
      <c r="Z75" s="5">
        <f>Y75/'currency conversion'!$B$18</f>
        <v>1.9534568075770265E-5</v>
      </c>
    </row>
    <row r="76" spans="1:26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 s="6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4"/>
        <v>42360.237210648149</v>
      </c>
      <c r="T76" s="10">
        <f t="shared" si="15"/>
        <v>42390.237210648149</v>
      </c>
      <c r="U76">
        <f t="shared" si="16"/>
        <v>2015</v>
      </c>
      <c r="V76">
        <f t="shared" si="17"/>
        <v>2016</v>
      </c>
      <c r="W76" t="str">
        <f t="shared" si="18"/>
        <v>Dec</v>
      </c>
      <c r="X76" t="str">
        <f t="shared" si="19"/>
        <v>&lt;1000</v>
      </c>
      <c r="Y76" s="12">
        <f>VLOOKUP(H76,Table1[#All],2,)*Kickstarter!E76</f>
        <v>643.71239999999989</v>
      </c>
      <c r="Z76" s="5">
        <f>Y76/'currency conversion'!$B$18</f>
        <v>1.3971826332241618E-5</v>
      </c>
    </row>
    <row r="77" spans="1:26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 s="6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4"/>
        <v>41356.959166666667</v>
      </c>
      <c r="T77" s="10">
        <f t="shared" si="15"/>
        <v>41386.959166666667</v>
      </c>
      <c r="U77">
        <f t="shared" si="16"/>
        <v>2013</v>
      </c>
      <c r="V77">
        <f t="shared" si="17"/>
        <v>2013</v>
      </c>
      <c r="W77" t="str">
        <f t="shared" si="18"/>
        <v>Mar</v>
      </c>
      <c r="X77" t="str">
        <f t="shared" si="19"/>
        <v>1000 to 4999</v>
      </c>
      <c r="Y77" s="12">
        <f>VLOOKUP(H77,Table1[#All],2,)*Kickstarter!E77</f>
        <v>4040</v>
      </c>
      <c r="Z77" s="5">
        <f>Y77/'currency conversion'!$B$18</f>
        <v>8.7688505584568736E-5</v>
      </c>
    </row>
    <row r="78" spans="1:26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 s="6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4"/>
        <v>40844.441643518519</v>
      </c>
      <c r="T78" s="10">
        <f t="shared" si="15"/>
        <v>40904.483310185184</v>
      </c>
      <c r="U78">
        <f t="shared" si="16"/>
        <v>2011</v>
      </c>
      <c r="V78">
        <f t="shared" si="17"/>
        <v>2011</v>
      </c>
      <c r="W78" t="str">
        <f t="shared" si="18"/>
        <v>Oct</v>
      </c>
      <c r="X78" t="str">
        <f t="shared" si="19"/>
        <v>&lt;1000</v>
      </c>
      <c r="Y78" s="12">
        <f>VLOOKUP(H78,Table1[#All],2,)*Kickstarter!E78</f>
        <v>460</v>
      </c>
      <c r="Z78" s="5">
        <f>Y78/'currency conversion'!$B$18</f>
        <v>9.9843347942825796E-6</v>
      </c>
    </row>
    <row r="79" spans="1:26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 s="6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4"/>
        <v>40996.894872685181</v>
      </c>
      <c r="T79" s="10">
        <f t="shared" si="15"/>
        <v>41049.874305555553</v>
      </c>
      <c r="U79">
        <f t="shared" si="16"/>
        <v>2012</v>
      </c>
      <c r="V79">
        <f t="shared" si="17"/>
        <v>2012</v>
      </c>
      <c r="W79" t="str">
        <f t="shared" si="18"/>
        <v>Mar</v>
      </c>
      <c r="X79" t="str">
        <f t="shared" si="19"/>
        <v>1000 to 4999</v>
      </c>
      <c r="Y79" s="12">
        <f>VLOOKUP(H79,Table1[#All],2,)*Kickstarter!E79</f>
        <v>1570</v>
      </c>
      <c r="Z79" s="5">
        <f>Y79/'currency conversion'!$B$18</f>
        <v>3.407696875439924E-5</v>
      </c>
    </row>
    <row r="80" spans="1:26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 s="6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42604.480567129634</v>
      </c>
      <c r="T80" s="10">
        <f t="shared" si="15"/>
        <v>42614.480567129634</v>
      </c>
      <c r="U80">
        <f t="shared" si="16"/>
        <v>2016</v>
      </c>
      <c r="V80">
        <f t="shared" si="17"/>
        <v>2016</v>
      </c>
      <c r="W80" t="str">
        <f t="shared" si="18"/>
        <v>Aug</v>
      </c>
      <c r="X80" t="str">
        <f t="shared" si="19"/>
        <v>1000 to 4999</v>
      </c>
      <c r="Y80" s="12">
        <f>VLOOKUP(H80,Table1[#All],2,)*Kickstarter!E80</f>
        <v>1540.1399999999999</v>
      </c>
      <c r="Z80" s="5">
        <f>Y80/'currency conversion'!$B$18</f>
        <v>3.3428855195796461E-5</v>
      </c>
    </row>
    <row r="81" spans="1:26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 s="6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4"/>
        <v>41724.526539351849</v>
      </c>
      <c r="T81" s="10">
        <f t="shared" si="15"/>
        <v>41754.526539351849</v>
      </c>
      <c r="U81">
        <f t="shared" si="16"/>
        <v>2014</v>
      </c>
      <c r="V81">
        <f t="shared" si="17"/>
        <v>2014</v>
      </c>
      <c r="W81" t="str">
        <f t="shared" si="18"/>
        <v>Mar</v>
      </c>
      <c r="X81" t="str">
        <f t="shared" si="19"/>
        <v>1000 to 4999</v>
      </c>
      <c r="Y81" s="12">
        <f>VLOOKUP(H81,Table1[#All],2,)*Kickstarter!E81</f>
        <v>2162.81</v>
      </c>
      <c r="Z81" s="5">
        <f>Y81/'currency conversion'!$B$18</f>
        <v>4.6943954644396317E-5</v>
      </c>
    </row>
    <row r="82" spans="1:26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 s="6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4"/>
        <v>41582.833981481483</v>
      </c>
      <c r="T82" s="10">
        <f t="shared" si="15"/>
        <v>41617.833981481483</v>
      </c>
      <c r="U82">
        <f t="shared" si="16"/>
        <v>2013</v>
      </c>
      <c r="V82">
        <f t="shared" si="17"/>
        <v>2013</v>
      </c>
      <c r="W82" t="str">
        <f t="shared" si="18"/>
        <v>Nov</v>
      </c>
      <c r="X82" t="str">
        <f t="shared" si="19"/>
        <v>10000 to 14999</v>
      </c>
      <c r="Y82" s="12">
        <f>VLOOKUP(H82,Table1[#All],2,)*Kickstarter!E82</f>
        <v>12870</v>
      </c>
      <c r="Z82" s="5">
        <f>Y82/'currency conversion'!$B$18</f>
        <v>2.7934432348351477E-4</v>
      </c>
    </row>
    <row r="83" spans="1:26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 s="6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4"/>
        <v>41099.908877314811</v>
      </c>
      <c r="T83" s="10">
        <f t="shared" si="15"/>
        <v>41103.876388888893</v>
      </c>
      <c r="U83">
        <f t="shared" si="16"/>
        <v>2012</v>
      </c>
      <c r="V83">
        <f t="shared" si="17"/>
        <v>2012</v>
      </c>
      <c r="W83" t="str">
        <f t="shared" si="18"/>
        <v>Jul</v>
      </c>
      <c r="X83" t="str">
        <f t="shared" si="19"/>
        <v>1000 to 4999</v>
      </c>
      <c r="Y83" s="12">
        <f>VLOOKUP(H83,Table1[#All],2,)*Kickstarter!E83</f>
        <v>1485</v>
      </c>
      <c r="Z83" s="5">
        <f>Y83/'currency conversion'!$B$18</f>
        <v>3.2232037325020935E-5</v>
      </c>
    </row>
    <row r="84" spans="1:26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 s="6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4"/>
        <v>40795.570150462961</v>
      </c>
      <c r="T84" s="10">
        <f t="shared" si="15"/>
        <v>40825.570150462961</v>
      </c>
      <c r="U84">
        <f t="shared" si="16"/>
        <v>2011</v>
      </c>
      <c r="V84">
        <f t="shared" si="17"/>
        <v>2011</v>
      </c>
      <c r="W84" t="str">
        <f t="shared" si="18"/>
        <v>Sep</v>
      </c>
      <c r="X84" t="str">
        <f t="shared" si="19"/>
        <v>1000 to 4999</v>
      </c>
      <c r="Y84" s="12">
        <f>VLOOKUP(H84,Table1[#All],2,)*Kickstarter!E84</f>
        <v>4000.5</v>
      </c>
      <c r="Z84" s="5">
        <f>Y84/'currency conversion'!$B$18</f>
        <v>8.683115509679883E-5</v>
      </c>
    </row>
    <row r="85" spans="1:26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 s="6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42042.365613425922</v>
      </c>
      <c r="T85" s="10">
        <f t="shared" si="15"/>
        <v>42057.229166666672</v>
      </c>
      <c r="U85">
        <f t="shared" si="16"/>
        <v>2015</v>
      </c>
      <c r="V85">
        <f t="shared" si="17"/>
        <v>2015</v>
      </c>
      <c r="W85" t="str">
        <f t="shared" si="18"/>
        <v>Feb</v>
      </c>
      <c r="X85" t="str">
        <f t="shared" si="19"/>
        <v>&lt;1000</v>
      </c>
      <c r="Y85" s="12">
        <f>VLOOKUP(H85,Table1[#All],2,)*Kickstarter!E85</f>
        <v>268.55</v>
      </c>
      <c r="Z85" s="5">
        <f>Y85/'currency conversion'!$B$18</f>
        <v>5.82889806305345E-6</v>
      </c>
    </row>
    <row r="86" spans="1:26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 s="6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4"/>
        <v>40648.507939814815</v>
      </c>
      <c r="T86" s="10">
        <f t="shared" si="15"/>
        <v>40678.507939814815</v>
      </c>
      <c r="U86">
        <f t="shared" si="16"/>
        <v>2011</v>
      </c>
      <c r="V86">
        <f t="shared" si="17"/>
        <v>2011</v>
      </c>
      <c r="W86" t="str">
        <f t="shared" si="18"/>
        <v>Apr</v>
      </c>
      <c r="X86" t="str">
        <f t="shared" si="19"/>
        <v>&lt;1000</v>
      </c>
      <c r="Y86" s="12">
        <f>VLOOKUP(H86,Table1[#All],2,)*Kickstarter!E86</f>
        <v>500</v>
      </c>
      <c r="Z86" s="5">
        <f>Y86/'currency conversion'!$B$18</f>
        <v>1.0852537819872369E-5</v>
      </c>
    </row>
    <row r="87" spans="1:26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 s="6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4"/>
        <v>40778.875428240739</v>
      </c>
      <c r="T87" s="10">
        <f t="shared" si="15"/>
        <v>40808.875428240739</v>
      </c>
      <c r="U87">
        <f t="shared" si="16"/>
        <v>2011</v>
      </c>
      <c r="V87">
        <f t="shared" si="17"/>
        <v>2011</v>
      </c>
      <c r="W87" t="str">
        <f t="shared" si="18"/>
        <v>Aug</v>
      </c>
      <c r="X87" t="str">
        <f t="shared" si="19"/>
        <v>1000 to 4999</v>
      </c>
      <c r="Y87" s="12">
        <f>VLOOKUP(H87,Table1[#All],2,)*Kickstarter!E87</f>
        <v>1506</v>
      </c>
      <c r="Z87" s="5">
        <f>Y87/'currency conversion'!$B$18</f>
        <v>3.2687843913455577E-5</v>
      </c>
    </row>
    <row r="88" spans="1:26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 s="6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4"/>
        <v>42291.306076388893</v>
      </c>
      <c r="T88" s="10">
        <f t="shared" si="15"/>
        <v>42365.34774305555</v>
      </c>
      <c r="U88">
        <f t="shared" si="16"/>
        <v>2015</v>
      </c>
      <c r="V88">
        <f t="shared" si="17"/>
        <v>2015</v>
      </c>
      <c r="W88" t="str">
        <f t="shared" si="18"/>
        <v>Oct</v>
      </c>
      <c r="X88" t="str">
        <f t="shared" si="19"/>
        <v>5000 to 9999</v>
      </c>
      <c r="Y88" s="12">
        <f>VLOOKUP(H88,Table1[#All],2,)*Kickstarter!E88</f>
        <v>7282.32</v>
      </c>
      <c r="Z88" s="5">
        <f>Y88/'currency conversion'!$B$18</f>
        <v>1.580633064328259E-4</v>
      </c>
    </row>
    <row r="89" spans="1:26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 s="6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40322.289386574077</v>
      </c>
      <c r="T89" s="10">
        <f t="shared" si="15"/>
        <v>40331.820138888885</v>
      </c>
      <c r="U89">
        <f t="shared" si="16"/>
        <v>2010</v>
      </c>
      <c r="V89">
        <f t="shared" si="17"/>
        <v>2010</v>
      </c>
      <c r="W89" t="str">
        <f t="shared" si="18"/>
        <v>May</v>
      </c>
      <c r="X89" t="str">
        <f t="shared" si="19"/>
        <v>1000 to 4999</v>
      </c>
      <c r="Y89" s="12">
        <f>VLOOKUP(H89,Table1[#All],2,)*Kickstarter!E89</f>
        <v>2615</v>
      </c>
      <c r="Z89" s="5">
        <f>Y89/'currency conversion'!$B$18</f>
        <v>5.6758772797932493E-5</v>
      </c>
    </row>
    <row r="90" spans="1:26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 s="6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41786.40892361111</v>
      </c>
      <c r="T90" s="10">
        <f t="shared" si="15"/>
        <v>41812.40892361111</v>
      </c>
      <c r="U90">
        <f t="shared" si="16"/>
        <v>2014</v>
      </c>
      <c r="V90">
        <f t="shared" si="17"/>
        <v>2014</v>
      </c>
      <c r="W90" t="str">
        <f t="shared" si="18"/>
        <v>May</v>
      </c>
      <c r="X90" t="str">
        <f t="shared" si="19"/>
        <v>1000 to 4999</v>
      </c>
      <c r="Y90" s="12">
        <f>VLOOKUP(H90,Table1[#All],2,)*Kickstarter!E90</f>
        <v>3600</v>
      </c>
      <c r="Z90" s="5">
        <f>Y90/'currency conversion'!$B$18</f>
        <v>7.8138272303081061E-5</v>
      </c>
    </row>
    <row r="91" spans="1:26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 s="6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41402.502222222218</v>
      </c>
      <c r="T91" s="10">
        <f t="shared" si="15"/>
        <v>41427.502222222218</v>
      </c>
      <c r="U91">
        <f t="shared" si="16"/>
        <v>2013</v>
      </c>
      <c r="V91">
        <f t="shared" si="17"/>
        <v>2013</v>
      </c>
      <c r="W91" t="str">
        <f t="shared" si="18"/>
        <v>May</v>
      </c>
      <c r="X91" t="str">
        <f t="shared" si="19"/>
        <v>5000 to 9999</v>
      </c>
      <c r="Y91" s="12">
        <f>VLOOKUP(H91,Table1[#All],2,)*Kickstarter!E91</f>
        <v>6904</v>
      </c>
      <c r="Z91" s="5">
        <f>Y91/'currency conversion'!$B$18</f>
        <v>1.4985184221679769E-4</v>
      </c>
    </row>
    <row r="92" spans="1:26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 s="6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4"/>
        <v>40706.047442129631</v>
      </c>
      <c r="T92" s="10">
        <f t="shared" si="15"/>
        <v>40736.047442129631</v>
      </c>
      <c r="U92">
        <f t="shared" si="16"/>
        <v>2011</v>
      </c>
      <c r="V92">
        <f t="shared" si="17"/>
        <v>2011</v>
      </c>
      <c r="W92" t="str">
        <f t="shared" si="18"/>
        <v>Jun</v>
      </c>
      <c r="X92" t="str">
        <f t="shared" si="19"/>
        <v>&lt;1000</v>
      </c>
      <c r="Y92" s="12">
        <f>VLOOKUP(H92,Table1[#All],2,)*Kickstarter!E92</f>
        <v>502</v>
      </c>
      <c r="Z92" s="5">
        <f>Y92/'currency conversion'!$B$18</f>
        <v>1.0895947971151858E-5</v>
      </c>
    </row>
    <row r="93" spans="1:26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 s="6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4"/>
        <v>40619.152361111112</v>
      </c>
      <c r="T93" s="10">
        <f t="shared" si="15"/>
        <v>40680.152361111112</v>
      </c>
      <c r="U93">
        <f t="shared" si="16"/>
        <v>2011</v>
      </c>
      <c r="V93">
        <f t="shared" si="17"/>
        <v>2011</v>
      </c>
      <c r="W93" t="str">
        <f t="shared" si="18"/>
        <v>Mar</v>
      </c>
      <c r="X93" t="str">
        <f t="shared" si="19"/>
        <v>1000 to 4999</v>
      </c>
      <c r="Y93" s="12">
        <f>VLOOKUP(H93,Table1[#All],2,)*Kickstarter!E93</f>
        <v>3600</v>
      </c>
      <c r="Z93" s="5">
        <f>Y93/'currency conversion'!$B$18</f>
        <v>7.8138272303081061E-5</v>
      </c>
    </row>
    <row r="94" spans="1:26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 s="6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42720.948877314819</v>
      </c>
      <c r="T94" s="10">
        <f t="shared" si="15"/>
        <v>42767.083333333328</v>
      </c>
      <c r="U94">
        <f t="shared" si="16"/>
        <v>2016</v>
      </c>
      <c r="V94">
        <f t="shared" si="17"/>
        <v>2017</v>
      </c>
      <c r="W94" t="str">
        <f t="shared" si="18"/>
        <v>Dec</v>
      </c>
      <c r="X94" t="str">
        <f t="shared" si="19"/>
        <v>5000 to 9999</v>
      </c>
      <c r="Y94" s="12">
        <f>VLOOKUP(H94,Table1[#All],2,)*Kickstarter!E94</f>
        <v>3945</v>
      </c>
      <c r="Z94" s="5">
        <f>Y94/'currency conversion'!$B$18</f>
        <v>8.5626523398792999E-5</v>
      </c>
    </row>
    <row r="95" spans="1:26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 s="6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4"/>
        <v>41065.608067129629</v>
      </c>
      <c r="T95" s="10">
        <f t="shared" si="15"/>
        <v>41093.625</v>
      </c>
      <c r="U95">
        <f t="shared" si="16"/>
        <v>2012</v>
      </c>
      <c r="V95">
        <f t="shared" si="17"/>
        <v>2012</v>
      </c>
      <c r="W95" t="str">
        <f t="shared" si="18"/>
        <v>Jun</v>
      </c>
      <c r="X95" t="str">
        <f t="shared" si="19"/>
        <v>1000 to 4999</v>
      </c>
      <c r="Y95" s="12">
        <f>VLOOKUP(H95,Table1[#All],2,)*Kickstarter!E95</f>
        <v>1106</v>
      </c>
      <c r="Z95" s="5">
        <f>Y95/'currency conversion'!$B$18</f>
        <v>2.4005813657557679E-5</v>
      </c>
    </row>
    <row r="96" spans="1:26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 s="6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4"/>
        <v>41716.467847222222</v>
      </c>
      <c r="T96" s="10">
        <f t="shared" si="15"/>
        <v>41736.467847222222</v>
      </c>
      <c r="U96">
        <f t="shared" si="16"/>
        <v>2014</v>
      </c>
      <c r="V96">
        <f t="shared" si="17"/>
        <v>2014</v>
      </c>
      <c r="W96" t="str">
        <f t="shared" si="18"/>
        <v>Mar</v>
      </c>
      <c r="X96" t="str">
        <f t="shared" si="19"/>
        <v>&lt;1000</v>
      </c>
      <c r="Y96" s="12">
        <f>VLOOKUP(H96,Table1[#All],2,)*Kickstarter!E96</f>
        <v>340.6</v>
      </c>
      <c r="Z96" s="5">
        <f>Y96/'currency conversion'!$B$18</f>
        <v>7.3927487628970579E-6</v>
      </c>
    </row>
    <row r="97" spans="1:26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 s="6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4"/>
        <v>40934.755104166667</v>
      </c>
      <c r="T97" s="10">
        <f t="shared" si="15"/>
        <v>40964.755104166667</v>
      </c>
      <c r="U97">
        <f t="shared" si="16"/>
        <v>2012</v>
      </c>
      <c r="V97">
        <f t="shared" si="17"/>
        <v>2012</v>
      </c>
      <c r="W97" t="str">
        <f t="shared" si="18"/>
        <v>Jan</v>
      </c>
      <c r="X97" t="str">
        <f t="shared" si="19"/>
        <v>&lt;1000</v>
      </c>
      <c r="Y97" s="12">
        <f>VLOOKUP(H97,Table1[#All],2,)*Kickstarter!E97</f>
        <v>460</v>
      </c>
      <c r="Z97" s="5">
        <f>Y97/'currency conversion'!$B$18</f>
        <v>9.9843347942825796E-6</v>
      </c>
    </row>
    <row r="98" spans="1:26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 s="6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4"/>
        <v>40324.412511574075</v>
      </c>
      <c r="T98" s="10">
        <f t="shared" si="15"/>
        <v>40390.875</v>
      </c>
      <c r="U98">
        <f t="shared" si="16"/>
        <v>2010</v>
      </c>
      <c r="V98">
        <f t="shared" si="17"/>
        <v>2010</v>
      </c>
      <c r="W98" t="str">
        <f t="shared" si="18"/>
        <v>May</v>
      </c>
      <c r="X98" t="str">
        <f t="shared" si="19"/>
        <v>1000 to 4999</v>
      </c>
      <c r="Y98" s="12">
        <f>VLOOKUP(H98,Table1[#All],2,)*Kickstarter!E98</f>
        <v>1720</v>
      </c>
      <c r="Z98" s="5">
        <f>Y98/'currency conversion'!$B$18</f>
        <v>3.7332730100360947E-5</v>
      </c>
    </row>
    <row r="99" spans="1:26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 s="6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4"/>
        <v>40705.885208333333</v>
      </c>
      <c r="T99" s="10">
        <f t="shared" si="15"/>
        <v>40735.885208333333</v>
      </c>
      <c r="U99">
        <f t="shared" si="16"/>
        <v>2011</v>
      </c>
      <c r="V99">
        <f t="shared" si="17"/>
        <v>2011</v>
      </c>
      <c r="W99" t="str">
        <f t="shared" si="18"/>
        <v>Jun</v>
      </c>
      <c r="X99" t="str">
        <f t="shared" si="19"/>
        <v>&lt;1000</v>
      </c>
      <c r="Y99" s="12">
        <f>VLOOKUP(H99,Table1[#All],2,)*Kickstarter!E99</f>
        <v>425</v>
      </c>
      <c r="Z99" s="5">
        <f>Y99/'currency conversion'!$B$18</f>
        <v>9.2246571468915142E-6</v>
      </c>
    </row>
    <row r="100" spans="1:26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 s="6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41214.544837962967</v>
      </c>
      <c r="T100" s="10">
        <f t="shared" si="15"/>
        <v>41250.729166666664</v>
      </c>
      <c r="U100">
        <f t="shared" si="16"/>
        <v>2012</v>
      </c>
      <c r="V100">
        <f t="shared" si="17"/>
        <v>2012</v>
      </c>
      <c r="W100" t="str">
        <f t="shared" si="18"/>
        <v>Nov</v>
      </c>
      <c r="X100" t="str">
        <f t="shared" si="19"/>
        <v>1000 to 4999</v>
      </c>
      <c r="Y100" s="12">
        <f>VLOOKUP(H100,Table1[#All],2,)*Kickstarter!E100</f>
        <v>3400</v>
      </c>
      <c r="Z100" s="5">
        <f>Y100/'currency conversion'!$B$18</f>
        <v>7.3797257175132113E-5</v>
      </c>
    </row>
    <row r="101" spans="1:26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 s="6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41631.652766203704</v>
      </c>
      <c r="T101" s="10">
        <f t="shared" si="15"/>
        <v>41661.652766203704</v>
      </c>
      <c r="U101">
        <f t="shared" si="16"/>
        <v>2013</v>
      </c>
      <c r="V101">
        <f t="shared" si="17"/>
        <v>2014</v>
      </c>
      <c r="W101" t="str">
        <f t="shared" si="18"/>
        <v>Dec</v>
      </c>
      <c r="X101" t="str">
        <f t="shared" si="19"/>
        <v>1000 to 4999</v>
      </c>
      <c r="Y101" s="12">
        <f>VLOOKUP(H101,Table1[#All],2,)*Kickstarter!E101</f>
        <v>1590.29</v>
      </c>
      <c r="Z101" s="5">
        <f>Y101/'currency conversion'!$B$18</f>
        <v>3.4517364739129661E-5</v>
      </c>
    </row>
    <row r="102" spans="1:26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 s="6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41197.503310185188</v>
      </c>
      <c r="T102" s="10">
        <f t="shared" si="15"/>
        <v>41217.544976851852</v>
      </c>
      <c r="U102">
        <f t="shared" si="16"/>
        <v>2012</v>
      </c>
      <c r="V102">
        <f t="shared" si="17"/>
        <v>2012</v>
      </c>
      <c r="W102" t="str">
        <f t="shared" si="18"/>
        <v>Oct</v>
      </c>
      <c r="X102" t="str">
        <f t="shared" si="19"/>
        <v>5000 to 9999</v>
      </c>
      <c r="Y102" s="12">
        <f>VLOOKUP(H102,Table1[#All],2,)*Kickstarter!E102</f>
        <v>5000</v>
      </c>
      <c r="Z102" s="5">
        <f>Y102/'currency conversion'!$B$18</f>
        <v>1.0852537819872369E-4</v>
      </c>
    </row>
    <row r="103" spans="1:26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 s="6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41274.526736111111</v>
      </c>
      <c r="T103" s="10">
        <f t="shared" si="15"/>
        <v>41298.526736111111</v>
      </c>
      <c r="U103">
        <f t="shared" si="16"/>
        <v>2012</v>
      </c>
      <c r="V103">
        <f t="shared" si="17"/>
        <v>2013</v>
      </c>
      <c r="W103" t="str">
        <f t="shared" si="18"/>
        <v>Dec</v>
      </c>
      <c r="X103" t="str">
        <f t="shared" si="19"/>
        <v>1000 to 4999</v>
      </c>
      <c r="Y103" s="12">
        <f>VLOOKUP(H103,Table1[#All],2,)*Kickstarter!E103</f>
        <v>3500</v>
      </c>
      <c r="Z103" s="5">
        <f>Y103/'currency conversion'!$B$18</f>
        <v>7.596776473910658E-5</v>
      </c>
    </row>
    <row r="104" spans="1:26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 s="6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40504.881168981483</v>
      </c>
      <c r="T104" s="10">
        <f t="shared" si="15"/>
        <v>40534.881168981483</v>
      </c>
      <c r="U104">
        <f t="shared" si="16"/>
        <v>2010</v>
      </c>
      <c r="V104">
        <f t="shared" si="17"/>
        <v>2010</v>
      </c>
      <c r="W104" t="str">
        <f t="shared" si="18"/>
        <v>Nov</v>
      </c>
      <c r="X104" t="str">
        <f t="shared" si="19"/>
        <v>5000 to 9999</v>
      </c>
      <c r="Y104" s="12">
        <f>VLOOKUP(H104,Table1[#All],2,)*Kickstarter!E104</f>
        <v>7665</v>
      </c>
      <c r="Z104" s="5">
        <f>Y104/'currency conversion'!$B$18</f>
        <v>1.6636940477864342E-4</v>
      </c>
    </row>
    <row r="105" spans="1:26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 s="6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41682.555902777778</v>
      </c>
      <c r="T105" s="10">
        <f t="shared" si="15"/>
        <v>41705.555902777778</v>
      </c>
      <c r="U105">
        <f t="shared" si="16"/>
        <v>2014</v>
      </c>
      <c r="V105">
        <f t="shared" si="17"/>
        <v>2014</v>
      </c>
      <c r="W105" t="str">
        <f t="shared" si="18"/>
        <v>Feb</v>
      </c>
      <c r="X105" t="str">
        <f t="shared" si="19"/>
        <v>1000 to 4999</v>
      </c>
      <c r="Y105" s="12">
        <f>VLOOKUP(H105,Table1[#All],2,)*Kickstarter!E105</f>
        <v>1790.77</v>
      </c>
      <c r="Z105" s="5">
        <f>Y105/'currency conversion'!$B$18</f>
        <v>3.8868798303385684E-5</v>
      </c>
    </row>
    <row r="106" spans="1:26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 s="6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40612.445208333331</v>
      </c>
      <c r="T106" s="10">
        <f t="shared" si="15"/>
        <v>40635.791666666664</v>
      </c>
      <c r="U106">
        <f t="shared" si="16"/>
        <v>2011</v>
      </c>
      <c r="V106">
        <f t="shared" si="17"/>
        <v>2011</v>
      </c>
      <c r="W106" t="str">
        <f t="shared" si="18"/>
        <v>Mar</v>
      </c>
      <c r="X106" t="str">
        <f t="shared" si="19"/>
        <v>&lt;1000</v>
      </c>
      <c r="Y106" s="12">
        <f>VLOOKUP(H106,Table1[#All],2,)*Kickstarter!E106</f>
        <v>600</v>
      </c>
      <c r="Z106" s="5">
        <f>Y106/'currency conversion'!$B$18</f>
        <v>1.3023045383846843E-5</v>
      </c>
    </row>
    <row r="107" spans="1:26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 s="6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42485.474768518514</v>
      </c>
      <c r="T107" s="10">
        <f t="shared" si="15"/>
        <v>42503.75</v>
      </c>
      <c r="U107">
        <f t="shared" si="16"/>
        <v>2016</v>
      </c>
      <c r="V107">
        <f t="shared" si="17"/>
        <v>2016</v>
      </c>
      <c r="W107" t="str">
        <f t="shared" si="18"/>
        <v>Apr</v>
      </c>
      <c r="X107" t="str">
        <f t="shared" si="19"/>
        <v>1000 to 4999</v>
      </c>
      <c r="Y107" s="12">
        <f>VLOOKUP(H107,Table1[#All],2,)*Kickstarter!E107</f>
        <v>2363</v>
      </c>
      <c r="Z107" s="5">
        <f>Y107/'currency conversion'!$B$18</f>
        <v>5.1289093736716817E-5</v>
      </c>
    </row>
    <row r="108" spans="1:26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 s="6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40987.526631944442</v>
      </c>
      <c r="T108" s="10">
        <f t="shared" si="15"/>
        <v>41001.526631944442</v>
      </c>
      <c r="U108">
        <f t="shared" si="16"/>
        <v>2012</v>
      </c>
      <c r="V108">
        <f t="shared" si="17"/>
        <v>2012</v>
      </c>
      <c r="W108" t="str">
        <f t="shared" si="18"/>
        <v>Mar</v>
      </c>
      <c r="X108" t="str">
        <f t="shared" si="19"/>
        <v>5000 to 9999</v>
      </c>
      <c r="Y108" s="12">
        <f>VLOOKUP(H108,Table1[#All],2,)*Kickstarter!E108</f>
        <v>5025</v>
      </c>
      <c r="Z108" s="5">
        <f>Y108/'currency conversion'!$B$18</f>
        <v>1.0906800508971731E-4</v>
      </c>
    </row>
    <row r="109" spans="1:26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 s="6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40635.732488425929</v>
      </c>
      <c r="T109" s="10">
        <f t="shared" si="15"/>
        <v>40657.732488425929</v>
      </c>
      <c r="U109">
        <f t="shared" si="16"/>
        <v>2011</v>
      </c>
      <c r="V109">
        <f t="shared" si="17"/>
        <v>2011</v>
      </c>
      <c r="W109" t="str">
        <f t="shared" si="18"/>
        <v>Apr</v>
      </c>
      <c r="X109" t="str">
        <f t="shared" si="19"/>
        <v>5000 to 9999</v>
      </c>
      <c r="Y109" s="12">
        <f>VLOOKUP(H109,Table1[#All],2,)*Kickstarter!E109</f>
        <v>7685</v>
      </c>
      <c r="Z109" s="5">
        <f>Y109/'currency conversion'!$B$18</f>
        <v>1.6680350629143831E-4</v>
      </c>
    </row>
    <row r="110" spans="1:26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 s="6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41365.363078703704</v>
      </c>
      <c r="T110" s="10">
        <f t="shared" si="15"/>
        <v>41425.363078703704</v>
      </c>
      <c r="U110">
        <f t="shared" si="16"/>
        <v>2013</v>
      </c>
      <c r="V110">
        <f t="shared" si="17"/>
        <v>2013</v>
      </c>
      <c r="W110" t="str">
        <f t="shared" si="18"/>
        <v>Apr</v>
      </c>
      <c r="X110" t="str">
        <f t="shared" si="19"/>
        <v>1000 to 4999</v>
      </c>
      <c r="Y110" s="12">
        <f>VLOOKUP(H110,Table1[#All],2,)*Kickstarter!E110</f>
        <v>3700</v>
      </c>
      <c r="Z110" s="5">
        <f>Y110/'currency conversion'!$B$18</f>
        <v>8.0308779867055527E-5</v>
      </c>
    </row>
    <row r="111" spans="1:26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 s="6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40569.775810185187</v>
      </c>
      <c r="T111" s="10">
        <f t="shared" si="15"/>
        <v>40599.775810185187</v>
      </c>
      <c r="U111">
        <f t="shared" si="16"/>
        <v>2011</v>
      </c>
      <c r="V111">
        <f t="shared" si="17"/>
        <v>2011</v>
      </c>
      <c r="W111" t="str">
        <f t="shared" si="18"/>
        <v>Jan</v>
      </c>
      <c r="X111" t="str">
        <f t="shared" si="19"/>
        <v>1000 to 4999</v>
      </c>
      <c r="Y111" s="12">
        <f>VLOOKUP(H111,Table1[#All],2,)*Kickstarter!E111</f>
        <v>2195</v>
      </c>
      <c r="Z111" s="5">
        <f>Y111/'currency conversion'!$B$18</f>
        <v>4.7642641029239702E-5</v>
      </c>
    </row>
    <row r="112" spans="1:26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 s="6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41557.699687500004</v>
      </c>
      <c r="T112" s="10">
        <f t="shared" si="15"/>
        <v>41591.999305555553</v>
      </c>
      <c r="U112">
        <f t="shared" si="16"/>
        <v>2013</v>
      </c>
      <c r="V112">
        <f t="shared" si="17"/>
        <v>2013</v>
      </c>
      <c r="W112" t="str">
        <f t="shared" si="18"/>
        <v>Oct</v>
      </c>
      <c r="X112" t="str">
        <f t="shared" si="19"/>
        <v>1000 to 4999</v>
      </c>
      <c r="Y112" s="12">
        <f>VLOOKUP(H112,Table1[#All],2,)*Kickstarter!E112</f>
        <v>1700</v>
      </c>
      <c r="Z112" s="5">
        <f>Y112/'currency conversion'!$B$18</f>
        <v>3.6898628587566057E-5</v>
      </c>
    </row>
    <row r="113" spans="1:26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 s="6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42125.083182870367</v>
      </c>
      <c r="T113" s="10">
        <f t="shared" si="15"/>
        <v>42155.083182870367</v>
      </c>
      <c r="U113">
        <f t="shared" si="16"/>
        <v>2015</v>
      </c>
      <c r="V113">
        <f t="shared" si="17"/>
        <v>2015</v>
      </c>
      <c r="W113" t="str">
        <f t="shared" si="18"/>
        <v>May</v>
      </c>
      <c r="X113" t="str">
        <f t="shared" si="19"/>
        <v>5000 to 9999</v>
      </c>
      <c r="Y113" s="12">
        <f>VLOOKUP(H113,Table1[#All],2,)*Kickstarter!E113</f>
        <v>3841.1</v>
      </c>
      <c r="Z113" s="5">
        <f>Y113/'currency conversion'!$B$18</f>
        <v>8.3371366039823518E-5</v>
      </c>
    </row>
    <row r="114" spans="1:26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 s="6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41717.793032407411</v>
      </c>
      <c r="T114" s="10">
        <f t="shared" si="15"/>
        <v>41741.833333333336</v>
      </c>
      <c r="U114">
        <f t="shared" si="16"/>
        <v>2014</v>
      </c>
      <c r="V114">
        <f t="shared" si="17"/>
        <v>2014</v>
      </c>
      <c r="W114" t="str">
        <f t="shared" si="18"/>
        <v>Mar</v>
      </c>
      <c r="X114" t="str">
        <f t="shared" si="19"/>
        <v>5000 to 9999</v>
      </c>
      <c r="Y114" s="12">
        <f>VLOOKUP(H114,Table1[#All],2,)*Kickstarter!E114</f>
        <v>5200</v>
      </c>
      <c r="Z114" s="5">
        <f>Y114/'currency conversion'!$B$18</f>
        <v>1.1286639332667264E-4</v>
      </c>
    </row>
    <row r="115" spans="1:26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 s="6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40753.508425925924</v>
      </c>
      <c r="T115" s="10">
        <f t="shared" si="15"/>
        <v>40761.375</v>
      </c>
      <c r="U115">
        <f t="shared" si="16"/>
        <v>2011</v>
      </c>
      <c r="V115">
        <f t="shared" si="17"/>
        <v>2011</v>
      </c>
      <c r="W115" t="str">
        <f t="shared" si="18"/>
        <v>Jul</v>
      </c>
      <c r="X115" t="str">
        <f t="shared" si="19"/>
        <v>5000 to 9999</v>
      </c>
      <c r="Y115" s="12">
        <f>VLOOKUP(H115,Table1[#All],2,)*Kickstarter!E115</f>
        <v>7050</v>
      </c>
      <c r="Z115" s="5">
        <f>Y115/'currency conversion'!$B$18</f>
        <v>1.530207832602004E-4</v>
      </c>
    </row>
    <row r="116" spans="1:26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 s="6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40861.02416666667</v>
      </c>
      <c r="T116" s="10">
        <f t="shared" si="15"/>
        <v>40921.02416666667</v>
      </c>
      <c r="U116">
        <f t="shared" si="16"/>
        <v>2011</v>
      </c>
      <c r="V116">
        <f t="shared" si="17"/>
        <v>2012</v>
      </c>
      <c r="W116" t="str">
        <f t="shared" si="18"/>
        <v>Nov</v>
      </c>
      <c r="X116" t="str">
        <f t="shared" si="19"/>
        <v>1000 to 4999</v>
      </c>
      <c r="Y116" s="12">
        <f>VLOOKUP(H116,Table1[#All],2,)*Kickstarter!E116</f>
        <v>3100</v>
      </c>
      <c r="Z116" s="5">
        <f>Y116/'currency conversion'!$B$18</f>
        <v>6.7285734483208686E-5</v>
      </c>
    </row>
    <row r="117" spans="1:26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 s="6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40918.488935185189</v>
      </c>
      <c r="T117" s="10">
        <f t="shared" si="15"/>
        <v>40943.488935185189</v>
      </c>
      <c r="U117">
        <f t="shared" si="16"/>
        <v>2012</v>
      </c>
      <c r="V117">
        <f t="shared" si="17"/>
        <v>2012</v>
      </c>
      <c r="W117" t="str">
        <f t="shared" si="18"/>
        <v>Jan</v>
      </c>
      <c r="X117" t="str">
        <f t="shared" si="19"/>
        <v>&lt;1000</v>
      </c>
      <c r="Y117" s="12">
        <f>VLOOKUP(H117,Table1[#All],2,)*Kickstarter!E117</f>
        <v>632</v>
      </c>
      <c r="Z117" s="5">
        <f>Y117/'currency conversion'!$B$18</f>
        <v>1.3717607804318675E-5</v>
      </c>
    </row>
    <row r="118" spans="1:26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 s="6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40595.247164351851</v>
      </c>
      <c r="T118" s="10">
        <f t="shared" si="15"/>
        <v>40641.205497685187</v>
      </c>
      <c r="U118">
        <f t="shared" si="16"/>
        <v>2011</v>
      </c>
      <c r="V118">
        <f t="shared" si="17"/>
        <v>2011</v>
      </c>
      <c r="W118" t="str">
        <f t="shared" si="18"/>
        <v>Feb</v>
      </c>
      <c r="X118" t="str">
        <f t="shared" si="19"/>
        <v>1000 to 4999</v>
      </c>
      <c r="Y118" s="12">
        <f>VLOOKUP(H118,Table1[#All],2,)*Kickstarter!E118</f>
        <v>3978</v>
      </c>
      <c r="Z118" s="5">
        <f>Y118/'currency conversion'!$B$18</f>
        <v>8.6342790894904575E-5</v>
      </c>
    </row>
    <row r="119" spans="1:26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 s="6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40248.584999999999</v>
      </c>
      <c r="T119" s="10">
        <f t="shared" si="15"/>
        <v>40338.541666666664</v>
      </c>
      <c r="U119">
        <f t="shared" si="16"/>
        <v>2010</v>
      </c>
      <c r="V119">
        <f t="shared" si="17"/>
        <v>2010</v>
      </c>
      <c r="W119" t="str">
        <f t="shared" si="18"/>
        <v>Mar</v>
      </c>
      <c r="X119" t="str">
        <f t="shared" si="19"/>
        <v>1000 to 4999</v>
      </c>
      <c r="Y119" s="12">
        <f>VLOOKUP(H119,Table1[#All],2,)*Kickstarter!E119</f>
        <v>4522.22</v>
      </c>
      <c r="Z119" s="5">
        <f>Y119/'currency conversion'!$B$18</f>
        <v>9.8155127159566457E-5</v>
      </c>
    </row>
    <row r="120" spans="1:26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 s="6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40722.803657407407</v>
      </c>
      <c r="T120" s="10">
        <f t="shared" si="15"/>
        <v>40752.803657407407</v>
      </c>
      <c r="U120">
        <f t="shared" si="16"/>
        <v>2011</v>
      </c>
      <c r="V120">
        <f t="shared" si="17"/>
        <v>2011</v>
      </c>
      <c r="W120" t="str">
        <f t="shared" si="18"/>
        <v>Jun</v>
      </c>
      <c r="X120" t="str">
        <f t="shared" si="19"/>
        <v>5000 to 9999</v>
      </c>
      <c r="Y120" s="12">
        <f>VLOOKUP(H120,Table1[#All],2,)*Kickstarter!E120</f>
        <v>5651.58</v>
      </c>
      <c r="Z120" s="5">
        <f>Y120/'currency conversion'!$B$18</f>
        <v>1.2266797138406856E-4</v>
      </c>
    </row>
    <row r="121" spans="1:26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 s="6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40738.819282407407</v>
      </c>
      <c r="T121" s="10">
        <f t="shared" si="15"/>
        <v>40768.708333333336</v>
      </c>
      <c r="U121">
        <f t="shared" si="16"/>
        <v>2011</v>
      </c>
      <c r="V121">
        <f t="shared" si="17"/>
        <v>2011</v>
      </c>
      <c r="W121" t="str">
        <f t="shared" si="18"/>
        <v>Jul</v>
      </c>
      <c r="X121" t="str">
        <f t="shared" si="19"/>
        <v>1000 to 4999</v>
      </c>
      <c r="Y121" s="12">
        <f>VLOOKUP(H121,Table1[#All],2,)*Kickstarter!E121</f>
        <v>3398.1</v>
      </c>
      <c r="Z121" s="5">
        <f>Y121/'currency conversion'!$B$18</f>
        <v>7.3756017531416589E-5</v>
      </c>
    </row>
    <row r="122" spans="1:26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 s="6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42615.799849537041</v>
      </c>
      <c r="T122" s="10">
        <f t="shared" si="15"/>
        <v>42645.799849537041</v>
      </c>
      <c r="U122">
        <f t="shared" si="16"/>
        <v>2016</v>
      </c>
      <c r="V122">
        <f t="shared" si="17"/>
        <v>2016</v>
      </c>
      <c r="W122" t="str">
        <f t="shared" si="18"/>
        <v>Sep</v>
      </c>
      <c r="X122" t="str">
        <f t="shared" si="19"/>
        <v>&lt;1000</v>
      </c>
      <c r="Y122" s="12">
        <f>VLOOKUP(H122,Table1[#All],2,)*Kickstarter!E122</f>
        <v>1.3</v>
      </c>
      <c r="Z122" s="5">
        <f>Y122/'currency conversion'!$B$18</f>
        <v>2.821659833166816E-8</v>
      </c>
    </row>
    <row r="123" spans="1:26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 s="6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42096.454976851848</v>
      </c>
      <c r="T123" s="10">
        <f t="shared" si="15"/>
        <v>42112.177777777775</v>
      </c>
      <c r="U123">
        <f t="shared" si="16"/>
        <v>2015</v>
      </c>
      <c r="V123">
        <f t="shared" si="17"/>
        <v>2015</v>
      </c>
      <c r="W123" t="str">
        <f t="shared" si="18"/>
        <v>Apr</v>
      </c>
      <c r="X123" t="str">
        <f t="shared" si="19"/>
        <v>&lt;1000</v>
      </c>
      <c r="Y123" s="12">
        <f>VLOOKUP(H123,Table1[#All],2,)*Kickstarter!E123</f>
        <v>1</v>
      </c>
      <c r="Z123" s="5">
        <f>Y123/'currency conversion'!$B$18</f>
        <v>2.1705075639744737E-8</v>
      </c>
    </row>
    <row r="124" spans="1:26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6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42593.181793981479</v>
      </c>
      <c r="T124" s="10">
        <f t="shared" si="15"/>
        <v>42653.181793981479</v>
      </c>
      <c r="U124">
        <f t="shared" si="16"/>
        <v>2016</v>
      </c>
      <c r="V124">
        <f t="shared" si="17"/>
        <v>2016</v>
      </c>
      <c r="W124" t="str">
        <f t="shared" si="18"/>
        <v>Aug</v>
      </c>
      <c r="X124" t="str">
        <f t="shared" si="19"/>
        <v>No funding</v>
      </c>
      <c r="Y124" s="12">
        <f>VLOOKUP(H124,Table1[#All],2,)*Kickstarter!E124</f>
        <v>0</v>
      </c>
      <c r="Z124" s="5">
        <f>Y124/'currency conversion'!$B$18</f>
        <v>0</v>
      </c>
    </row>
    <row r="125" spans="1:26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 s="6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41904.531990740739</v>
      </c>
      <c r="T125" s="10">
        <f t="shared" si="15"/>
        <v>41940.666666666664</v>
      </c>
      <c r="U125">
        <f t="shared" si="16"/>
        <v>2014</v>
      </c>
      <c r="V125">
        <f t="shared" si="17"/>
        <v>2014</v>
      </c>
      <c r="W125" t="str">
        <f t="shared" si="18"/>
        <v>Sep</v>
      </c>
      <c r="X125" t="str">
        <f t="shared" si="19"/>
        <v>&lt;1000</v>
      </c>
      <c r="Y125" s="12">
        <f>VLOOKUP(H125,Table1[#All],2,)*Kickstarter!E125</f>
        <v>151</v>
      </c>
      <c r="Z125" s="5">
        <f>Y125/'currency conversion'!$B$18</f>
        <v>3.2774664216014557E-6</v>
      </c>
    </row>
    <row r="126" spans="1:26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6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42114.678726851853</v>
      </c>
      <c r="T126" s="10">
        <f t="shared" si="15"/>
        <v>42139.678726851853</v>
      </c>
      <c r="U126">
        <f t="shared" si="16"/>
        <v>2015</v>
      </c>
      <c r="V126">
        <f t="shared" si="17"/>
        <v>2015</v>
      </c>
      <c r="W126" t="str">
        <f t="shared" si="18"/>
        <v>Apr</v>
      </c>
      <c r="X126" t="str">
        <f t="shared" si="19"/>
        <v>No funding</v>
      </c>
      <c r="Y126" s="12">
        <f>VLOOKUP(H126,Table1[#All],2,)*Kickstarter!E126</f>
        <v>0</v>
      </c>
      <c r="Z126" s="5">
        <f>Y126/'currency conversion'!$B$18</f>
        <v>0</v>
      </c>
    </row>
    <row r="127" spans="1:26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 s="6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42709.743981481486</v>
      </c>
      <c r="T127" s="10">
        <f t="shared" si="15"/>
        <v>42769.743981481486</v>
      </c>
      <c r="U127">
        <f t="shared" si="16"/>
        <v>2016</v>
      </c>
      <c r="V127">
        <f t="shared" si="17"/>
        <v>2017</v>
      </c>
      <c r="W127" t="str">
        <f t="shared" si="18"/>
        <v>Dec</v>
      </c>
      <c r="X127" t="str">
        <f t="shared" si="19"/>
        <v>&lt;1000</v>
      </c>
      <c r="Y127" s="12">
        <f>VLOOKUP(H127,Table1[#All],2,)*Kickstarter!E127</f>
        <v>52.5</v>
      </c>
      <c r="Z127" s="5">
        <f>Y127/'currency conversion'!$B$18</f>
        <v>1.1395164710865987E-6</v>
      </c>
    </row>
    <row r="128" spans="1:26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 s="6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42135.339548611111</v>
      </c>
      <c r="T128" s="10">
        <f t="shared" si="15"/>
        <v>42165.833333333328</v>
      </c>
      <c r="U128">
        <f t="shared" si="16"/>
        <v>2015</v>
      </c>
      <c r="V128">
        <f t="shared" si="17"/>
        <v>2015</v>
      </c>
      <c r="W128" t="str">
        <f t="shared" si="18"/>
        <v>May</v>
      </c>
      <c r="X128" t="str">
        <f t="shared" si="19"/>
        <v>1000 to 4999</v>
      </c>
      <c r="Y128" s="12">
        <f>VLOOKUP(H128,Table1[#All],2,)*Kickstarter!E128</f>
        <v>1387</v>
      </c>
      <c r="Z128" s="5">
        <f>Y128/'currency conversion'!$B$18</f>
        <v>3.010493991232595E-5</v>
      </c>
    </row>
    <row r="129" spans="1:26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 s="6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42067.37431712963</v>
      </c>
      <c r="T129" s="10">
        <f t="shared" si="15"/>
        <v>42097.332650462966</v>
      </c>
      <c r="U129">
        <f t="shared" si="16"/>
        <v>2015</v>
      </c>
      <c r="V129">
        <f t="shared" si="17"/>
        <v>2015</v>
      </c>
      <c r="W129" t="str">
        <f t="shared" si="18"/>
        <v>Mar</v>
      </c>
      <c r="X129" t="str">
        <f t="shared" si="19"/>
        <v>&lt;1000</v>
      </c>
      <c r="Y129" s="12">
        <f>VLOOKUP(H129,Table1[#All],2,)*Kickstarter!E129</f>
        <v>190</v>
      </c>
      <c r="Z129" s="5">
        <f>Y129/'currency conversion'!$B$18</f>
        <v>4.1239643715515E-6</v>
      </c>
    </row>
    <row r="130" spans="1:26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1.8669999999999999E-2</v>
      </c>
      <c r="P130" s="6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42627.97792824074</v>
      </c>
      <c r="T130" s="10">
        <f t="shared" si="15"/>
        <v>42662.97792824074</v>
      </c>
      <c r="U130">
        <f t="shared" si="16"/>
        <v>2016</v>
      </c>
      <c r="V130">
        <f t="shared" si="17"/>
        <v>2016</v>
      </c>
      <c r="W130" t="str">
        <f t="shared" si="18"/>
        <v>Sep</v>
      </c>
      <c r="X130" t="str">
        <f t="shared" si="19"/>
        <v>1000 to 4999</v>
      </c>
      <c r="Y130" s="12">
        <f>VLOOKUP(H130,Table1[#All],2,)*Kickstarter!E130</f>
        <v>1867</v>
      </c>
      <c r="Z130" s="5">
        <f>Y130/'currency conversion'!$B$18</f>
        <v>4.0523376219403427E-5</v>
      </c>
    </row>
    <row r="131" spans="1:26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IF(D131&lt;&gt;0,IF(E131&lt;&gt;0,E131/D131,0),0)</f>
        <v>0</v>
      </c>
      <c r="P131" s="6">
        <f t="shared" ref="P131:P194" si="21">IF(L131&lt;&gt;0,IF(E131&lt;&gt;0,E131/L131,0),0)</f>
        <v>0</v>
      </c>
      <c r="Q131" t="str">
        <f t="shared" ref="Q131:Q194" si="22">LEFT(N131,SEARCH("/",N131,1)-1)</f>
        <v>film &amp; video</v>
      </c>
      <c r="R131" t="str">
        <f t="shared" ref="R131:R194" si="23">RIGHT(N131,LEN(N131)-SEARCH("/",N131,1))</f>
        <v>science fiction</v>
      </c>
      <c r="S131" s="10">
        <f t="shared" ref="S131:S194" si="24">(J131/86400)+25569+(-6/24)</f>
        <v>41882.687303240738</v>
      </c>
      <c r="T131" s="10">
        <f t="shared" ref="T131:T194" si="25">(I131/86400)+25569+(-6/24)</f>
        <v>41942.687303240738</v>
      </c>
      <c r="U131">
        <f t="shared" ref="U131:U194" si="26">YEAR(S131)</f>
        <v>2014</v>
      </c>
      <c r="V131">
        <f t="shared" ref="V131:V194" si="27">YEAR(T131)</f>
        <v>2014</v>
      </c>
      <c r="W131" t="str">
        <f t="shared" ref="W131:W194" si="28">TEXT(S131,"mmm")</f>
        <v>Aug</v>
      </c>
      <c r="X131" t="str">
        <f t="shared" ref="X131:X194" si="29">IF(E131=0,"No funding",IF(E131&lt;1000,"&lt;1000",IF(E131&lt;4999,"1000 to 4999",IF(E131&lt;10000,"5000 to 9999",IF(E131&lt;14999,"10000 to 14999",IF(E131&lt;20000,"15000 to 19999",IF(E131&lt;25000,"20000 to 24999",IF(E131&lt;30000,"25000 to 29999",IF(E131&lt;35000,"30000 to 34999",IF(E131&lt;40000,"35000 to 39999",IF(E131&lt;45000,"40000 to 44999",IF(E131&lt;50000,"45000 to 49999","&gt;50000"))))))))))))</f>
        <v>No funding</v>
      </c>
      <c r="Y131" s="12">
        <f>VLOOKUP(H131,Table1[#All],2,)*Kickstarter!E131</f>
        <v>0</v>
      </c>
      <c r="Z131" s="5">
        <f>Y131/'currency conversion'!$B$18</f>
        <v>0</v>
      </c>
    </row>
    <row r="132" spans="1:26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 s="6">
        <f t="shared" si="21"/>
        <v>0</v>
      </c>
      <c r="Q132" t="str">
        <f t="shared" si="22"/>
        <v>film &amp; video</v>
      </c>
      <c r="R132" t="str">
        <f t="shared" si="23"/>
        <v>science fiction</v>
      </c>
      <c r="S132" s="10">
        <f t="shared" si="24"/>
        <v>41778.66541666667</v>
      </c>
      <c r="T132" s="10">
        <f t="shared" si="25"/>
        <v>41806.594444444447</v>
      </c>
      <c r="U132">
        <f t="shared" si="26"/>
        <v>2014</v>
      </c>
      <c r="V132">
        <f t="shared" si="27"/>
        <v>2014</v>
      </c>
      <c r="W132" t="str">
        <f t="shared" si="28"/>
        <v>May</v>
      </c>
      <c r="X132" t="str">
        <f t="shared" si="29"/>
        <v>No funding</v>
      </c>
      <c r="Y132" s="12">
        <f>VLOOKUP(H132,Table1[#All],2,)*Kickstarter!E132</f>
        <v>0</v>
      </c>
      <c r="Z132" s="5">
        <f>Y132/'currency conversion'!$B$18</f>
        <v>0</v>
      </c>
    </row>
    <row r="133" spans="1:26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 s="6">
        <f t="shared" si="21"/>
        <v>0</v>
      </c>
      <c r="Q133" t="str">
        <f t="shared" si="22"/>
        <v>film &amp; video</v>
      </c>
      <c r="R133" t="str">
        <f t="shared" si="23"/>
        <v>science fiction</v>
      </c>
      <c r="S133" s="10">
        <f t="shared" si="24"/>
        <v>42541.587511574078</v>
      </c>
      <c r="T133" s="10">
        <f t="shared" si="25"/>
        <v>42556.75</v>
      </c>
      <c r="U133">
        <f t="shared" si="26"/>
        <v>2016</v>
      </c>
      <c r="V133">
        <f t="shared" si="27"/>
        <v>2016</v>
      </c>
      <c r="W133" t="str">
        <f t="shared" si="28"/>
        <v>Jun</v>
      </c>
      <c r="X133" t="str">
        <f t="shared" si="29"/>
        <v>No funding</v>
      </c>
      <c r="Y133" s="12">
        <f>VLOOKUP(H133,Table1[#All],2,)*Kickstarter!E133</f>
        <v>0</v>
      </c>
      <c r="Z133" s="5">
        <f>Y133/'currency conversion'!$B$18</f>
        <v>0</v>
      </c>
    </row>
    <row r="134" spans="1:26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 s="6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10">
        <f t="shared" si="24"/>
        <v>41905.562581018516</v>
      </c>
      <c r="T134" s="10">
        <f t="shared" si="25"/>
        <v>41950.604247685187</v>
      </c>
      <c r="U134">
        <f t="shared" si="26"/>
        <v>2014</v>
      </c>
      <c r="V134">
        <f t="shared" si="27"/>
        <v>2014</v>
      </c>
      <c r="W134" t="str">
        <f t="shared" si="28"/>
        <v>Sep</v>
      </c>
      <c r="X134" t="str">
        <f t="shared" si="29"/>
        <v>5000 to 9999</v>
      </c>
      <c r="Y134" s="12">
        <f>VLOOKUP(H134,Table1[#All],2,)*Kickstarter!E134</f>
        <v>7655</v>
      </c>
      <c r="Z134" s="5">
        <f>Y134/'currency conversion'!$B$18</f>
        <v>1.6615235402224596E-4</v>
      </c>
    </row>
    <row r="135" spans="1:26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 s="6">
        <f t="shared" si="21"/>
        <v>0</v>
      </c>
      <c r="Q135" t="str">
        <f t="shared" si="22"/>
        <v>film &amp; video</v>
      </c>
      <c r="R135" t="str">
        <f t="shared" si="23"/>
        <v>science fiction</v>
      </c>
      <c r="S135" s="10">
        <f t="shared" si="24"/>
        <v>42491.55768518518</v>
      </c>
      <c r="T135" s="10">
        <f t="shared" si="25"/>
        <v>42521.479861111111</v>
      </c>
      <c r="U135">
        <f t="shared" si="26"/>
        <v>2016</v>
      </c>
      <c r="V135">
        <f t="shared" si="27"/>
        <v>2016</v>
      </c>
      <c r="W135" t="str">
        <f t="shared" si="28"/>
        <v>May</v>
      </c>
      <c r="X135" t="str">
        <f t="shared" si="29"/>
        <v>No funding</v>
      </c>
      <c r="Y135" s="12">
        <f>VLOOKUP(H135,Table1[#All],2,)*Kickstarter!E135</f>
        <v>0</v>
      </c>
      <c r="Z135" s="5">
        <f>Y135/'currency conversion'!$B$18</f>
        <v>0</v>
      </c>
    </row>
    <row r="136" spans="1:26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 s="6">
        <f t="shared" si="21"/>
        <v>0</v>
      </c>
      <c r="Q136" t="str">
        <f t="shared" si="22"/>
        <v>film &amp; video</v>
      </c>
      <c r="R136" t="str">
        <f t="shared" si="23"/>
        <v>science fiction</v>
      </c>
      <c r="S136" s="10">
        <f t="shared" si="24"/>
        <v>42221.659930555557</v>
      </c>
      <c r="T136" s="10">
        <f t="shared" si="25"/>
        <v>42251.458333333328</v>
      </c>
      <c r="U136">
        <f t="shared" si="26"/>
        <v>2015</v>
      </c>
      <c r="V136">
        <f t="shared" si="27"/>
        <v>2015</v>
      </c>
      <c r="W136" t="str">
        <f t="shared" si="28"/>
        <v>Aug</v>
      </c>
      <c r="X136" t="str">
        <f t="shared" si="29"/>
        <v>No funding</v>
      </c>
      <c r="Y136" s="12">
        <f>VLOOKUP(H136,Table1[#All],2,)*Kickstarter!E136</f>
        <v>0</v>
      </c>
      <c r="Z136" s="5">
        <f>Y136/'currency conversion'!$B$18</f>
        <v>0</v>
      </c>
    </row>
    <row r="137" spans="1:26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 s="6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4"/>
        <v>41788.131909722222</v>
      </c>
      <c r="T137" s="10">
        <f t="shared" si="25"/>
        <v>41821.541666666664</v>
      </c>
      <c r="U137">
        <f t="shared" si="26"/>
        <v>2014</v>
      </c>
      <c r="V137">
        <f t="shared" si="27"/>
        <v>2014</v>
      </c>
      <c r="W137" t="str">
        <f t="shared" si="28"/>
        <v>May</v>
      </c>
      <c r="X137" t="str">
        <f t="shared" si="29"/>
        <v>&lt;1000</v>
      </c>
      <c r="Y137" s="12">
        <f>VLOOKUP(H137,Table1[#All],2,)*Kickstarter!E137</f>
        <v>403</v>
      </c>
      <c r="Z137" s="5">
        <f>Y137/'currency conversion'!$B$18</f>
        <v>8.7471454828171294E-6</v>
      </c>
    </row>
    <row r="138" spans="1:26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 s="6">
        <f t="shared" si="21"/>
        <v>0</v>
      </c>
      <c r="Q138" t="str">
        <f t="shared" si="22"/>
        <v>film &amp; video</v>
      </c>
      <c r="R138" t="str">
        <f t="shared" si="23"/>
        <v>science fiction</v>
      </c>
      <c r="S138" s="10">
        <f t="shared" si="24"/>
        <v>42096.160115740742</v>
      </c>
      <c r="T138" s="10">
        <f t="shared" si="25"/>
        <v>42140.177777777775</v>
      </c>
      <c r="U138">
        <f t="shared" si="26"/>
        <v>2015</v>
      </c>
      <c r="V138">
        <f t="shared" si="27"/>
        <v>2015</v>
      </c>
      <c r="W138" t="str">
        <f t="shared" si="28"/>
        <v>Apr</v>
      </c>
      <c r="X138" t="str">
        <f t="shared" si="29"/>
        <v>No funding</v>
      </c>
      <c r="Y138" s="12">
        <f>VLOOKUP(H138,Table1[#All],2,)*Kickstarter!E138</f>
        <v>0</v>
      </c>
      <c r="Z138" s="5">
        <f>Y138/'currency conversion'!$B$18</f>
        <v>0</v>
      </c>
    </row>
    <row r="139" spans="1:26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 s="6">
        <f t="shared" si="21"/>
        <v>0</v>
      </c>
      <c r="Q139" t="str">
        <f t="shared" si="22"/>
        <v>film &amp; video</v>
      </c>
      <c r="R139" t="str">
        <f t="shared" si="23"/>
        <v>science fiction</v>
      </c>
      <c r="S139" s="10">
        <f t="shared" si="24"/>
        <v>42239.323993055557</v>
      </c>
      <c r="T139" s="10">
        <f t="shared" si="25"/>
        <v>42289.323993055557</v>
      </c>
      <c r="U139">
        <f t="shared" si="26"/>
        <v>2015</v>
      </c>
      <c r="V139">
        <f t="shared" si="27"/>
        <v>2015</v>
      </c>
      <c r="W139" t="str">
        <f t="shared" si="28"/>
        <v>Aug</v>
      </c>
      <c r="X139" t="str">
        <f t="shared" si="29"/>
        <v>No funding</v>
      </c>
      <c r="Y139" s="12">
        <f>VLOOKUP(H139,Table1[#All],2,)*Kickstarter!E139</f>
        <v>0</v>
      </c>
      <c r="Z139" s="5">
        <f>Y139/'currency conversion'!$B$18</f>
        <v>0</v>
      </c>
    </row>
    <row r="140" spans="1:26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 s="6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10">
        <f t="shared" si="24"/>
        <v>42186.007418981477</v>
      </c>
      <c r="T140" s="10">
        <f t="shared" si="25"/>
        <v>42216.957638888889</v>
      </c>
      <c r="U140">
        <f t="shared" si="26"/>
        <v>2015</v>
      </c>
      <c r="V140">
        <f t="shared" si="27"/>
        <v>2015</v>
      </c>
      <c r="W140" t="str">
        <f t="shared" si="28"/>
        <v>Jul</v>
      </c>
      <c r="X140" t="str">
        <f t="shared" si="29"/>
        <v>1000 to 4999</v>
      </c>
      <c r="Y140" s="12">
        <f>VLOOKUP(H140,Table1[#All],2,)*Kickstarter!E140</f>
        <v>4712</v>
      </c>
      <c r="Z140" s="5">
        <f>Y140/'currency conversion'!$B$18</f>
        <v>1.0227431641447721E-4</v>
      </c>
    </row>
    <row r="141" spans="1:26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 s="6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4"/>
        <v>42187.670972222222</v>
      </c>
      <c r="T141" s="10">
        <f t="shared" si="25"/>
        <v>42197.670972222222</v>
      </c>
      <c r="U141">
        <f t="shared" si="26"/>
        <v>2015</v>
      </c>
      <c r="V141">
        <f t="shared" si="27"/>
        <v>2015</v>
      </c>
      <c r="W141" t="str">
        <f t="shared" si="28"/>
        <v>Jul</v>
      </c>
      <c r="X141" t="str">
        <f t="shared" si="29"/>
        <v>&lt;1000</v>
      </c>
      <c r="Y141" s="12">
        <f>VLOOKUP(H141,Table1[#All],2,)*Kickstarter!E141</f>
        <v>500</v>
      </c>
      <c r="Z141" s="5">
        <f>Y141/'currency conversion'!$B$18</f>
        <v>1.0852537819872369E-5</v>
      </c>
    </row>
    <row r="142" spans="1:26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 s="6">
        <f t="shared" si="21"/>
        <v>0</v>
      </c>
      <c r="Q142" t="str">
        <f t="shared" si="22"/>
        <v>film &amp; video</v>
      </c>
      <c r="R142" t="str">
        <f t="shared" si="23"/>
        <v>science fiction</v>
      </c>
      <c r="S142" s="10">
        <f t="shared" si="24"/>
        <v>42052.948287037041</v>
      </c>
      <c r="T142" s="10">
        <f t="shared" si="25"/>
        <v>42082.90662037037</v>
      </c>
      <c r="U142">
        <f t="shared" si="26"/>
        <v>2015</v>
      </c>
      <c r="V142">
        <f t="shared" si="27"/>
        <v>2015</v>
      </c>
      <c r="W142" t="str">
        <f t="shared" si="28"/>
        <v>Feb</v>
      </c>
      <c r="X142" t="str">
        <f t="shared" si="29"/>
        <v>No funding</v>
      </c>
      <c r="Y142" s="12">
        <f>VLOOKUP(H142,Table1[#All],2,)*Kickstarter!E142</f>
        <v>0</v>
      </c>
      <c r="Z142" s="5">
        <f>Y142/'currency conversion'!$B$18</f>
        <v>0</v>
      </c>
    </row>
    <row r="143" spans="1:26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 s="6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10">
        <f t="shared" si="24"/>
        <v>42109.903043981481</v>
      </c>
      <c r="T143" s="10">
        <f t="shared" si="25"/>
        <v>42154.903043981481</v>
      </c>
      <c r="U143">
        <f t="shared" si="26"/>
        <v>2015</v>
      </c>
      <c r="V143">
        <f t="shared" si="27"/>
        <v>2015</v>
      </c>
      <c r="W143" t="str">
        <f t="shared" si="28"/>
        <v>Apr</v>
      </c>
      <c r="X143" t="str">
        <f t="shared" si="29"/>
        <v>1000 to 4999</v>
      </c>
      <c r="Y143" s="12">
        <f>VLOOKUP(H143,Table1[#All],2,)*Kickstarter!E143</f>
        <v>1293</v>
      </c>
      <c r="Z143" s="5">
        <f>Y143/'currency conversion'!$B$18</f>
        <v>2.8064662802189948E-5</v>
      </c>
    </row>
    <row r="144" spans="1:26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 s="6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4"/>
        <v>41938.643263888887</v>
      </c>
      <c r="T144" s="10">
        <f t="shared" si="25"/>
        <v>41959.684930555552</v>
      </c>
      <c r="U144">
        <f t="shared" si="26"/>
        <v>2014</v>
      </c>
      <c r="V144">
        <f t="shared" si="27"/>
        <v>2014</v>
      </c>
      <c r="W144" t="str">
        <f t="shared" si="28"/>
        <v>Oct</v>
      </c>
      <c r="X144" t="str">
        <f t="shared" si="29"/>
        <v>&lt;1000</v>
      </c>
      <c r="Y144" s="12">
        <f>VLOOKUP(H144,Table1[#All],2,)*Kickstarter!E144</f>
        <v>10</v>
      </c>
      <c r="Z144" s="5">
        <f>Y144/'currency conversion'!$B$18</f>
        <v>2.1705075639744738E-7</v>
      </c>
    </row>
    <row r="145" spans="1:26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 s="6">
        <f t="shared" si="21"/>
        <v>0</v>
      </c>
      <c r="Q145" t="str">
        <f t="shared" si="22"/>
        <v>film &amp; video</v>
      </c>
      <c r="R145" t="str">
        <f t="shared" si="23"/>
        <v>science fiction</v>
      </c>
      <c r="S145" s="10">
        <f t="shared" si="24"/>
        <v>42558.814143518517</v>
      </c>
      <c r="T145" s="10">
        <f t="shared" si="25"/>
        <v>42615.996527777781</v>
      </c>
      <c r="U145">
        <f t="shared" si="26"/>
        <v>2016</v>
      </c>
      <c r="V145">
        <f t="shared" si="27"/>
        <v>2016</v>
      </c>
      <c r="W145" t="str">
        <f t="shared" si="28"/>
        <v>Jul</v>
      </c>
      <c r="X145" t="str">
        <f t="shared" si="29"/>
        <v>No funding</v>
      </c>
      <c r="Y145" s="12">
        <f>VLOOKUP(H145,Table1[#All],2,)*Kickstarter!E145</f>
        <v>0</v>
      </c>
      <c r="Z145" s="5">
        <f>Y145/'currency conversion'!$B$18</f>
        <v>0</v>
      </c>
    </row>
    <row r="146" spans="1:26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 s="6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10">
        <f t="shared" si="24"/>
        <v>42047.512407407412</v>
      </c>
      <c r="T146" s="10">
        <f t="shared" si="25"/>
        <v>42107.47074074074</v>
      </c>
      <c r="U146">
        <f t="shared" si="26"/>
        <v>2015</v>
      </c>
      <c r="V146">
        <f t="shared" si="27"/>
        <v>2015</v>
      </c>
      <c r="W146" t="str">
        <f t="shared" si="28"/>
        <v>Feb</v>
      </c>
      <c r="X146" t="str">
        <f t="shared" si="29"/>
        <v>1000 to 4999</v>
      </c>
      <c r="Y146" s="12">
        <f>VLOOKUP(H146,Table1[#All],2,)*Kickstarter!E146</f>
        <v>1552.5</v>
      </c>
      <c r="Z146" s="5">
        <f>Y146/'currency conversion'!$B$18</f>
        <v>3.3697129930703708E-5</v>
      </c>
    </row>
    <row r="147" spans="1:26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 s="6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10">
        <f t="shared" si="24"/>
        <v>42200.292268518519</v>
      </c>
      <c r="T147" s="10">
        <f t="shared" si="25"/>
        <v>42227.292268518519</v>
      </c>
      <c r="U147">
        <f t="shared" si="26"/>
        <v>2015</v>
      </c>
      <c r="V147">
        <f t="shared" si="27"/>
        <v>2015</v>
      </c>
      <c r="W147" t="str">
        <f t="shared" si="28"/>
        <v>Jul</v>
      </c>
      <c r="X147" t="str">
        <f t="shared" si="29"/>
        <v>&lt;1000</v>
      </c>
      <c r="Y147" s="12">
        <f>VLOOKUP(H147,Table1[#All],2,)*Kickstarter!E147</f>
        <v>338</v>
      </c>
      <c r="Z147" s="5">
        <f>Y147/'currency conversion'!$B$18</f>
        <v>7.3363155662337213E-6</v>
      </c>
    </row>
    <row r="148" spans="1:26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 s="6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10">
        <f t="shared" si="24"/>
        <v>42692.766180555554</v>
      </c>
      <c r="T148" s="10">
        <f t="shared" si="25"/>
        <v>42752.766180555554</v>
      </c>
      <c r="U148">
        <f t="shared" si="26"/>
        <v>2016</v>
      </c>
      <c r="V148">
        <f t="shared" si="27"/>
        <v>2017</v>
      </c>
      <c r="W148" t="str">
        <f t="shared" si="28"/>
        <v>Nov</v>
      </c>
      <c r="X148" t="str">
        <f t="shared" si="29"/>
        <v>&lt;1000</v>
      </c>
      <c r="Y148" s="12">
        <f>VLOOKUP(H148,Table1[#All],2,)*Kickstarter!E148</f>
        <v>115</v>
      </c>
      <c r="Z148" s="5">
        <f>Y148/'currency conversion'!$B$18</f>
        <v>2.4960836985706449E-6</v>
      </c>
    </row>
    <row r="149" spans="1:26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 s="6">
        <f t="shared" si="21"/>
        <v>0</v>
      </c>
      <c r="Q149" t="str">
        <f t="shared" si="22"/>
        <v>film &amp; video</v>
      </c>
      <c r="R149" t="str">
        <f t="shared" si="23"/>
        <v>science fiction</v>
      </c>
      <c r="S149" s="10">
        <f t="shared" si="24"/>
        <v>41969.517824074079</v>
      </c>
      <c r="T149" s="10">
        <f t="shared" si="25"/>
        <v>42012.512499999997</v>
      </c>
      <c r="U149">
        <f t="shared" si="26"/>
        <v>2014</v>
      </c>
      <c r="V149">
        <f t="shared" si="27"/>
        <v>2015</v>
      </c>
      <c r="W149" t="str">
        <f t="shared" si="28"/>
        <v>Nov</v>
      </c>
      <c r="X149" t="str">
        <f t="shared" si="29"/>
        <v>No funding</v>
      </c>
      <c r="Y149" s="12">
        <f>VLOOKUP(H149,Table1[#All],2,)*Kickstarter!E149</f>
        <v>0</v>
      </c>
      <c r="Z149" s="5">
        <f>Y149/'currency conversion'!$B$18</f>
        <v>0</v>
      </c>
    </row>
    <row r="150" spans="1:26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 s="6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4"/>
        <v>42397.031666666662</v>
      </c>
      <c r="T150" s="10">
        <f t="shared" si="25"/>
        <v>42427.031666666662</v>
      </c>
      <c r="U150">
        <f t="shared" si="26"/>
        <v>2016</v>
      </c>
      <c r="V150">
        <f t="shared" si="27"/>
        <v>2016</v>
      </c>
      <c r="W150" t="str">
        <f t="shared" si="28"/>
        <v>Jan</v>
      </c>
      <c r="X150" t="str">
        <f t="shared" si="29"/>
        <v>&lt;1000</v>
      </c>
      <c r="Y150" s="12">
        <f>VLOOKUP(H150,Table1[#All],2,)*Kickstarter!E150</f>
        <v>40</v>
      </c>
      <c r="Z150" s="5">
        <f>Y150/'currency conversion'!$B$18</f>
        <v>8.6820302558978954E-7</v>
      </c>
    </row>
    <row r="151" spans="1:26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 s="6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10">
        <f t="shared" si="24"/>
        <v>41967.922106481477</v>
      </c>
      <c r="T151" s="10">
        <f t="shared" si="25"/>
        <v>41998.083333333328</v>
      </c>
      <c r="U151">
        <f t="shared" si="26"/>
        <v>2014</v>
      </c>
      <c r="V151">
        <f t="shared" si="27"/>
        <v>2014</v>
      </c>
      <c r="W151" t="str">
        <f t="shared" si="28"/>
        <v>Nov</v>
      </c>
      <c r="X151" t="str">
        <f t="shared" si="29"/>
        <v>&lt;1000</v>
      </c>
      <c r="Y151" s="12">
        <f>VLOOKUP(H151,Table1[#All],2,)*Kickstarter!E151</f>
        <v>92</v>
      </c>
      <c r="Z151" s="5">
        <f>Y151/'currency conversion'!$B$18</f>
        <v>1.996866958856516E-6</v>
      </c>
    </row>
    <row r="152" spans="1:26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 s="6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10">
        <f t="shared" si="24"/>
        <v>42089.911828703705</v>
      </c>
      <c r="T152" s="10">
        <f t="shared" si="25"/>
        <v>42149.911828703705</v>
      </c>
      <c r="U152">
        <f t="shared" si="26"/>
        <v>2015</v>
      </c>
      <c r="V152">
        <f t="shared" si="27"/>
        <v>2015</v>
      </c>
      <c r="W152" t="str">
        <f t="shared" si="28"/>
        <v>Mar</v>
      </c>
      <c r="X152" t="str">
        <f t="shared" si="29"/>
        <v>30000 to 34999</v>
      </c>
      <c r="Y152" s="12">
        <f>VLOOKUP(H152,Table1[#All],2,)*Kickstarter!E152</f>
        <v>30112</v>
      </c>
      <c r="Z152" s="5">
        <f>Y152/'currency conversion'!$B$18</f>
        <v>6.5358323766399353E-4</v>
      </c>
    </row>
    <row r="153" spans="1:26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 s="6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4"/>
        <v>42113.300821759258</v>
      </c>
      <c r="T153" s="10">
        <f t="shared" si="25"/>
        <v>42173.300821759258</v>
      </c>
      <c r="U153">
        <f t="shared" si="26"/>
        <v>2015</v>
      </c>
      <c r="V153">
        <f t="shared" si="27"/>
        <v>2015</v>
      </c>
      <c r="W153" t="str">
        <f t="shared" si="28"/>
        <v>Apr</v>
      </c>
      <c r="X153" t="str">
        <f t="shared" si="29"/>
        <v>&lt;1000</v>
      </c>
      <c r="Y153" s="12">
        <f>VLOOKUP(H153,Table1[#All],2,)*Kickstarter!E153</f>
        <v>99.399999999999991</v>
      </c>
      <c r="Z153" s="5">
        <f>Y153/'currency conversion'!$B$18</f>
        <v>2.1574845185906268E-6</v>
      </c>
    </row>
    <row r="154" spans="1:26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 s="6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4"/>
        <v>41874.827546296292</v>
      </c>
      <c r="T154" s="10">
        <f t="shared" si="25"/>
        <v>41904.827546296292</v>
      </c>
      <c r="U154">
        <f t="shared" si="26"/>
        <v>2014</v>
      </c>
      <c r="V154">
        <f t="shared" si="27"/>
        <v>2014</v>
      </c>
      <c r="W154" t="str">
        <f t="shared" si="28"/>
        <v>Aug</v>
      </c>
      <c r="X154" t="str">
        <f t="shared" si="29"/>
        <v>&lt;1000</v>
      </c>
      <c r="Y154" s="12">
        <f>VLOOKUP(H154,Table1[#All],2,)*Kickstarter!E154</f>
        <v>30</v>
      </c>
      <c r="Z154" s="5">
        <f>Y154/'currency conversion'!$B$18</f>
        <v>6.511522691923421E-7</v>
      </c>
    </row>
    <row r="155" spans="1:26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 s="6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4"/>
        <v>41933.336157407408</v>
      </c>
      <c r="T155" s="10">
        <f t="shared" si="25"/>
        <v>41975.377824074079</v>
      </c>
      <c r="U155">
        <f t="shared" si="26"/>
        <v>2014</v>
      </c>
      <c r="V155">
        <f t="shared" si="27"/>
        <v>2014</v>
      </c>
      <c r="W155" t="str">
        <f t="shared" si="28"/>
        <v>Oct</v>
      </c>
      <c r="X155" t="str">
        <f t="shared" si="29"/>
        <v>&lt;1000</v>
      </c>
      <c r="Y155" s="12">
        <f>VLOOKUP(H155,Table1[#All],2,)*Kickstarter!E155</f>
        <v>359</v>
      </c>
      <c r="Z155" s="5">
        <f>Y155/'currency conversion'!$B$18</f>
        <v>7.7921221546683615E-6</v>
      </c>
    </row>
    <row r="156" spans="1:26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 s="6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10">
        <f t="shared" si="24"/>
        <v>42115.297395833331</v>
      </c>
      <c r="T156" s="10">
        <f t="shared" si="25"/>
        <v>42158.297395833331</v>
      </c>
      <c r="U156">
        <f t="shared" si="26"/>
        <v>2015</v>
      </c>
      <c r="V156">
        <f t="shared" si="27"/>
        <v>2015</v>
      </c>
      <c r="W156" t="str">
        <f t="shared" si="28"/>
        <v>Apr</v>
      </c>
      <c r="X156" t="str">
        <f t="shared" si="29"/>
        <v>&lt;1000</v>
      </c>
      <c r="Y156" s="12">
        <f>VLOOKUP(H156,Table1[#All],2,)*Kickstarter!E156</f>
        <v>40</v>
      </c>
      <c r="Z156" s="5">
        <f>Y156/'currency conversion'!$B$18</f>
        <v>8.6820302558978954E-7</v>
      </c>
    </row>
    <row r="157" spans="1:26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 s="6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4"/>
        <v>42168.309432870374</v>
      </c>
      <c r="T157" s="10">
        <f t="shared" si="25"/>
        <v>42208.309432870374</v>
      </c>
      <c r="U157">
        <f t="shared" si="26"/>
        <v>2015</v>
      </c>
      <c r="V157">
        <f t="shared" si="27"/>
        <v>2015</v>
      </c>
      <c r="W157" t="str">
        <f t="shared" si="28"/>
        <v>Jun</v>
      </c>
      <c r="X157" t="str">
        <f t="shared" si="29"/>
        <v>&lt;1000</v>
      </c>
      <c r="Y157" s="12">
        <f>VLOOKUP(H157,Table1[#All],2,)*Kickstarter!E157</f>
        <v>81</v>
      </c>
      <c r="Z157" s="5">
        <f>Y157/'currency conversion'!$B$18</f>
        <v>1.7581111268193238E-6</v>
      </c>
    </row>
    <row r="158" spans="1:26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 s="6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4"/>
        <v>41793.874953703707</v>
      </c>
      <c r="T158" s="10">
        <f t="shared" si="25"/>
        <v>41853.874953703707</v>
      </c>
      <c r="U158">
        <f t="shared" si="26"/>
        <v>2014</v>
      </c>
      <c r="V158">
        <f t="shared" si="27"/>
        <v>2014</v>
      </c>
      <c r="W158" t="str">
        <f t="shared" si="28"/>
        <v>Jun</v>
      </c>
      <c r="X158" t="str">
        <f t="shared" si="29"/>
        <v>1000 to 4999</v>
      </c>
      <c r="Y158" s="12">
        <f>VLOOKUP(H158,Table1[#All],2,)*Kickstarter!E158</f>
        <v>1338.75</v>
      </c>
      <c r="Z158" s="5">
        <f>Y158/'currency conversion'!$B$18</f>
        <v>2.9057670012708268E-5</v>
      </c>
    </row>
    <row r="159" spans="1:26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 s="6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4"/>
        <v>42396.661712962959</v>
      </c>
      <c r="T159" s="10">
        <f t="shared" si="25"/>
        <v>42426.661712962959</v>
      </c>
      <c r="U159">
        <f t="shared" si="26"/>
        <v>2016</v>
      </c>
      <c r="V159">
        <f t="shared" si="27"/>
        <v>2016</v>
      </c>
      <c r="W159" t="str">
        <f t="shared" si="28"/>
        <v>Jan</v>
      </c>
      <c r="X159" t="str">
        <f t="shared" si="29"/>
        <v>&lt;1000</v>
      </c>
      <c r="Y159" s="12">
        <f>VLOOKUP(H159,Table1[#All],2,)*Kickstarter!E159</f>
        <v>8</v>
      </c>
      <c r="Z159" s="5">
        <f>Y159/'currency conversion'!$B$18</f>
        <v>1.736406051179579E-7</v>
      </c>
    </row>
    <row r="160" spans="1:26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 s="6">
        <f t="shared" si="21"/>
        <v>0</v>
      </c>
      <c r="Q160" t="str">
        <f t="shared" si="22"/>
        <v>film &amp; video</v>
      </c>
      <c r="R160" t="str">
        <f t="shared" si="23"/>
        <v>science fiction</v>
      </c>
      <c r="S160" s="10">
        <f t="shared" si="24"/>
        <v>41903.82671296296</v>
      </c>
      <c r="T160" s="10">
        <f t="shared" si="25"/>
        <v>41933.82671296296</v>
      </c>
      <c r="U160">
        <f t="shared" si="26"/>
        <v>2014</v>
      </c>
      <c r="V160">
        <f t="shared" si="27"/>
        <v>2014</v>
      </c>
      <c r="W160" t="str">
        <f t="shared" si="28"/>
        <v>Sep</v>
      </c>
      <c r="X160" t="str">
        <f t="shared" si="29"/>
        <v>No funding</v>
      </c>
      <c r="Y160" s="12">
        <f>VLOOKUP(H160,Table1[#All],2,)*Kickstarter!E160</f>
        <v>0</v>
      </c>
      <c r="Z160" s="5">
        <f>Y160/'currency conversion'!$B$18</f>
        <v>0</v>
      </c>
    </row>
    <row r="161" spans="1:26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 s="6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4"/>
        <v>42514.184548611112</v>
      </c>
      <c r="T161" s="10">
        <f t="shared" si="25"/>
        <v>42554.184548611112</v>
      </c>
      <c r="U161">
        <f t="shared" si="26"/>
        <v>2016</v>
      </c>
      <c r="V161">
        <f t="shared" si="27"/>
        <v>2016</v>
      </c>
      <c r="W161" t="str">
        <f t="shared" si="28"/>
        <v>May</v>
      </c>
      <c r="X161" t="str">
        <f t="shared" si="29"/>
        <v>&lt;1000</v>
      </c>
      <c r="Y161" s="12">
        <f>VLOOKUP(H161,Table1[#All],2,)*Kickstarter!E161</f>
        <v>10</v>
      </c>
      <c r="Z161" s="5">
        <f>Y161/'currency conversion'!$B$18</f>
        <v>2.1705075639744738E-7</v>
      </c>
    </row>
    <row r="162" spans="1:26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 s="6">
        <f t="shared" si="21"/>
        <v>0</v>
      </c>
      <c r="Q162" t="str">
        <f t="shared" si="22"/>
        <v>film &amp; video</v>
      </c>
      <c r="R162" t="str">
        <f t="shared" si="23"/>
        <v>drama</v>
      </c>
      <c r="S162" s="10">
        <f t="shared" si="24"/>
        <v>42171.663090277776</v>
      </c>
      <c r="T162" s="10">
        <f t="shared" si="25"/>
        <v>42231.663090277776</v>
      </c>
      <c r="U162">
        <f t="shared" si="26"/>
        <v>2015</v>
      </c>
      <c r="V162">
        <f t="shared" si="27"/>
        <v>2015</v>
      </c>
      <c r="W162" t="str">
        <f t="shared" si="28"/>
        <v>Jun</v>
      </c>
      <c r="X162" t="str">
        <f t="shared" si="29"/>
        <v>No funding</v>
      </c>
      <c r="Y162" s="12">
        <f>VLOOKUP(H162,Table1[#All],2,)*Kickstarter!E162</f>
        <v>0</v>
      </c>
      <c r="Z162" s="5">
        <f>Y162/'currency conversion'!$B$18</f>
        <v>0</v>
      </c>
    </row>
    <row r="163" spans="1:26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 s="6">
        <f t="shared" si="21"/>
        <v>5</v>
      </c>
      <c r="Q163" t="str">
        <f t="shared" si="22"/>
        <v>film &amp; video</v>
      </c>
      <c r="R163" t="str">
        <f t="shared" si="23"/>
        <v>drama</v>
      </c>
      <c r="S163" s="10">
        <f t="shared" si="24"/>
        <v>41792.437442129631</v>
      </c>
      <c r="T163" s="10">
        <f t="shared" si="25"/>
        <v>41822.437442129631</v>
      </c>
      <c r="U163">
        <f t="shared" si="26"/>
        <v>2014</v>
      </c>
      <c r="V163">
        <f t="shared" si="27"/>
        <v>2014</v>
      </c>
      <c r="W163" t="str">
        <f t="shared" si="28"/>
        <v>Jun</v>
      </c>
      <c r="X163" t="str">
        <f t="shared" si="29"/>
        <v>&lt;1000</v>
      </c>
      <c r="Y163" s="12">
        <f>VLOOKUP(H163,Table1[#All],2,)*Kickstarter!E163</f>
        <v>5</v>
      </c>
      <c r="Z163" s="5">
        <f>Y163/'currency conversion'!$B$18</f>
        <v>1.0852537819872369E-7</v>
      </c>
    </row>
    <row r="164" spans="1:26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 s="6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4"/>
        <v>41834.876805555556</v>
      </c>
      <c r="T164" s="10">
        <f t="shared" si="25"/>
        <v>41867.737500000003</v>
      </c>
      <c r="U164">
        <f t="shared" si="26"/>
        <v>2014</v>
      </c>
      <c r="V164">
        <f t="shared" si="27"/>
        <v>2014</v>
      </c>
      <c r="W164" t="str">
        <f t="shared" si="28"/>
        <v>Jul</v>
      </c>
      <c r="X164" t="str">
        <f t="shared" si="29"/>
        <v>&lt;1000</v>
      </c>
      <c r="Y164" s="12">
        <f>VLOOKUP(H164,Table1[#All],2,)*Kickstarter!E164</f>
        <v>435</v>
      </c>
      <c r="Z164" s="5">
        <f>Y164/'currency conversion'!$B$18</f>
        <v>9.4417079032889612E-6</v>
      </c>
    </row>
    <row r="165" spans="1:26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 s="6">
        <f t="shared" si="21"/>
        <v>0</v>
      </c>
      <c r="Q165" t="str">
        <f t="shared" si="22"/>
        <v>film &amp; video</v>
      </c>
      <c r="R165" t="str">
        <f t="shared" si="23"/>
        <v>drama</v>
      </c>
      <c r="S165" s="10">
        <f t="shared" si="24"/>
        <v>42243.711273148147</v>
      </c>
      <c r="T165" s="10">
        <f t="shared" si="25"/>
        <v>42277.75</v>
      </c>
      <c r="U165">
        <f t="shared" si="26"/>
        <v>2015</v>
      </c>
      <c r="V165">
        <f t="shared" si="27"/>
        <v>2015</v>
      </c>
      <c r="W165" t="str">
        <f t="shared" si="28"/>
        <v>Aug</v>
      </c>
      <c r="X165" t="str">
        <f t="shared" si="29"/>
        <v>No funding</v>
      </c>
      <c r="Y165" s="12">
        <f>VLOOKUP(H165,Table1[#All],2,)*Kickstarter!E165</f>
        <v>0</v>
      </c>
      <c r="Z165" s="5">
        <f>Y165/'currency conversion'!$B$18</f>
        <v>0</v>
      </c>
    </row>
    <row r="166" spans="1:26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 s="6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10">
        <f t="shared" si="24"/>
        <v>41841.512743055559</v>
      </c>
      <c r="T166" s="10">
        <f t="shared" si="25"/>
        <v>41901.512743055559</v>
      </c>
      <c r="U166">
        <f t="shared" si="26"/>
        <v>2014</v>
      </c>
      <c r="V166">
        <f t="shared" si="27"/>
        <v>2014</v>
      </c>
      <c r="W166" t="str">
        <f t="shared" si="28"/>
        <v>Jul</v>
      </c>
      <c r="X166" t="str">
        <f t="shared" si="29"/>
        <v>&lt;1000</v>
      </c>
      <c r="Y166" s="12">
        <f>VLOOKUP(H166,Table1[#All],2,)*Kickstarter!E166</f>
        <v>640</v>
      </c>
      <c r="Z166" s="5">
        <f>Y166/'currency conversion'!$B$18</f>
        <v>1.3891248409436633E-5</v>
      </c>
    </row>
    <row r="167" spans="1:26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 s="6">
        <f t="shared" si="21"/>
        <v>0</v>
      </c>
      <c r="Q167" t="str">
        <f t="shared" si="22"/>
        <v>film &amp; video</v>
      </c>
      <c r="R167" t="str">
        <f t="shared" si="23"/>
        <v>drama</v>
      </c>
      <c r="S167" s="10">
        <f t="shared" si="24"/>
        <v>42351.408842592587</v>
      </c>
      <c r="T167" s="10">
        <f t="shared" si="25"/>
        <v>42381.408842592587</v>
      </c>
      <c r="U167">
        <f t="shared" si="26"/>
        <v>2015</v>
      </c>
      <c r="V167">
        <f t="shared" si="27"/>
        <v>2016</v>
      </c>
      <c r="W167" t="str">
        <f t="shared" si="28"/>
        <v>Dec</v>
      </c>
      <c r="X167" t="str">
        <f t="shared" si="29"/>
        <v>No funding</v>
      </c>
      <c r="Y167" s="12">
        <f>VLOOKUP(H167,Table1[#All],2,)*Kickstarter!E167</f>
        <v>0</v>
      </c>
      <c r="Z167" s="5">
        <f>Y167/'currency conversion'!$B$18</f>
        <v>0</v>
      </c>
    </row>
    <row r="168" spans="1:26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 s="6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4"/>
        <v>42720.825949074075</v>
      </c>
      <c r="T168" s="10">
        <f t="shared" si="25"/>
        <v>42750.825949074075</v>
      </c>
      <c r="U168">
        <f t="shared" si="26"/>
        <v>2016</v>
      </c>
      <c r="V168">
        <f t="shared" si="27"/>
        <v>2017</v>
      </c>
      <c r="W168" t="str">
        <f t="shared" si="28"/>
        <v>Dec</v>
      </c>
      <c r="X168" t="str">
        <f t="shared" si="29"/>
        <v>1000 to 4999</v>
      </c>
      <c r="Y168" s="12">
        <f>VLOOKUP(H168,Table1[#All],2,)*Kickstarter!E168</f>
        <v>3000</v>
      </c>
      <c r="Z168" s="5">
        <f>Y168/'currency conversion'!$B$18</f>
        <v>6.5115226919234219E-5</v>
      </c>
    </row>
    <row r="169" spans="1:26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 s="6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4"/>
        <v>42160.677488425921</v>
      </c>
      <c r="T169" s="10">
        <f t="shared" si="25"/>
        <v>42220.677488425921</v>
      </c>
      <c r="U169">
        <f t="shared" si="26"/>
        <v>2015</v>
      </c>
      <c r="V169">
        <f t="shared" si="27"/>
        <v>2015</v>
      </c>
      <c r="W169" t="str">
        <f t="shared" si="28"/>
        <v>Jun</v>
      </c>
      <c r="X169" t="str">
        <f t="shared" si="29"/>
        <v>&lt;1000</v>
      </c>
      <c r="Y169" s="12">
        <f>VLOOKUP(H169,Table1[#All],2,)*Kickstarter!E169</f>
        <v>11</v>
      </c>
      <c r="Z169" s="5">
        <f>Y169/'currency conversion'!$B$18</f>
        <v>2.3875583203719213E-7</v>
      </c>
    </row>
    <row r="170" spans="1:26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 s="6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10">
        <f t="shared" si="24"/>
        <v>42052.58530092593</v>
      </c>
      <c r="T170" s="10">
        <f t="shared" si="25"/>
        <v>42082.543634259258</v>
      </c>
      <c r="U170">
        <f t="shared" si="26"/>
        <v>2015</v>
      </c>
      <c r="V170">
        <f t="shared" si="27"/>
        <v>2015</v>
      </c>
      <c r="W170" t="str">
        <f t="shared" si="28"/>
        <v>Feb</v>
      </c>
      <c r="X170" t="str">
        <f t="shared" si="29"/>
        <v>&lt;1000</v>
      </c>
      <c r="Y170" s="12">
        <f>VLOOKUP(H170,Table1[#All],2,)*Kickstarter!E170</f>
        <v>325</v>
      </c>
      <c r="Z170" s="5">
        <f>Y170/'currency conversion'!$B$18</f>
        <v>7.0541495829170398E-6</v>
      </c>
    </row>
    <row r="171" spans="1:26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 s="6">
        <f t="shared" si="21"/>
        <v>56</v>
      </c>
      <c r="Q171" t="str">
        <f t="shared" si="22"/>
        <v>film &amp; video</v>
      </c>
      <c r="R171" t="str">
        <f t="shared" si="23"/>
        <v>drama</v>
      </c>
      <c r="S171" s="10">
        <f t="shared" si="24"/>
        <v>41900.255312499998</v>
      </c>
      <c r="T171" s="10">
        <f t="shared" si="25"/>
        <v>41930.255312499998</v>
      </c>
      <c r="U171">
        <f t="shared" si="26"/>
        <v>2014</v>
      </c>
      <c r="V171">
        <f t="shared" si="27"/>
        <v>2014</v>
      </c>
      <c r="W171" t="str">
        <f t="shared" si="28"/>
        <v>Sep</v>
      </c>
      <c r="X171" t="str">
        <f t="shared" si="29"/>
        <v>&lt;1000</v>
      </c>
      <c r="Y171" s="12">
        <f>VLOOKUP(H171,Table1[#All],2,)*Kickstarter!E171</f>
        <v>733.6</v>
      </c>
      <c r="Z171" s="5">
        <f>Y171/'currency conversion'!$B$18</f>
        <v>1.5922843489316741E-5</v>
      </c>
    </row>
    <row r="172" spans="1:26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 s="6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4"/>
        <v>42216.727812500001</v>
      </c>
      <c r="T172" s="10">
        <f t="shared" si="25"/>
        <v>42245.977777777778</v>
      </c>
      <c r="U172">
        <f t="shared" si="26"/>
        <v>2015</v>
      </c>
      <c r="V172">
        <f t="shared" si="27"/>
        <v>2015</v>
      </c>
      <c r="W172" t="str">
        <f t="shared" si="28"/>
        <v>Jul</v>
      </c>
      <c r="X172" t="str">
        <f t="shared" si="29"/>
        <v>&lt;1000</v>
      </c>
      <c r="Y172" s="12">
        <f>VLOOKUP(H172,Table1[#All],2,)*Kickstarter!E172</f>
        <v>325</v>
      </c>
      <c r="Z172" s="5">
        <f>Y172/'currency conversion'!$B$18</f>
        <v>7.0541495829170398E-6</v>
      </c>
    </row>
    <row r="173" spans="1:26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 s="6">
        <f t="shared" si="21"/>
        <v>1</v>
      </c>
      <c r="Q173" t="str">
        <f t="shared" si="22"/>
        <v>film &amp; video</v>
      </c>
      <c r="R173" t="str">
        <f t="shared" si="23"/>
        <v>drama</v>
      </c>
      <c r="S173" s="10">
        <f t="shared" si="24"/>
        <v>42533.930717592593</v>
      </c>
      <c r="T173" s="10">
        <f t="shared" si="25"/>
        <v>42593.930717592593</v>
      </c>
      <c r="U173">
        <f t="shared" si="26"/>
        <v>2016</v>
      </c>
      <c r="V173">
        <f t="shared" si="27"/>
        <v>2016</v>
      </c>
      <c r="W173" t="str">
        <f t="shared" si="28"/>
        <v>Jun</v>
      </c>
      <c r="X173" t="str">
        <f t="shared" si="29"/>
        <v>&lt;1000</v>
      </c>
      <c r="Y173" s="12">
        <f>VLOOKUP(H173,Table1[#All],2,)*Kickstarter!E173</f>
        <v>1</v>
      </c>
      <c r="Z173" s="5">
        <f>Y173/'currency conversion'!$B$18</f>
        <v>2.1705075639744737E-8</v>
      </c>
    </row>
    <row r="174" spans="1:26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 s="6">
        <f t="shared" si="21"/>
        <v>0</v>
      </c>
      <c r="Q174" t="str">
        <f t="shared" si="22"/>
        <v>film &amp; video</v>
      </c>
      <c r="R174" t="str">
        <f t="shared" si="23"/>
        <v>drama</v>
      </c>
      <c r="S174" s="10">
        <f t="shared" si="24"/>
        <v>42047.144942129627</v>
      </c>
      <c r="T174" s="10">
        <f t="shared" si="25"/>
        <v>42082.103275462963</v>
      </c>
      <c r="U174">
        <f t="shared" si="26"/>
        <v>2015</v>
      </c>
      <c r="V174">
        <f t="shared" si="27"/>
        <v>2015</v>
      </c>
      <c r="W174" t="str">
        <f t="shared" si="28"/>
        <v>Feb</v>
      </c>
      <c r="X174" t="str">
        <f t="shared" si="29"/>
        <v>No funding</v>
      </c>
      <c r="Y174" s="12">
        <f>VLOOKUP(H174,Table1[#All],2,)*Kickstarter!E174</f>
        <v>0</v>
      </c>
      <c r="Z174" s="5">
        <f>Y174/'currency conversion'!$B$18</f>
        <v>0</v>
      </c>
    </row>
    <row r="175" spans="1:26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 s="6">
        <f t="shared" si="21"/>
        <v>0</v>
      </c>
      <c r="Q175" t="str">
        <f t="shared" si="22"/>
        <v>film &amp; video</v>
      </c>
      <c r="R175" t="str">
        <f t="shared" si="23"/>
        <v>drama</v>
      </c>
      <c r="S175" s="10">
        <f t="shared" si="24"/>
        <v>42033.323009259257</v>
      </c>
      <c r="T175" s="10">
        <f t="shared" si="25"/>
        <v>42063.323009259257</v>
      </c>
      <c r="U175">
        <f t="shared" si="26"/>
        <v>2015</v>
      </c>
      <c r="V175">
        <f t="shared" si="27"/>
        <v>2015</v>
      </c>
      <c r="W175" t="str">
        <f t="shared" si="28"/>
        <v>Jan</v>
      </c>
      <c r="X175" t="str">
        <f t="shared" si="29"/>
        <v>No funding</v>
      </c>
      <c r="Y175" s="12">
        <f>VLOOKUP(H175,Table1[#All],2,)*Kickstarter!E175</f>
        <v>0</v>
      </c>
      <c r="Z175" s="5">
        <f>Y175/'currency conversion'!$B$18</f>
        <v>0</v>
      </c>
    </row>
    <row r="176" spans="1:26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 s="6">
        <f t="shared" si="21"/>
        <v>0</v>
      </c>
      <c r="Q176" t="str">
        <f t="shared" si="22"/>
        <v>film &amp; video</v>
      </c>
      <c r="R176" t="str">
        <f t="shared" si="23"/>
        <v>drama</v>
      </c>
      <c r="S176" s="10">
        <f t="shared" si="24"/>
        <v>42072.508981481486</v>
      </c>
      <c r="T176" s="10">
        <f t="shared" si="25"/>
        <v>42132.508981481486</v>
      </c>
      <c r="U176">
        <f t="shared" si="26"/>
        <v>2015</v>
      </c>
      <c r="V176">
        <f t="shared" si="27"/>
        <v>2015</v>
      </c>
      <c r="W176" t="str">
        <f t="shared" si="28"/>
        <v>Mar</v>
      </c>
      <c r="X176" t="str">
        <f t="shared" si="29"/>
        <v>No funding</v>
      </c>
      <c r="Y176" s="12">
        <f>VLOOKUP(H176,Table1[#All],2,)*Kickstarter!E176</f>
        <v>0</v>
      </c>
      <c r="Z176" s="5">
        <f>Y176/'currency conversion'!$B$18</f>
        <v>0</v>
      </c>
    </row>
    <row r="177" spans="1:26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 s="6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10">
        <f t="shared" si="24"/>
        <v>41855.527905092589</v>
      </c>
      <c r="T177" s="10">
        <f t="shared" si="25"/>
        <v>41880.527905092589</v>
      </c>
      <c r="U177">
        <f t="shared" si="26"/>
        <v>2014</v>
      </c>
      <c r="V177">
        <f t="shared" si="27"/>
        <v>2014</v>
      </c>
      <c r="W177" t="str">
        <f t="shared" si="28"/>
        <v>Aug</v>
      </c>
      <c r="X177" t="str">
        <f t="shared" si="29"/>
        <v>1000 to 4999</v>
      </c>
      <c r="Y177" s="12">
        <f>VLOOKUP(H177,Table1[#All],2,)*Kickstarter!E177</f>
        <v>1699.0700000000002</v>
      </c>
      <c r="Z177" s="5">
        <f>Y177/'currency conversion'!$B$18</f>
        <v>3.6878442867221094E-5</v>
      </c>
    </row>
    <row r="178" spans="1:26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 s="6">
        <f t="shared" si="21"/>
        <v>0</v>
      </c>
      <c r="Q178" t="str">
        <f t="shared" si="22"/>
        <v>film &amp; video</v>
      </c>
      <c r="R178" t="str">
        <f t="shared" si="23"/>
        <v>drama</v>
      </c>
      <c r="S178" s="10">
        <f t="shared" si="24"/>
        <v>42191.574062500003</v>
      </c>
      <c r="T178" s="10">
        <f t="shared" si="25"/>
        <v>42221.574062500003</v>
      </c>
      <c r="U178">
        <f t="shared" si="26"/>
        <v>2015</v>
      </c>
      <c r="V178">
        <f t="shared" si="27"/>
        <v>2015</v>
      </c>
      <c r="W178" t="str">
        <f t="shared" si="28"/>
        <v>Jul</v>
      </c>
      <c r="X178" t="str">
        <f t="shared" si="29"/>
        <v>No funding</v>
      </c>
      <c r="Y178" s="12">
        <f>VLOOKUP(H178,Table1[#All],2,)*Kickstarter!E178</f>
        <v>0</v>
      </c>
      <c r="Z178" s="5">
        <f>Y178/'currency conversion'!$B$18</f>
        <v>0</v>
      </c>
    </row>
    <row r="179" spans="1:26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 s="6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10">
        <f t="shared" si="24"/>
        <v>42069.797754629632</v>
      </c>
      <c r="T179" s="10">
        <f t="shared" si="25"/>
        <v>42086.75608796296</v>
      </c>
      <c r="U179">
        <f t="shared" si="26"/>
        <v>2015</v>
      </c>
      <c r="V179">
        <f t="shared" si="27"/>
        <v>2015</v>
      </c>
      <c r="W179" t="str">
        <f t="shared" si="28"/>
        <v>Mar</v>
      </c>
      <c r="X179" t="str">
        <f t="shared" si="29"/>
        <v>&lt;1000</v>
      </c>
      <c r="Y179" s="12">
        <f>VLOOKUP(H179,Table1[#All],2,)*Kickstarter!E179</f>
        <v>180</v>
      </c>
      <c r="Z179" s="5">
        <f>Y179/'currency conversion'!$B$18</f>
        <v>3.906913615154053E-6</v>
      </c>
    </row>
    <row r="180" spans="1:26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 s="6">
        <f t="shared" si="21"/>
        <v>0</v>
      </c>
      <c r="Q180" t="str">
        <f t="shared" si="22"/>
        <v>film &amp; video</v>
      </c>
      <c r="R180" t="str">
        <f t="shared" si="23"/>
        <v>drama</v>
      </c>
      <c r="S180" s="10">
        <f t="shared" si="24"/>
        <v>42304.705381944441</v>
      </c>
      <c r="T180" s="10">
        <f t="shared" si="25"/>
        <v>42334.747048611112</v>
      </c>
      <c r="U180">
        <f t="shared" si="26"/>
        <v>2015</v>
      </c>
      <c r="V180">
        <f t="shared" si="27"/>
        <v>2015</v>
      </c>
      <c r="W180" t="str">
        <f t="shared" si="28"/>
        <v>Oct</v>
      </c>
      <c r="X180" t="str">
        <f t="shared" si="29"/>
        <v>No funding</v>
      </c>
      <c r="Y180" s="12">
        <f>VLOOKUP(H180,Table1[#All],2,)*Kickstarter!E180</f>
        <v>0</v>
      </c>
      <c r="Z180" s="5">
        <f>Y180/'currency conversion'!$B$18</f>
        <v>0</v>
      </c>
    </row>
    <row r="181" spans="1:26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 s="6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0">
        <f t="shared" si="24"/>
        <v>42402.830497685187</v>
      </c>
      <c r="T181" s="10">
        <f t="shared" si="25"/>
        <v>42432.830497685187</v>
      </c>
      <c r="U181">
        <f t="shared" si="26"/>
        <v>2016</v>
      </c>
      <c r="V181">
        <f t="shared" si="27"/>
        <v>2016</v>
      </c>
      <c r="W181" t="str">
        <f t="shared" si="28"/>
        <v>Feb</v>
      </c>
      <c r="X181" t="str">
        <f t="shared" si="29"/>
        <v>&lt;1000</v>
      </c>
      <c r="Y181" s="12">
        <f>VLOOKUP(H181,Table1[#All],2,)*Kickstarter!E181</f>
        <v>200</v>
      </c>
      <c r="Z181" s="5">
        <f>Y181/'currency conversion'!$B$18</f>
        <v>4.3410151279489479E-6</v>
      </c>
    </row>
    <row r="182" spans="1:26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 s="6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10">
        <f t="shared" si="24"/>
        <v>42067.741238425922</v>
      </c>
      <c r="T182" s="10">
        <f t="shared" si="25"/>
        <v>42107.541666666672</v>
      </c>
      <c r="U182">
        <f t="shared" si="26"/>
        <v>2015</v>
      </c>
      <c r="V182">
        <f t="shared" si="27"/>
        <v>2015</v>
      </c>
      <c r="W182" t="str">
        <f t="shared" si="28"/>
        <v>Mar</v>
      </c>
      <c r="X182" t="str">
        <f t="shared" si="29"/>
        <v>&lt;1000</v>
      </c>
      <c r="Y182" s="12">
        <f>VLOOKUP(H182,Table1[#All],2,)*Kickstarter!E182</f>
        <v>525.31000000000006</v>
      </c>
      <c r="Z182" s="5">
        <f>Y182/'currency conversion'!$B$18</f>
        <v>1.1401893284314309E-5</v>
      </c>
    </row>
    <row r="183" spans="1:26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 s="6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24"/>
        <v>42147.491840277777</v>
      </c>
      <c r="T183" s="10">
        <f t="shared" si="25"/>
        <v>42177.491840277777</v>
      </c>
      <c r="U183">
        <f t="shared" si="26"/>
        <v>2015</v>
      </c>
      <c r="V183">
        <f t="shared" si="27"/>
        <v>2015</v>
      </c>
      <c r="W183" t="str">
        <f t="shared" si="28"/>
        <v>May</v>
      </c>
      <c r="X183" t="str">
        <f t="shared" si="29"/>
        <v>&lt;1000</v>
      </c>
      <c r="Y183" s="12">
        <f>VLOOKUP(H183,Table1[#All],2,)*Kickstarter!E183</f>
        <v>945.82</v>
      </c>
      <c r="Z183" s="5">
        <f>Y183/'currency conversion'!$B$18</f>
        <v>2.0529094641583368E-5</v>
      </c>
    </row>
    <row r="184" spans="1:26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 s="6">
        <f t="shared" si="21"/>
        <v>0</v>
      </c>
      <c r="Q184" t="str">
        <f t="shared" si="22"/>
        <v>film &amp; video</v>
      </c>
      <c r="R184" t="str">
        <f t="shared" si="23"/>
        <v>drama</v>
      </c>
      <c r="S184" s="10">
        <f t="shared" si="24"/>
        <v>42711.761944444443</v>
      </c>
      <c r="T184" s="10">
        <f t="shared" si="25"/>
        <v>42741.761944444443</v>
      </c>
      <c r="U184">
        <f t="shared" si="26"/>
        <v>2016</v>
      </c>
      <c r="V184">
        <f t="shared" si="27"/>
        <v>2017</v>
      </c>
      <c r="W184" t="str">
        <f t="shared" si="28"/>
        <v>Dec</v>
      </c>
      <c r="X184" t="str">
        <f t="shared" si="29"/>
        <v>No funding</v>
      </c>
      <c r="Y184" s="12">
        <f>VLOOKUP(H184,Table1[#All],2,)*Kickstarter!E184</f>
        <v>0</v>
      </c>
      <c r="Z184" s="5">
        <f>Y184/'currency conversion'!$B$18</f>
        <v>0</v>
      </c>
    </row>
    <row r="185" spans="1:26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 s="6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24"/>
        <v>41939.560300925928</v>
      </c>
      <c r="T185" s="10">
        <f t="shared" si="25"/>
        <v>41969.601967592593</v>
      </c>
      <c r="U185">
        <f t="shared" si="26"/>
        <v>2014</v>
      </c>
      <c r="V185">
        <f t="shared" si="27"/>
        <v>2014</v>
      </c>
      <c r="W185" t="str">
        <f t="shared" si="28"/>
        <v>Oct</v>
      </c>
      <c r="X185" t="str">
        <f t="shared" si="29"/>
        <v>1000 to 4999</v>
      </c>
      <c r="Y185" s="12">
        <f>VLOOKUP(H185,Table1[#All],2,)*Kickstarter!E185</f>
        <v>5871.42</v>
      </c>
      <c r="Z185" s="5">
        <f>Y185/'currency conversion'!$B$18</f>
        <v>1.2743961521271006E-4</v>
      </c>
    </row>
    <row r="186" spans="1:26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 s="6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24"/>
        <v>41825.541226851856</v>
      </c>
      <c r="T186" s="10">
        <f t="shared" si="25"/>
        <v>41882.915972222225</v>
      </c>
      <c r="U186">
        <f t="shared" si="26"/>
        <v>2014</v>
      </c>
      <c r="V186">
        <f t="shared" si="27"/>
        <v>2014</v>
      </c>
      <c r="W186" t="str">
        <f t="shared" si="28"/>
        <v>Jul</v>
      </c>
      <c r="X186" t="str">
        <f t="shared" si="29"/>
        <v>&lt;1000</v>
      </c>
      <c r="Y186" s="12">
        <f>VLOOKUP(H186,Table1[#All],2,)*Kickstarter!E186</f>
        <v>38.25</v>
      </c>
      <c r="Z186" s="5">
        <f>Y186/'currency conversion'!$B$18</f>
        <v>8.3021914322023618E-7</v>
      </c>
    </row>
    <row r="187" spans="1:26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 s="6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0">
        <f t="shared" si="24"/>
        <v>42570.66133101852</v>
      </c>
      <c r="T187" s="10">
        <f t="shared" si="25"/>
        <v>42600.66133101852</v>
      </c>
      <c r="U187">
        <f t="shared" si="26"/>
        <v>2016</v>
      </c>
      <c r="V187">
        <f t="shared" si="27"/>
        <v>2016</v>
      </c>
      <c r="W187" t="str">
        <f t="shared" si="28"/>
        <v>Jul</v>
      </c>
      <c r="X187" t="str">
        <f t="shared" si="29"/>
        <v>1000 to 4999</v>
      </c>
      <c r="Y187" s="12">
        <f>VLOOKUP(H187,Table1[#All],2,)*Kickstarter!E187</f>
        <v>264</v>
      </c>
      <c r="Z187" s="5">
        <f>Y187/'currency conversion'!$B$18</f>
        <v>5.7301399688926107E-6</v>
      </c>
    </row>
    <row r="188" spans="1:26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 s="6">
        <f t="shared" si="21"/>
        <v>0</v>
      </c>
      <c r="Q188" t="str">
        <f t="shared" si="22"/>
        <v>film &amp; video</v>
      </c>
      <c r="R188" t="str">
        <f t="shared" si="23"/>
        <v>drama</v>
      </c>
      <c r="S188" s="10">
        <f t="shared" si="24"/>
        <v>42767.562893518523</v>
      </c>
      <c r="T188" s="10">
        <f t="shared" si="25"/>
        <v>42797.583333333328</v>
      </c>
      <c r="U188">
        <f t="shared" si="26"/>
        <v>2017</v>
      </c>
      <c r="V188">
        <f t="shared" si="27"/>
        <v>2017</v>
      </c>
      <c r="W188" t="str">
        <f t="shared" si="28"/>
        <v>Feb</v>
      </c>
      <c r="X188" t="str">
        <f t="shared" si="29"/>
        <v>No funding</v>
      </c>
      <c r="Y188" s="12">
        <f>VLOOKUP(H188,Table1[#All],2,)*Kickstarter!E188</f>
        <v>0</v>
      </c>
      <c r="Z188" s="5">
        <f>Y188/'currency conversion'!$B$18</f>
        <v>0</v>
      </c>
    </row>
    <row r="189" spans="1:26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 s="6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0">
        <f t="shared" si="24"/>
        <v>42181.984456018516</v>
      </c>
      <c r="T189" s="10">
        <f t="shared" si="25"/>
        <v>42206.040972222225</v>
      </c>
      <c r="U189">
        <f t="shared" si="26"/>
        <v>2015</v>
      </c>
      <c r="V189">
        <f t="shared" si="27"/>
        <v>2015</v>
      </c>
      <c r="W189" t="str">
        <f t="shared" si="28"/>
        <v>Jun</v>
      </c>
      <c r="X189" t="str">
        <f t="shared" si="29"/>
        <v>&lt;1000</v>
      </c>
      <c r="Y189" s="12">
        <f>VLOOKUP(H189,Table1[#All],2,)*Kickstarter!E189</f>
        <v>800</v>
      </c>
      <c r="Z189" s="5">
        <f>Y189/'currency conversion'!$B$18</f>
        <v>1.7364060511795792E-5</v>
      </c>
    </row>
    <row r="190" spans="1:26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 s="6">
        <f t="shared" si="21"/>
        <v>0</v>
      </c>
      <c r="Q190" t="str">
        <f t="shared" si="22"/>
        <v>film &amp; video</v>
      </c>
      <c r="R190" t="str">
        <f t="shared" si="23"/>
        <v>drama</v>
      </c>
      <c r="S190" s="10">
        <f t="shared" si="24"/>
        <v>41856.93304398148</v>
      </c>
      <c r="T190" s="10">
        <f t="shared" si="25"/>
        <v>41886.93304398148</v>
      </c>
      <c r="U190">
        <f t="shared" si="26"/>
        <v>2014</v>
      </c>
      <c r="V190">
        <f t="shared" si="27"/>
        <v>2014</v>
      </c>
      <c r="W190" t="str">
        <f t="shared" si="28"/>
        <v>Aug</v>
      </c>
      <c r="X190" t="str">
        <f t="shared" si="29"/>
        <v>No funding</v>
      </c>
      <c r="Y190" s="12">
        <f>VLOOKUP(H190,Table1[#All],2,)*Kickstarter!E190</f>
        <v>0</v>
      </c>
      <c r="Z190" s="5">
        <f>Y190/'currency conversion'!$B$18</f>
        <v>0</v>
      </c>
    </row>
    <row r="191" spans="1:26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 s="6">
        <f t="shared" si="21"/>
        <v>69</v>
      </c>
      <c r="Q191" t="str">
        <f t="shared" si="22"/>
        <v>film &amp; video</v>
      </c>
      <c r="R191" t="str">
        <f t="shared" si="23"/>
        <v>drama</v>
      </c>
      <c r="S191" s="10">
        <f t="shared" si="24"/>
        <v>42556.440706018519</v>
      </c>
      <c r="T191" s="10">
        <f t="shared" si="25"/>
        <v>42616.440706018519</v>
      </c>
      <c r="U191">
        <f t="shared" si="26"/>
        <v>2016</v>
      </c>
      <c r="V191">
        <f t="shared" si="27"/>
        <v>2016</v>
      </c>
      <c r="W191" t="str">
        <f t="shared" si="28"/>
        <v>Jul</v>
      </c>
      <c r="X191" t="str">
        <f t="shared" si="29"/>
        <v>&lt;1000</v>
      </c>
      <c r="Y191" s="12">
        <f>VLOOKUP(H191,Table1[#All],2,)*Kickstarter!E191</f>
        <v>345</v>
      </c>
      <c r="Z191" s="5">
        <f>Y191/'currency conversion'!$B$18</f>
        <v>7.4882510957119347E-6</v>
      </c>
    </row>
    <row r="192" spans="1:26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 s="6">
        <f t="shared" si="21"/>
        <v>50</v>
      </c>
      <c r="Q192" t="str">
        <f t="shared" si="22"/>
        <v>film &amp; video</v>
      </c>
      <c r="R192" t="str">
        <f t="shared" si="23"/>
        <v>drama</v>
      </c>
      <c r="S192" s="10">
        <f t="shared" si="24"/>
        <v>42527.400995370372</v>
      </c>
      <c r="T192" s="10">
        <f t="shared" si="25"/>
        <v>42537.400995370372</v>
      </c>
      <c r="U192">
        <f t="shared" si="26"/>
        <v>2016</v>
      </c>
      <c r="V192">
        <f t="shared" si="27"/>
        <v>2016</v>
      </c>
      <c r="W192" t="str">
        <f t="shared" si="28"/>
        <v>Jun</v>
      </c>
      <c r="X192" t="str">
        <f t="shared" si="29"/>
        <v>&lt;1000</v>
      </c>
      <c r="Y192" s="12">
        <f>VLOOKUP(H192,Table1[#All],2,)*Kickstarter!E192</f>
        <v>50</v>
      </c>
      <c r="Z192" s="5">
        <f>Y192/'currency conversion'!$B$18</f>
        <v>1.085253781987237E-6</v>
      </c>
    </row>
    <row r="193" spans="1:26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 s="6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0">
        <f t="shared" si="24"/>
        <v>42239.191412037035</v>
      </c>
      <c r="T193" s="10">
        <f t="shared" si="25"/>
        <v>42279.191412037035</v>
      </c>
      <c r="U193">
        <f t="shared" si="26"/>
        <v>2015</v>
      </c>
      <c r="V193">
        <f t="shared" si="27"/>
        <v>2015</v>
      </c>
      <c r="W193" t="str">
        <f t="shared" si="28"/>
        <v>Aug</v>
      </c>
      <c r="X193" t="str">
        <f t="shared" si="29"/>
        <v>&lt;1000</v>
      </c>
      <c r="Y193" s="12">
        <f>VLOOKUP(H193,Table1[#All],2,)*Kickstarter!E193</f>
        <v>177.5</v>
      </c>
      <c r="Z193" s="5">
        <f>Y193/'currency conversion'!$B$18</f>
        <v>3.8526509260546908E-6</v>
      </c>
    </row>
    <row r="194" spans="1:26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 s="6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0">
        <f t="shared" si="24"/>
        <v>41899.542037037041</v>
      </c>
      <c r="T194" s="10">
        <f t="shared" si="25"/>
        <v>41929.542037037041</v>
      </c>
      <c r="U194">
        <f t="shared" si="26"/>
        <v>2014</v>
      </c>
      <c r="V194">
        <f t="shared" si="27"/>
        <v>2014</v>
      </c>
      <c r="W194" t="str">
        <f t="shared" si="28"/>
        <v>Sep</v>
      </c>
      <c r="X194" t="str">
        <f t="shared" si="29"/>
        <v>&lt;1000</v>
      </c>
      <c r="Y194" s="12">
        <f>VLOOKUP(H194,Table1[#All],2,)*Kickstarter!E194</f>
        <v>17</v>
      </c>
      <c r="Z194" s="5">
        <f>Y194/'currency conversion'!$B$18</f>
        <v>3.6898628587566054E-7</v>
      </c>
    </row>
    <row r="195" spans="1:26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0">IF(D195&lt;&gt;0,IF(E195&lt;&gt;0,E195/D195,0),0)</f>
        <v>0</v>
      </c>
      <c r="P195" s="6">
        <f t="shared" ref="P195:P258" si="31">IF(L195&lt;&gt;0,IF(E195&lt;&gt;0,E195/L195,0),0)</f>
        <v>0</v>
      </c>
      <c r="Q195" t="str">
        <f t="shared" ref="Q195:Q258" si="32">LEFT(N195,SEARCH("/",N195,1)-1)</f>
        <v>film &amp; video</v>
      </c>
      <c r="R195" t="str">
        <f t="shared" ref="R195:R258" si="33">RIGHT(N195,LEN(N195)-SEARCH("/",N195,1))</f>
        <v>drama</v>
      </c>
      <c r="S195" s="10">
        <f t="shared" ref="S195:S258" si="34">(J195/86400)+25569+(-6/24)</f>
        <v>41911.684791666667</v>
      </c>
      <c r="T195" s="10">
        <f t="shared" ref="T195:T258" si="35">(I195/86400)+25569+(-6/24)</f>
        <v>41971.726458333331</v>
      </c>
      <c r="U195">
        <f t="shared" ref="U195:U258" si="36">YEAR(S195)</f>
        <v>2014</v>
      </c>
      <c r="V195">
        <f t="shared" ref="V195:V258" si="37">YEAR(T195)</f>
        <v>2014</v>
      </c>
      <c r="W195" t="str">
        <f t="shared" ref="W195:W258" si="38">TEXT(S195,"mmm")</f>
        <v>Sep</v>
      </c>
      <c r="X195" t="str">
        <f t="shared" ref="X195:X258" si="39">IF(E195=0,"No funding",IF(E195&lt;1000,"&lt;1000",IF(E195&lt;4999,"1000 to 4999",IF(E195&lt;10000,"5000 to 9999",IF(E195&lt;14999,"10000 to 14999",IF(E195&lt;20000,"15000 to 19999",IF(E195&lt;25000,"20000 to 24999",IF(E195&lt;30000,"25000 to 29999",IF(E195&lt;35000,"30000 to 34999",IF(E195&lt;40000,"35000 to 39999",IF(E195&lt;45000,"40000 to 44999",IF(E195&lt;50000,"45000 to 49999","&gt;50000"))))))))))))</f>
        <v>No funding</v>
      </c>
      <c r="Y195" s="12">
        <f>VLOOKUP(H195,Table1[#All],2,)*Kickstarter!E195</f>
        <v>0</v>
      </c>
      <c r="Z195" s="5">
        <f>Y195/'currency conversion'!$B$18</f>
        <v>0</v>
      </c>
    </row>
    <row r="196" spans="1:26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0"/>
        <v>1.1999999999999999E-3</v>
      </c>
      <c r="P196" s="6">
        <f t="shared" si="31"/>
        <v>1</v>
      </c>
      <c r="Q196" t="str">
        <f t="shared" si="32"/>
        <v>film &amp; video</v>
      </c>
      <c r="R196" t="str">
        <f t="shared" si="33"/>
        <v>drama</v>
      </c>
      <c r="S196" s="10">
        <f t="shared" si="34"/>
        <v>42375.746886574074</v>
      </c>
      <c r="T196" s="10">
        <f t="shared" si="35"/>
        <v>42435.746886574074</v>
      </c>
      <c r="U196">
        <f t="shared" si="36"/>
        <v>2016</v>
      </c>
      <c r="V196">
        <f t="shared" si="37"/>
        <v>2016</v>
      </c>
      <c r="W196" t="str">
        <f t="shared" si="38"/>
        <v>Jan</v>
      </c>
      <c r="X196" t="str">
        <f t="shared" si="39"/>
        <v>&lt;1000</v>
      </c>
      <c r="Y196" s="12">
        <f>VLOOKUP(H196,Table1[#All],2,)*Kickstarter!E196</f>
        <v>3.93</v>
      </c>
      <c r="Z196" s="5">
        <f>Y196/'currency conversion'!$B$18</f>
        <v>8.5300947264196826E-8</v>
      </c>
    </row>
    <row r="197" spans="1:26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0"/>
        <v>0</v>
      </c>
      <c r="P197" s="6">
        <f t="shared" si="31"/>
        <v>0</v>
      </c>
      <c r="Q197" t="str">
        <f t="shared" si="32"/>
        <v>film &amp; video</v>
      </c>
      <c r="R197" t="str">
        <f t="shared" si="33"/>
        <v>drama</v>
      </c>
      <c r="S197" s="10">
        <f t="shared" si="34"/>
        <v>42135.42050925926</v>
      </c>
      <c r="T197" s="10">
        <f t="shared" si="35"/>
        <v>42195.42050925926</v>
      </c>
      <c r="U197">
        <f t="shared" si="36"/>
        <v>2015</v>
      </c>
      <c r="V197">
        <f t="shared" si="37"/>
        <v>2015</v>
      </c>
      <c r="W197" t="str">
        <f t="shared" si="38"/>
        <v>May</v>
      </c>
      <c r="X197" t="str">
        <f t="shared" si="39"/>
        <v>No funding</v>
      </c>
      <c r="Y197" s="12">
        <f>VLOOKUP(H197,Table1[#All],2,)*Kickstarter!E197</f>
        <v>0</v>
      </c>
      <c r="Z197" s="5">
        <f>Y197/'currency conversion'!$B$18</f>
        <v>0</v>
      </c>
    </row>
    <row r="198" spans="1:26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0"/>
        <v>0.41857142857142859</v>
      </c>
      <c r="P198" s="6">
        <f t="shared" si="31"/>
        <v>77.10526315789474</v>
      </c>
      <c r="Q198" t="str">
        <f t="shared" si="32"/>
        <v>film &amp; video</v>
      </c>
      <c r="R198" t="str">
        <f t="shared" si="33"/>
        <v>drama</v>
      </c>
      <c r="S198" s="10">
        <f t="shared" si="34"/>
        <v>42259.292800925927</v>
      </c>
      <c r="T198" s="10">
        <f t="shared" si="35"/>
        <v>42287.625</v>
      </c>
      <c r="U198">
        <f t="shared" si="36"/>
        <v>2015</v>
      </c>
      <c r="V198">
        <f t="shared" si="37"/>
        <v>2015</v>
      </c>
      <c r="W198" t="str">
        <f t="shared" si="38"/>
        <v>Sep</v>
      </c>
      <c r="X198" t="str">
        <f t="shared" si="39"/>
        <v>1000 to 4999</v>
      </c>
      <c r="Y198" s="12">
        <f>VLOOKUP(H198,Table1[#All],2,)*Kickstarter!E198</f>
        <v>1919.15</v>
      </c>
      <c r="Z198" s="5">
        <f>Y198/'currency conversion'!$B$18</f>
        <v>4.1655295914016117E-5</v>
      </c>
    </row>
    <row r="199" spans="1:26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0"/>
        <v>0.1048</v>
      </c>
      <c r="P199" s="6">
        <f t="shared" si="31"/>
        <v>32.75</v>
      </c>
      <c r="Q199" t="str">
        <f t="shared" si="32"/>
        <v>film &amp; video</v>
      </c>
      <c r="R199" t="str">
        <f t="shared" si="33"/>
        <v>drama</v>
      </c>
      <c r="S199" s="10">
        <f t="shared" si="34"/>
        <v>42741.598379629635</v>
      </c>
      <c r="T199" s="10">
        <f t="shared" si="35"/>
        <v>42783.625</v>
      </c>
      <c r="U199">
        <f t="shared" si="36"/>
        <v>2017</v>
      </c>
      <c r="V199">
        <f t="shared" si="37"/>
        <v>2017</v>
      </c>
      <c r="W199" t="str">
        <f t="shared" si="38"/>
        <v>Jan</v>
      </c>
      <c r="X199" t="str">
        <f t="shared" si="39"/>
        <v>&lt;1000</v>
      </c>
      <c r="Y199" s="12">
        <f>VLOOKUP(H199,Table1[#All],2,)*Kickstarter!E199</f>
        <v>343.22</v>
      </c>
      <c r="Z199" s="5">
        <f>Y199/'currency conversion'!$B$18</f>
        <v>7.4496160610731899E-6</v>
      </c>
    </row>
    <row r="200" spans="1:26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0"/>
        <v>1.116E-2</v>
      </c>
      <c r="P200" s="6">
        <f t="shared" si="31"/>
        <v>46.5</v>
      </c>
      <c r="Q200" t="str">
        <f t="shared" si="32"/>
        <v>film &amp; video</v>
      </c>
      <c r="R200" t="str">
        <f t="shared" si="33"/>
        <v>drama</v>
      </c>
      <c r="S200" s="10">
        <f t="shared" si="34"/>
        <v>41887.133356481485</v>
      </c>
      <c r="T200" s="10">
        <f t="shared" si="35"/>
        <v>41917.133356481485</v>
      </c>
      <c r="U200">
        <f t="shared" si="36"/>
        <v>2014</v>
      </c>
      <c r="V200">
        <f t="shared" si="37"/>
        <v>2014</v>
      </c>
      <c r="W200" t="str">
        <f t="shared" si="38"/>
        <v>Sep</v>
      </c>
      <c r="X200" t="str">
        <f t="shared" si="39"/>
        <v>&lt;1000</v>
      </c>
      <c r="Y200" s="12">
        <f>VLOOKUP(H200,Table1[#All],2,)*Kickstarter!E200</f>
        <v>279</v>
      </c>
      <c r="Z200" s="5">
        <f>Y200/'currency conversion'!$B$18</f>
        <v>6.055716103488782E-6</v>
      </c>
    </row>
    <row r="201" spans="1:26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0"/>
        <v>0</v>
      </c>
      <c r="P201" s="6">
        <f t="shared" si="31"/>
        <v>0</v>
      </c>
      <c r="Q201" t="str">
        <f t="shared" si="32"/>
        <v>film &amp; video</v>
      </c>
      <c r="R201" t="str">
        <f t="shared" si="33"/>
        <v>drama</v>
      </c>
      <c r="S201" s="10">
        <f t="shared" si="34"/>
        <v>42583.873865740738</v>
      </c>
      <c r="T201" s="10">
        <f t="shared" si="35"/>
        <v>42613.873865740738</v>
      </c>
      <c r="U201">
        <f t="shared" si="36"/>
        <v>2016</v>
      </c>
      <c r="V201">
        <f t="shared" si="37"/>
        <v>2016</v>
      </c>
      <c r="W201" t="str">
        <f t="shared" si="38"/>
        <v>Aug</v>
      </c>
      <c r="X201" t="str">
        <f t="shared" si="39"/>
        <v>No funding</v>
      </c>
      <c r="Y201" s="12">
        <f>VLOOKUP(H201,Table1[#All],2,)*Kickstarter!E201</f>
        <v>0</v>
      </c>
      <c r="Z201" s="5">
        <f>Y201/'currency conversion'!$B$18</f>
        <v>0</v>
      </c>
    </row>
    <row r="202" spans="1:26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0"/>
        <v>0.26192500000000002</v>
      </c>
      <c r="P202" s="6">
        <f t="shared" si="31"/>
        <v>87.308333333333337</v>
      </c>
      <c r="Q202" t="str">
        <f t="shared" si="32"/>
        <v>film &amp; video</v>
      </c>
      <c r="R202" t="str">
        <f t="shared" si="33"/>
        <v>drama</v>
      </c>
      <c r="S202" s="10">
        <f t="shared" si="34"/>
        <v>41866.833368055552</v>
      </c>
      <c r="T202" s="10">
        <f t="shared" si="35"/>
        <v>41896.833368055552</v>
      </c>
      <c r="U202">
        <f t="shared" si="36"/>
        <v>2014</v>
      </c>
      <c r="V202">
        <f t="shared" si="37"/>
        <v>2014</v>
      </c>
      <c r="W202" t="str">
        <f t="shared" si="38"/>
        <v>Aug</v>
      </c>
      <c r="X202" t="str">
        <f t="shared" si="39"/>
        <v>1000 to 4999</v>
      </c>
      <c r="Y202" s="12">
        <f>VLOOKUP(H202,Table1[#All],2,)*Kickstarter!E202</f>
        <v>1571.55</v>
      </c>
      <c r="Z202" s="5">
        <f>Y202/'currency conversion'!$B$18</f>
        <v>3.4110611621640843E-5</v>
      </c>
    </row>
    <row r="203" spans="1:26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0"/>
        <v>0.58461538461538465</v>
      </c>
      <c r="P203" s="6">
        <f t="shared" si="31"/>
        <v>54.285714285714285</v>
      </c>
      <c r="Q203" t="str">
        <f t="shared" si="32"/>
        <v>film &amp; video</v>
      </c>
      <c r="R203" t="str">
        <f t="shared" si="33"/>
        <v>drama</v>
      </c>
      <c r="S203" s="10">
        <f t="shared" si="34"/>
        <v>42023.568622685183</v>
      </c>
      <c r="T203" s="10">
        <f t="shared" si="35"/>
        <v>42043.568622685183</v>
      </c>
      <c r="U203">
        <f t="shared" si="36"/>
        <v>2015</v>
      </c>
      <c r="V203">
        <f t="shared" si="37"/>
        <v>2015</v>
      </c>
      <c r="W203" t="str">
        <f t="shared" si="38"/>
        <v>Jan</v>
      </c>
      <c r="X203" t="str">
        <f t="shared" si="39"/>
        <v>&lt;1000</v>
      </c>
      <c r="Y203" s="12">
        <f>VLOOKUP(H203,Table1[#All],2,)*Kickstarter!E203</f>
        <v>380</v>
      </c>
      <c r="Z203" s="5">
        <f>Y203/'currency conversion'!$B$18</f>
        <v>8.2479287431030001E-6</v>
      </c>
    </row>
    <row r="204" spans="1:26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0"/>
        <v>0</v>
      </c>
      <c r="P204" s="6">
        <f t="shared" si="31"/>
        <v>0</v>
      </c>
      <c r="Q204" t="str">
        <f t="shared" si="32"/>
        <v>film &amp; video</v>
      </c>
      <c r="R204" t="str">
        <f t="shared" si="33"/>
        <v>drama</v>
      </c>
      <c r="S204" s="10">
        <f t="shared" si="34"/>
        <v>42255.677824074075</v>
      </c>
      <c r="T204" s="10">
        <f t="shared" si="35"/>
        <v>42285.624305555553</v>
      </c>
      <c r="U204">
        <f t="shared" si="36"/>
        <v>2015</v>
      </c>
      <c r="V204">
        <f t="shared" si="37"/>
        <v>2015</v>
      </c>
      <c r="W204" t="str">
        <f t="shared" si="38"/>
        <v>Sep</v>
      </c>
      <c r="X204" t="str">
        <f t="shared" si="39"/>
        <v>No funding</v>
      </c>
      <c r="Y204" s="12">
        <f>VLOOKUP(H204,Table1[#All],2,)*Kickstarter!E204</f>
        <v>0</v>
      </c>
      <c r="Z204" s="5">
        <f>Y204/'currency conversion'!$B$18</f>
        <v>0</v>
      </c>
    </row>
    <row r="205" spans="1:26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0"/>
        <v>0.2984</v>
      </c>
      <c r="P205" s="6">
        <f t="shared" si="31"/>
        <v>93.25</v>
      </c>
      <c r="Q205" t="str">
        <f t="shared" si="32"/>
        <v>film &amp; video</v>
      </c>
      <c r="R205" t="str">
        <f t="shared" si="33"/>
        <v>drama</v>
      </c>
      <c r="S205" s="10">
        <f t="shared" si="34"/>
        <v>41973.597962962958</v>
      </c>
      <c r="T205" s="10">
        <f t="shared" si="35"/>
        <v>42033.597962962958</v>
      </c>
      <c r="U205">
        <f t="shared" si="36"/>
        <v>2014</v>
      </c>
      <c r="V205">
        <f t="shared" si="37"/>
        <v>2015</v>
      </c>
      <c r="W205" t="str">
        <f t="shared" si="38"/>
        <v>Nov</v>
      </c>
      <c r="X205" t="str">
        <f t="shared" si="39"/>
        <v>&lt;1000</v>
      </c>
      <c r="Y205" s="12">
        <f>VLOOKUP(H205,Table1[#All],2,)*Kickstarter!E205</f>
        <v>977.26</v>
      </c>
      <c r="Z205" s="5">
        <f>Y205/'currency conversion'!$B$18</f>
        <v>2.1211502219696942E-5</v>
      </c>
    </row>
    <row r="206" spans="1:26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0"/>
        <v>0.50721666666666665</v>
      </c>
      <c r="P206" s="6">
        <f t="shared" si="31"/>
        <v>117.68368136117556</v>
      </c>
      <c r="Q206" t="str">
        <f t="shared" si="32"/>
        <v>film &amp; video</v>
      </c>
      <c r="R206" t="str">
        <f t="shared" si="33"/>
        <v>drama</v>
      </c>
      <c r="S206" s="10">
        <f t="shared" si="34"/>
        <v>42556.333368055552</v>
      </c>
      <c r="T206" s="10">
        <f t="shared" si="35"/>
        <v>42586.333368055552</v>
      </c>
      <c r="U206">
        <f t="shared" si="36"/>
        <v>2016</v>
      </c>
      <c r="V206">
        <f t="shared" si="37"/>
        <v>2016</v>
      </c>
      <c r="W206" t="str">
        <f t="shared" si="38"/>
        <v>Jul</v>
      </c>
      <c r="X206" t="str">
        <f t="shared" si="39"/>
        <v>&gt;50000</v>
      </c>
      <c r="Y206" s="12">
        <f>VLOOKUP(H206,Table1[#All],2,)*Kickstarter!E206</f>
        <v>108037.15</v>
      </c>
      <c r="Z206" s="5">
        <f>Y206/'currency conversion'!$B$18</f>
        <v>2.3449545126524481E-3</v>
      </c>
    </row>
    <row r="207" spans="1:26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0"/>
        <v>0.16250000000000001</v>
      </c>
      <c r="P207" s="6">
        <f t="shared" si="31"/>
        <v>76.470588235294116</v>
      </c>
      <c r="Q207" t="str">
        <f t="shared" si="32"/>
        <v>film &amp; video</v>
      </c>
      <c r="R207" t="str">
        <f t="shared" si="33"/>
        <v>drama</v>
      </c>
      <c r="S207" s="10">
        <f t="shared" si="34"/>
        <v>42248.382199074069</v>
      </c>
      <c r="T207" s="10">
        <f t="shared" si="35"/>
        <v>42283.382199074069</v>
      </c>
      <c r="U207">
        <f t="shared" si="36"/>
        <v>2015</v>
      </c>
      <c r="V207">
        <f t="shared" si="37"/>
        <v>2015</v>
      </c>
      <c r="W207" t="str">
        <f t="shared" si="38"/>
        <v>Sep</v>
      </c>
      <c r="X207" t="str">
        <f t="shared" si="39"/>
        <v>1000 to 4999</v>
      </c>
      <c r="Y207" s="12">
        <f>VLOOKUP(H207,Table1[#All],2,)*Kickstarter!E207</f>
        <v>1300</v>
      </c>
      <c r="Z207" s="5">
        <f>Y207/'currency conversion'!$B$18</f>
        <v>2.8216598331668159E-5</v>
      </c>
    </row>
    <row r="208" spans="1:26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0"/>
        <v>0</v>
      </c>
      <c r="P208" s="6">
        <f t="shared" si="31"/>
        <v>0</v>
      </c>
      <c r="Q208" t="str">
        <f t="shared" si="32"/>
        <v>film &amp; video</v>
      </c>
      <c r="R208" t="str">
        <f t="shared" si="33"/>
        <v>drama</v>
      </c>
      <c r="S208" s="10">
        <f t="shared" si="34"/>
        <v>42566.754432870366</v>
      </c>
      <c r="T208" s="10">
        <f t="shared" si="35"/>
        <v>42587.754432870366</v>
      </c>
      <c r="U208">
        <f t="shared" si="36"/>
        <v>2016</v>
      </c>
      <c r="V208">
        <f t="shared" si="37"/>
        <v>2016</v>
      </c>
      <c r="W208" t="str">
        <f t="shared" si="38"/>
        <v>Jul</v>
      </c>
      <c r="X208" t="str">
        <f t="shared" si="39"/>
        <v>No funding</v>
      </c>
      <c r="Y208" s="12">
        <f>VLOOKUP(H208,Table1[#All],2,)*Kickstarter!E208</f>
        <v>0</v>
      </c>
      <c r="Z208" s="5">
        <f>Y208/'currency conversion'!$B$18</f>
        <v>0</v>
      </c>
    </row>
    <row r="209" spans="1:26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0"/>
        <v>0.15214285714285714</v>
      </c>
      <c r="P209" s="6">
        <f t="shared" si="31"/>
        <v>163.84615384615384</v>
      </c>
      <c r="Q209" t="str">
        <f t="shared" si="32"/>
        <v>film &amp; video</v>
      </c>
      <c r="R209" t="str">
        <f t="shared" si="33"/>
        <v>drama</v>
      </c>
      <c r="S209" s="10">
        <f t="shared" si="34"/>
        <v>41977.947199074071</v>
      </c>
      <c r="T209" s="10">
        <f t="shared" si="35"/>
        <v>42007.947199074071</v>
      </c>
      <c r="U209">
        <f t="shared" si="36"/>
        <v>2014</v>
      </c>
      <c r="V209">
        <f t="shared" si="37"/>
        <v>2015</v>
      </c>
      <c r="W209" t="str">
        <f t="shared" si="38"/>
        <v>Dec</v>
      </c>
      <c r="X209" t="str">
        <f t="shared" si="39"/>
        <v>1000 to 4999</v>
      </c>
      <c r="Y209" s="12">
        <f>VLOOKUP(H209,Table1[#All],2,)*Kickstarter!E209</f>
        <v>1597.5</v>
      </c>
      <c r="Z209" s="5">
        <f>Y209/'currency conversion'!$B$18</f>
        <v>3.4673858334492218E-5</v>
      </c>
    </row>
    <row r="210" spans="1:26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0"/>
        <v>0</v>
      </c>
      <c r="P210" s="6">
        <f t="shared" si="31"/>
        <v>0</v>
      </c>
      <c r="Q210" t="str">
        <f t="shared" si="32"/>
        <v>film &amp; video</v>
      </c>
      <c r="R210" t="str">
        <f t="shared" si="33"/>
        <v>drama</v>
      </c>
      <c r="S210" s="10">
        <f t="shared" si="34"/>
        <v>41959.119988425926</v>
      </c>
      <c r="T210" s="10">
        <f t="shared" si="35"/>
        <v>41989.119988425926</v>
      </c>
      <c r="U210">
        <f t="shared" si="36"/>
        <v>2014</v>
      </c>
      <c r="V210">
        <f t="shared" si="37"/>
        <v>2014</v>
      </c>
      <c r="W210" t="str">
        <f t="shared" si="38"/>
        <v>Nov</v>
      </c>
      <c r="X210" t="str">
        <f t="shared" si="39"/>
        <v>No funding</v>
      </c>
      <c r="Y210" s="12">
        <f>VLOOKUP(H210,Table1[#All],2,)*Kickstarter!E210</f>
        <v>0</v>
      </c>
      <c r="Z210" s="5">
        <f>Y210/'currency conversion'!$B$18</f>
        <v>0</v>
      </c>
    </row>
    <row r="211" spans="1:26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0"/>
        <v>0</v>
      </c>
      <c r="P211" s="6">
        <f t="shared" si="31"/>
        <v>0</v>
      </c>
      <c r="Q211" t="str">
        <f t="shared" si="32"/>
        <v>film &amp; video</v>
      </c>
      <c r="R211" t="str">
        <f t="shared" si="33"/>
        <v>drama</v>
      </c>
      <c r="S211" s="10">
        <f t="shared" si="34"/>
        <v>42165.672858796301</v>
      </c>
      <c r="T211" s="10">
        <f t="shared" si="35"/>
        <v>42195.672858796301</v>
      </c>
      <c r="U211">
        <f t="shared" si="36"/>
        <v>2015</v>
      </c>
      <c r="V211">
        <f t="shared" si="37"/>
        <v>2015</v>
      </c>
      <c r="W211" t="str">
        <f t="shared" si="38"/>
        <v>Jun</v>
      </c>
      <c r="X211" t="str">
        <f t="shared" si="39"/>
        <v>No funding</v>
      </c>
      <c r="Y211" s="12">
        <f>VLOOKUP(H211,Table1[#All],2,)*Kickstarter!E211</f>
        <v>0</v>
      </c>
      <c r="Z211" s="5">
        <f>Y211/'currency conversion'!$B$18</f>
        <v>0</v>
      </c>
    </row>
    <row r="212" spans="1:26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0"/>
        <v>0.2525</v>
      </c>
      <c r="P212" s="6">
        <f t="shared" si="31"/>
        <v>91.818181818181813</v>
      </c>
      <c r="Q212" t="str">
        <f t="shared" si="32"/>
        <v>film &amp; video</v>
      </c>
      <c r="R212" t="str">
        <f t="shared" si="33"/>
        <v>drama</v>
      </c>
      <c r="S212" s="10">
        <f t="shared" si="34"/>
        <v>42248.814722222218</v>
      </c>
      <c r="T212" s="10">
        <f t="shared" si="35"/>
        <v>42277.958333333328</v>
      </c>
      <c r="U212">
        <f t="shared" si="36"/>
        <v>2015</v>
      </c>
      <c r="V212">
        <f t="shared" si="37"/>
        <v>2015</v>
      </c>
      <c r="W212" t="str">
        <f t="shared" si="38"/>
        <v>Sep</v>
      </c>
      <c r="X212" t="str">
        <f t="shared" si="39"/>
        <v>1000 to 4999</v>
      </c>
      <c r="Y212" s="12">
        <f>VLOOKUP(H212,Table1[#All],2,)*Kickstarter!E212</f>
        <v>3030</v>
      </c>
      <c r="Z212" s="5">
        <f>Y212/'currency conversion'!$B$18</f>
        <v>6.5766379188426555E-5</v>
      </c>
    </row>
    <row r="213" spans="1:26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0"/>
        <v>0.44600000000000001</v>
      </c>
      <c r="P213" s="6">
        <f t="shared" si="31"/>
        <v>185.83333333333334</v>
      </c>
      <c r="Q213" t="str">
        <f t="shared" si="32"/>
        <v>film &amp; video</v>
      </c>
      <c r="R213" t="str">
        <f t="shared" si="33"/>
        <v>drama</v>
      </c>
      <c r="S213" s="10">
        <f t="shared" si="34"/>
        <v>42235.909918981481</v>
      </c>
      <c r="T213" s="10">
        <f t="shared" si="35"/>
        <v>42265.909918981481</v>
      </c>
      <c r="U213">
        <f t="shared" si="36"/>
        <v>2015</v>
      </c>
      <c r="V213">
        <f t="shared" si="37"/>
        <v>2015</v>
      </c>
      <c r="W213" t="str">
        <f t="shared" si="38"/>
        <v>Aug</v>
      </c>
      <c r="X213" t="str">
        <f t="shared" si="39"/>
        <v>1000 to 4999</v>
      </c>
      <c r="Y213" s="12">
        <f>VLOOKUP(H213,Table1[#All],2,)*Kickstarter!E213</f>
        <v>2230</v>
      </c>
      <c r="Z213" s="5">
        <f>Y213/'currency conversion'!$B$18</f>
        <v>4.8402318676630767E-5</v>
      </c>
    </row>
    <row r="214" spans="1:26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0"/>
        <v>1.5873015873015873E-4</v>
      </c>
      <c r="P214" s="6">
        <f t="shared" si="31"/>
        <v>1</v>
      </c>
      <c r="Q214" t="str">
        <f t="shared" si="32"/>
        <v>film &amp; video</v>
      </c>
      <c r="R214" t="str">
        <f t="shared" si="33"/>
        <v>drama</v>
      </c>
      <c r="S214" s="10">
        <f t="shared" si="34"/>
        <v>42416.631018518514</v>
      </c>
      <c r="T214" s="10">
        <f t="shared" si="35"/>
        <v>42476.589351851857</v>
      </c>
      <c r="U214">
        <f t="shared" si="36"/>
        <v>2016</v>
      </c>
      <c r="V214">
        <f t="shared" si="37"/>
        <v>2016</v>
      </c>
      <c r="W214" t="str">
        <f t="shared" si="38"/>
        <v>Feb</v>
      </c>
      <c r="X214" t="str">
        <f t="shared" si="39"/>
        <v>&lt;1000</v>
      </c>
      <c r="Y214" s="12">
        <f>VLOOKUP(H214,Table1[#All],2,)*Kickstarter!E214</f>
        <v>1</v>
      </c>
      <c r="Z214" s="5">
        <f>Y214/'currency conversion'!$B$18</f>
        <v>2.1705075639744737E-8</v>
      </c>
    </row>
    <row r="215" spans="1:26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0"/>
        <v>4.0000000000000002E-4</v>
      </c>
      <c r="P215" s="6">
        <f t="shared" si="31"/>
        <v>20</v>
      </c>
      <c r="Q215" t="str">
        <f t="shared" si="32"/>
        <v>film &amp; video</v>
      </c>
      <c r="R215" t="str">
        <f t="shared" si="33"/>
        <v>drama</v>
      </c>
      <c r="S215" s="10">
        <f t="shared" si="34"/>
        <v>42202.344293981485</v>
      </c>
      <c r="T215" s="10">
        <f t="shared" si="35"/>
        <v>42232.337974537033</v>
      </c>
      <c r="U215">
        <f t="shared" si="36"/>
        <v>2015</v>
      </c>
      <c r="V215">
        <f t="shared" si="37"/>
        <v>2015</v>
      </c>
      <c r="W215" t="str">
        <f t="shared" si="38"/>
        <v>Jul</v>
      </c>
      <c r="X215" t="str">
        <f t="shared" si="39"/>
        <v>&lt;1000</v>
      </c>
      <c r="Y215" s="12">
        <f>VLOOKUP(H215,Table1[#All],2,)*Kickstarter!E215</f>
        <v>20</v>
      </c>
      <c r="Z215" s="5">
        <f>Y215/'currency conversion'!$B$18</f>
        <v>4.3410151279489477E-7</v>
      </c>
    </row>
    <row r="216" spans="1:26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0"/>
        <v>8.0000000000000007E-5</v>
      </c>
      <c r="P216" s="6">
        <f t="shared" si="31"/>
        <v>1</v>
      </c>
      <c r="Q216" t="str">
        <f t="shared" si="32"/>
        <v>film &amp; video</v>
      </c>
      <c r="R216" t="str">
        <f t="shared" si="33"/>
        <v>drama</v>
      </c>
      <c r="S216" s="10">
        <f t="shared" si="34"/>
        <v>42009.39061342593</v>
      </c>
      <c r="T216" s="10">
        <f t="shared" si="35"/>
        <v>42069.39061342593</v>
      </c>
      <c r="U216">
        <f t="shared" si="36"/>
        <v>2015</v>
      </c>
      <c r="V216">
        <f t="shared" si="37"/>
        <v>2015</v>
      </c>
      <c r="W216" t="str">
        <f t="shared" si="38"/>
        <v>Jan</v>
      </c>
      <c r="X216" t="str">
        <f t="shared" si="39"/>
        <v>&lt;1000</v>
      </c>
      <c r="Y216" s="12">
        <f>VLOOKUP(H216,Table1[#All],2,)*Kickstarter!E216</f>
        <v>1</v>
      </c>
      <c r="Z216" s="5">
        <f>Y216/'currency conversion'!$B$18</f>
        <v>2.1705075639744737E-8</v>
      </c>
    </row>
    <row r="217" spans="1:26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0"/>
        <v>2.2727272727272726E-3</v>
      </c>
      <c r="P217" s="6">
        <f t="shared" si="31"/>
        <v>10</v>
      </c>
      <c r="Q217" t="str">
        <f t="shared" si="32"/>
        <v>film &amp; video</v>
      </c>
      <c r="R217" t="str">
        <f t="shared" si="33"/>
        <v>drama</v>
      </c>
      <c r="S217" s="10">
        <f t="shared" si="34"/>
        <v>42374.980115740742</v>
      </c>
      <c r="T217" s="10">
        <f t="shared" si="35"/>
        <v>42417.749305555553</v>
      </c>
      <c r="U217">
        <f t="shared" si="36"/>
        <v>2016</v>
      </c>
      <c r="V217">
        <f t="shared" si="37"/>
        <v>2016</v>
      </c>
      <c r="W217" t="str">
        <f t="shared" si="38"/>
        <v>Jan</v>
      </c>
      <c r="X217" t="str">
        <f t="shared" si="39"/>
        <v>&lt;1000</v>
      </c>
      <c r="Y217" s="12">
        <f>VLOOKUP(H217,Table1[#All],2,)*Kickstarter!E217</f>
        <v>13.100000000000001</v>
      </c>
      <c r="Z217" s="5">
        <f>Y217/'currency conversion'!$B$18</f>
        <v>2.8433649088065612E-7</v>
      </c>
    </row>
    <row r="218" spans="1:26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0"/>
        <v>0.55698440000000005</v>
      </c>
      <c r="P218" s="6">
        <f t="shared" si="31"/>
        <v>331.53833333333336</v>
      </c>
      <c r="Q218" t="str">
        <f t="shared" si="32"/>
        <v>film &amp; video</v>
      </c>
      <c r="R218" t="str">
        <f t="shared" si="33"/>
        <v>drama</v>
      </c>
      <c r="S218" s="10">
        <f t="shared" si="34"/>
        <v>42066.708761574075</v>
      </c>
      <c r="T218" s="10">
        <f t="shared" si="35"/>
        <v>42116.667094907403</v>
      </c>
      <c r="U218">
        <f t="shared" si="36"/>
        <v>2015</v>
      </c>
      <c r="V218">
        <f t="shared" si="37"/>
        <v>2015</v>
      </c>
      <c r="W218" t="str">
        <f t="shared" si="38"/>
        <v>Mar</v>
      </c>
      <c r="X218" t="str">
        <f t="shared" si="39"/>
        <v>25000 to 29999</v>
      </c>
      <c r="Y218" s="12">
        <f>VLOOKUP(H218,Table1[#All],2,)*Kickstarter!E218</f>
        <v>27849.22</v>
      </c>
      <c r="Z218" s="5">
        <f>Y218/'currency conversion'!$B$18</f>
        <v>6.0446942660789197E-4</v>
      </c>
    </row>
    <row r="219" spans="1:26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0"/>
        <v>0.11942999999999999</v>
      </c>
      <c r="P219" s="6">
        <f t="shared" si="31"/>
        <v>314.28947368421052</v>
      </c>
      <c r="Q219" t="str">
        <f t="shared" si="32"/>
        <v>film &amp; video</v>
      </c>
      <c r="R219" t="str">
        <f t="shared" si="33"/>
        <v>drama</v>
      </c>
      <c r="S219" s="10">
        <f t="shared" si="34"/>
        <v>41970.39061342593</v>
      </c>
      <c r="T219" s="10">
        <f t="shared" si="35"/>
        <v>42001.39061342593</v>
      </c>
      <c r="U219">
        <f t="shared" si="36"/>
        <v>2014</v>
      </c>
      <c r="V219">
        <f t="shared" si="37"/>
        <v>2014</v>
      </c>
      <c r="W219" t="str">
        <f t="shared" si="38"/>
        <v>Nov</v>
      </c>
      <c r="X219" t="str">
        <f t="shared" si="39"/>
        <v>10000 to 14999</v>
      </c>
      <c r="Y219" s="12">
        <f>VLOOKUP(H219,Table1[#All],2,)*Kickstarter!E219</f>
        <v>1313.73</v>
      </c>
      <c r="Z219" s="5">
        <f>Y219/'currency conversion'!$B$18</f>
        <v>2.8514609020201855E-5</v>
      </c>
    </row>
    <row r="220" spans="1:26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0"/>
        <v>0.02</v>
      </c>
      <c r="P220" s="6">
        <f t="shared" si="31"/>
        <v>100</v>
      </c>
      <c r="Q220" t="str">
        <f t="shared" si="32"/>
        <v>film &amp; video</v>
      </c>
      <c r="R220" t="str">
        <f t="shared" si="33"/>
        <v>drama</v>
      </c>
      <c r="S220" s="10">
        <f t="shared" si="34"/>
        <v>42079.378344907411</v>
      </c>
      <c r="T220" s="10">
        <f t="shared" si="35"/>
        <v>42139.378344907411</v>
      </c>
      <c r="U220">
        <f t="shared" si="36"/>
        <v>2015</v>
      </c>
      <c r="V220">
        <f t="shared" si="37"/>
        <v>2015</v>
      </c>
      <c r="W220" t="str">
        <f t="shared" si="38"/>
        <v>Mar</v>
      </c>
      <c r="X220" t="str">
        <f t="shared" si="39"/>
        <v>&lt;1000</v>
      </c>
      <c r="Y220" s="12">
        <f>VLOOKUP(H220,Table1[#All],2,)*Kickstarter!E220</f>
        <v>100</v>
      </c>
      <c r="Z220" s="5">
        <f>Y220/'currency conversion'!$B$18</f>
        <v>2.170507563974474E-6</v>
      </c>
    </row>
    <row r="221" spans="1:26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0"/>
        <v>0.17630000000000001</v>
      </c>
      <c r="P221" s="6">
        <f t="shared" si="31"/>
        <v>115.98684210526316</v>
      </c>
      <c r="Q221" t="str">
        <f t="shared" si="32"/>
        <v>film &amp; video</v>
      </c>
      <c r="R221" t="str">
        <f t="shared" si="33"/>
        <v>drama</v>
      </c>
      <c r="S221" s="10">
        <f t="shared" si="34"/>
        <v>42429.076678240745</v>
      </c>
      <c r="T221" s="10">
        <f t="shared" si="35"/>
        <v>42461.040972222225</v>
      </c>
      <c r="U221">
        <f t="shared" si="36"/>
        <v>2016</v>
      </c>
      <c r="V221">
        <f t="shared" si="37"/>
        <v>2016</v>
      </c>
      <c r="W221" t="str">
        <f t="shared" si="38"/>
        <v>Feb</v>
      </c>
      <c r="X221" t="str">
        <f t="shared" si="39"/>
        <v>5000 to 9999</v>
      </c>
      <c r="Y221" s="12">
        <f>VLOOKUP(H221,Table1[#All],2,)*Kickstarter!E221</f>
        <v>8815</v>
      </c>
      <c r="Z221" s="5">
        <f>Y221/'currency conversion'!$B$18</f>
        <v>1.9133024176434986E-4</v>
      </c>
    </row>
    <row r="222" spans="1:26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0"/>
        <v>7.1999999999999998E-3</v>
      </c>
      <c r="P222" s="6">
        <f t="shared" si="31"/>
        <v>120</v>
      </c>
      <c r="Q222" t="str">
        <f t="shared" si="32"/>
        <v>film &amp; video</v>
      </c>
      <c r="R222" t="str">
        <f t="shared" si="33"/>
        <v>drama</v>
      </c>
      <c r="S222" s="10">
        <f t="shared" si="34"/>
        <v>42195.393865740742</v>
      </c>
      <c r="T222" s="10">
        <f t="shared" si="35"/>
        <v>42236.587500000001</v>
      </c>
      <c r="U222">
        <f t="shared" si="36"/>
        <v>2015</v>
      </c>
      <c r="V222">
        <f t="shared" si="37"/>
        <v>2015</v>
      </c>
      <c r="W222" t="str">
        <f t="shared" si="38"/>
        <v>Jul</v>
      </c>
      <c r="X222" t="str">
        <f t="shared" si="39"/>
        <v>&lt;1000</v>
      </c>
      <c r="Y222" s="12">
        <f>VLOOKUP(H222,Table1[#All],2,)*Kickstarter!E222</f>
        <v>360</v>
      </c>
      <c r="Z222" s="5">
        <f>Y222/'currency conversion'!$B$18</f>
        <v>7.8138272303081061E-6</v>
      </c>
    </row>
    <row r="223" spans="1:26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0"/>
        <v>0</v>
      </c>
      <c r="P223" s="6">
        <f t="shared" si="31"/>
        <v>0</v>
      </c>
      <c r="Q223" t="str">
        <f t="shared" si="32"/>
        <v>film &amp; video</v>
      </c>
      <c r="R223" t="str">
        <f t="shared" si="33"/>
        <v>drama</v>
      </c>
      <c r="S223" s="10">
        <f t="shared" si="34"/>
        <v>42031.587546296301</v>
      </c>
      <c r="T223" s="10">
        <f t="shared" si="35"/>
        <v>42091.54587962963</v>
      </c>
      <c r="U223">
        <f t="shared" si="36"/>
        <v>2015</v>
      </c>
      <c r="V223">
        <f t="shared" si="37"/>
        <v>2015</v>
      </c>
      <c r="W223" t="str">
        <f t="shared" si="38"/>
        <v>Jan</v>
      </c>
      <c r="X223" t="str">
        <f t="shared" si="39"/>
        <v>No funding</v>
      </c>
      <c r="Y223" s="12">
        <f>VLOOKUP(H223,Table1[#All],2,)*Kickstarter!E223</f>
        <v>0</v>
      </c>
      <c r="Z223" s="5">
        <f>Y223/'currency conversion'!$B$18</f>
        <v>0</v>
      </c>
    </row>
    <row r="224" spans="1:26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0"/>
        <v>0.13</v>
      </c>
      <c r="P224" s="6">
        <f t="shared" si="31"/>
        <v>65</v>
      </c>
      <c r="Q224" t="str">
        <f t="shared" si="32"/>
        <v>film &amp; video</v>
      </c>
      <c r="R224" t="str">
        <f t="shared" si="33"/>
        <v>drama</v>
      </c>
      <c r="S224" s="10">
        <f t="shared" si="34"/>
        <v>42031.519884259258</v>
      </c>
      <c r="T224" s="10">
        <f t="shared" si="35"/>
        <v>42089.860416666663</v>
      </c>
      <c r="U224">
        <f t="shared" si="36"/>
        <v>2015</v>
      </c>
      <c r="V224">
        <f t="shared" si="37"/>
        <v>2015</v>
      </c>
      <c r="W224" t="str">
        <f t="shared" si="38"/>
        <v>Jan</v>
      </c>
      <c r="X224" t="str">
        <f t="shared" si="39"/>
        <v>&lt;1000</v>
      </c>
      <c r="Y224" s="12">
        <f>VLOOKUP(H224,Table1[#All],2,)*Kickstarter!E224</f>
        <v>130</v>
      </c>
      <c r="Z224" s="5">
        <f>Y224/'currency conversion'!$B$18</f>
        <v>2.8216598331668158E-6</v>
      </c>
    </row>
    <row r="225" spans="1:26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0"/>
        <v>0</v>
      </c>
      <c r="P225" s="6">
        <f t="shared" si="31"/>
        <v>0</v>
      </c>
      <c r="Q225" t="str">
        <f t="shared" si="32"/>
        <v>film &amp; video</v>
      </c>
      <c r="R225" t="str">
        <f t="shared" si="33"/>
        <v>drama</v>
      </c>
      <c r="S225" s="10">
        <f t="shared" si="34"/>
        <v>42481.798032407409</v>
      </c>
      <c r="T225" s="10">
        <f t="shared" si="35"/>
        <v>42511.795138888891</v>
      </c>
      <c r="U225">
        <f t="shared" si="36"/>
        <v>2016</v>
      </c>
      <c r="V225">
        <f t="shared" si="37"/>
        <v>2016</v>
      </c>
      <c r="W225" t="str">
        <f t="shared" si="38"/>
        <v>Apr</v>
      </c>
      <c r="X225" t="str">
        <f t="shared" si="39"/>
        <v>No funding</v>
      </c>
      <c r="Y225" s="12">
        <f>VLOOKUP(H225,Table1[#All],2,)*Kickstarter!E225</f>
        <v>0</v>
      </c>
      <c r="Z225" s="5">
        <f>Y225/'currency conversion'!$B$18</f>
        <v>0</v>
      </c>
    </row>
    <row r="226" spans="1:26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0"/>
        <v>0</v>
      </c>
      <c r="P226" s="6">
        <f t="shared" si="31"/>
        <v>0</v>
      </c>
      <c r="Q226" t="str">
        <f t="shared" si="32"/>
        <v>film &amp; video</v>
      </c>
      <c r="R226" t="str">
        <f t="shared" si="33"/>
        <v>drama</v>
      </c>
      <c r="S226" s="10">
        <f t="shared" si="34"/>
        <v>42134.985254629632</v>
      </c>
      <c r="T226" s="10">
        <f t="shared" si="35"/>
        <v>42194.985254629632</v>
      </c>
      <c r="U226">
        <f t="shared" si="36"/>
        <v>2015</v>
      </c>
      <c r="V226">
        <f t="shared" si="37"/>
        <v>2015</v>
      </c>
      <c r="W226" t="str">
        <f t="shared" si="38"/>
        <v>May</v>
      </c>
      <c r="X226" t="str">
        <f t="shared" si="39"/>
        <v>No funding</v>
      </c>
      <c r="Y226" s="12">
        <f>VLOOKUP(H226,Table1[#All],2,)*Kickstarter!E226</f>
        <v>0</v>
      </c>
      <c r="Z226" s="5">
        <f>Y226/'currency conversion'!$B$18</f>
        <v>0</v>
      </c>
    </row>
    <row r="227" spans="1:26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0"/>
        <v>0</v>
      </c>
      <c r="P227" s="6">
        <f t="shared" si="31"/>
        <v>0</v>
      </c>
      <c r="Q227" t="str">
        <f t="shared" si="32"/>
        <v>film &amp; video</v>
      </c>
      <c r="R227" t="str">
        <f t="shared" si="33"/>
        <v>drama</v>
      </c>
      <c r="S227" s="10">
        <f t="shared" si="34"/>
        <v>42438.711273148147</v>
      </c>
      <c r="T227" s="10">
        <f t="shared" si="35"/>
        <v>42468.669606481482</v>
      </c>
      <c r="U227">
        <f t="shared" si="36"/>
        <v>2016</v>
      </c>
      <c r="V227">
        <f t="shared" si="37"/>
        <v>2016</v>
      </c>
      <c r="W227" t="str">
        <f t="shared" si="38"/>
        <v>Mar</v>
      </c>
      <c r="X227" t="str">
        <f t="shared" si="39"/>
        <v>No funding</v>
      </c>
      <c r="Y227" s="12">
        <f>VLOOKUP(H227,Table1[#All],2,)*Kickstarter!E227</f>
        <v>0</v>
      </c>
      <c r="Z227" s="5">
        <f>Y227/'currency conversion'!$B$18</f>
        <v>0</v>
      </c>
    </row>
    <row r="228" spans="1:26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0"/>
        <v>8.6206896551724137E-3</v>
      </c>
      <c r="P228" s="6">
        <f t="shared" si="31"/>
        <v>125</v>
      </c>
      <c r="Q228" t="str">
        <f t="shared" si="32"/>
        <v>film &amp; video</v>
      </c>
      <c r="R228" t="str">
        <f t="shared" si="33"/>
        <v>drama</v>
      </c>
      <c r="S228" s="10">
        <f t="shared" si="34"/>
        <v>42106.416018518517</v>
      </c>
      <c r="T228" s="10">
        <f t="shared" si="35"/>
        <v>42155.145138888889</v>
      </c>
      <c r="U228">
        <f t="shared" si="36"/>
        <v>2015</v>
      </c>
      <c r="V228">
        <f t="shared" si="37"/>
        <v>2015</v>
      </c>
      <c r="W228" t="str">
        <f t="shared" si="38"/>
        <v>Apr</v>
      </c>
      <c r="X228" t="str">
        <f t="shared" si="39"/>
        <v>&lt;1000</v>
      </c>
      <c r="Y228" s="12">
        <f>VLOOKUP(H228,Table1[#All],2,)*Kickstarter!E228</f>
        <v>327.5</v>
      </c>
      <c r="Z228" s="5">
        <f>Y228/'currency conversion'!$B$18</f>
        <v>7.108412272016402E-6</v>
      </c>
    </row>
    <row r="229" spans="1:26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0"/>
        <v>0</v>
      </c>
      <c r="P229" s="6">
        <f t="shared" si="31"/>
        <v>0</v>
      </c>
      <c r="Q229" t="str">
        <f t="shared" si="32"/>
        <v>film &amp; video</v>
      </c>
      <c r="R229" t="str">
        <f t="shared" si="33"/>
        <v>drama</v>
      </c>
      <c r="S229" s="10">
        <f t="shared" si="34"/>
        <v>42164.643993055557</v>
      </c>
      <c r="T229" s="10">
        <f t="shared" si="35"/>
        <v>42194.643993055557</v>
      </c>
      <c r="U229">
        <f t="shared" si="36"/>
        <v>2015</v>
      </c>
      <c r="V229">
        <f t="shared" si="37"/>
        <v>2015</v>
      </c>
      <c r="W229" t="str">
        <f t="shared" si="38"/>
        <v>Jun</v>
      </c>
      <c r="X229" t="str">
        <f t="shared" si="39"/>
        <v>No funding</v>
      </c>
      <c r="Y229" s="12">
        <f>VLOOKUP(H229,Table1[#All],2,)*Kickstarter!E229</f>
        <v>0</v>
      </c>
      <c r="Z229" s="5">
        <f>Y229/'currency conversion'!$B$18</f>
        <v>0</v>
      </c>
    </row>
    <row r="230" spans="1:26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0"/>
        <v>0</v>
      </c>
      <c r="P230" s="6">
        <f t="shared" si="31"/>
        <v>0</v>
      </c>
      <c r="Q230" t="str">
        <f t="shared" si="32"/>
        <v>film &amp; video</v>
      </c>
      <c r="R230" t="str">
        <f t="shared" si="33"/>
        <v>drama</v>
      </c>
      <c r="S230" s="10">
        <f t="shared" si="34"/>
        <v>42096.436400462961</v>
      </c>
      <c r="T230" s="10">
        <f t="shared" si="35"/>
        <v>42156.436400462961</v>
      </c>
      <c r="U230">
        <f t="shared" si="36"/>
        <v>2015</v>
      </c>
      <c r="V230">
        <f t="shared" si="37"/>
        <v>2015</v>
      </c>
      <c r="W230" t="str">
        <f t="shared" si="38"/>
        <v>Apr</v>
      </c>
      <c r="X230" t="str">
        <f t="shared" si="39"/>
        <v>No funding</v>
      </c>
      <c r="Y230" s="12">
        <f>VLOOKUP(H230,Table1[#All],2,)*Kickstarter!E230</f>
        <v>0</v>
      </c>
      <c r="Z230" s="5">
        <f>Y230/'currency conversion'!$B$18</f>
        <v>0</v>
      </c>
    </row>
    <row r="231" spans="1:26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0"/>
        <v>0</v>
      </c>
      <c r="P231" s="6">
        <f t="shared" si="31"/>
        <v>0</v>
      </c>
      <c r="Q231" t="str">
        <f t="shared" si="32"/>
        <v>film &amp; video</v>
      </c>
      <c r="R231" t="str">
        <f t="shared" si="33"/>
        <v>drama</v>
      </c>
      <c r="S231" s="10">
        <f t="shared" si="34"/>
        <v>42383.683993055558</v>
      </c>
      <c r="T231" s="10">
        <f t="shared" si="35"/>
        <v>42413.683993055558</v>
      </c>
      <c r="U231">
        <f t="shared" si="36"/>
        <v>2016</v>
      </c>
      <c r="V231">
        <f t="shared" si="37"/>
        <v>2016</v>
      </c>
      <c r="W231" t="str">
        <f t="shared" si="38"/>
        <v>Jan</v>
      </c>
      <c r="X231" t="str">
        <f t="shared" si="39"/>
        <v>No funding</v>
      </c>
      <c r="Y231" s="12">
        <f>VLOOKUP(H231,Table1[#All],2,)*Kickstarter!E231</f>
        <v>0</v>
      </c>
      <c r="Z231" s="5">
        <f>Y231/'currency conversion'!$B$18</f>
        <v>0</v>
      </c>
    </row>
    <row r="232" spans="1:26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0"/>
        <v>4.0000000000000001E-3</v>
      </c>
      <c r="P232" s="6">
        <f t="shared" si="31"/>
        <v>30</v>
      </c>
      <c r="Q232" t="str">
        <f t="shared" si="32"/>
        <v>film &amp; video</v>
      </c>
      <c r="R232" t="str">
        <f t="shared" si="33"/>
        <v>drama</v>
      </c>
      <c r="S232" s="10">
        <f t="shared" si="34"/>
        <v>42129.52721064815</v>
      </c>
      <c r="T232" s="10">
        <f t="shared" si="35"/>
        <v>42159.52721064815</v>
      </c>
      <c r="U232">
        <f t="shared" si="36"/>
        <v>2015</v>
      </c>
      <c r="V232">
        <f t="shared" si="37"/>
        <v>2015</v>
      </c>
      <c r="W232" t="str">
        <f t="shared" si="38"/>
        <v>May</v>
      </c>
      <c r="X232" t="str">
        <f t="shared" si="39"/>
        <v>&lt;1000</v>
      </c>
      <c r="Y232" s="12">
        <f>VLOOKUP(H232,Table1[#All],2,)*Kickstarter!E232</f>
        <v>60</v>
      </c>
      <c r="Z232" s="5">
        <f>Y232/'currency conversion'!$B$18</f>
        <v>1.3023045383846842E-6</v>
      </c>
    </row>
    <row r="233" spans="1:26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0"/>
        <v>0</v>
      </c>
      <c r="P233" s="6">
        <f t="shared" si="31"/>
        <v>0</v>
      </c>
      <c r="Q233" t="str">
        <f t="shared" si="32"/>
        <v>film &amp; video</v>
      </c>
      <c r="R233" t="str">
        <f t="shared" si="33"/>
        <v>drama</v>
      </c>
      <c r="S233" s="10">
        <f t="shared" si="34"/>
        <v>42341.708923611106</v>
      </c>
      <c r="T233" s="10">
        <f t="shared" si="35"/>
        <v>42371.708923611106</v>
      </c>
      <c r="U233">
        <f t="shared" si="36"/>
        <v>2015</v>
      </c>
      <c r="V233">
        <f t="shared" si="37"/>
        <v>2016</v>
      </c>
      <c r="W233" t="str">
        <f t="shared" si="38"/>
        <v>Dec</v>
      </c>
      <c r="X233" t="str">
        <f t="shared" si="39"/>
        <v>No funding</v>
      </c>
      <c r="Y233" s="12">
        <f>VLOOKUP(H233,Table1[#All],2,)*Kickstarter!E233</f>
        <v>0</v>
      </c>
      <c r="Z233" s="5">
        <f>Y233/'currency conversion'!$B$18</f>
        <v>0</v>
      </c>
    </row>
    <row r="234" spans="1:26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0"/>
        <v>2.75E-2</v>
      </c>
      <c r="P234" s="6">
        <f t="shared" si="31"/>
        <v>15.714285714285714</v>
      </c>
      <c r="Q234" t="str">
        <f t="shared" si="32"/>
        <v>film &amp; video</v>
      </c>
      <c r="R234" t="str">
        <f t="shared" si="33"/>
        <v>drama</v>
      </c>
      <c r="S234" s="10">
        <f t="shared" si="34"/>
        <v>42032.57576388889</v>
      </c>
      <c r="T234" s="10">
        <f t="shared" si="35"/>
        <v>42062.57576388889</v>
      </c>
      <c r="U234">
        <f t="shared" si="36"/>
        <v>2015</v>
      </c>
      <c r="V234">
        <f t="shared" si="37"/>
        <v>2015</v>
      </c>
      <c r="W234" t="str">
        <f t="shared" si="38"/>
        <v>Jan</v>
      </c>
      <c r="X234" t="str">
        <f t="shared" si="39"/>
        <v>&lt;1000</v>
      </c>
      <c r="Y234" s="12">
        <f>VLOOKUP(H234,Table1[#All],2,)*Kickstarter!E234</f>
        <v>144.1</v>
      </c>
      <c r="Z234" s="5">
        <f>Y234/'currency conversion'!$B$18</f>
        <v>3.1277013996872167E-6</v>
      </c>
    </row>
    <row r="235" spans="1:26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0"/>
        <v>0</v>
      </c>
      <c r="P235" s="6">
        <f t="shared" si="31"/>
        <v>0</v>
      </c>
      <c r="Q235" t="str">
        <f t="shared" si="32"/>
        <v>film &amp; video</v>
      </c>
      <c r="R235" t="str">
        <f t="shared" si="33"/>
        <v>drama</v>
      </c>
      <c r="S235" s="10">
        <f t="shared" si="34"/>
        <v>42612.661712962959</v>
      </c>
      <c r="T235" s="10">
        <f t="shared" si="35"/>
        <v>42642.661712962959</v>
      </c>
      <c r="U235">
        <f t="shared" si="36"/>
        <v>2016</v>
      </c>
      <c r="V235">
        <f t="shared" si="37"/>
        <v>2016</v>
      </c>
      <c r="W235" t="str">
        <f t="shared" si="38"/>
        <v>Aug</v>
      </c>
      <c r="X235" t="str">
        <f t="shared" si="39"/>
        <v>No funding</v>
      </c>
      <c r="Y235" s="12">
        <f>VLOOKUP(H235,Table1[#All],2,)*Kickstarter!E235</f>
        <v>0</v>
      </c>
      <c r="Z235" s="5">
        <f>Y235/'currency conversion'!$B$18</f>
        <v>0</v>
      </c>
    </row>
    <row r="236" spans="1:26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0"/>
        <v>0.40100000000000002</v>
      </c>
      <c r="P236" s="6">
        <f t="shared" si="31"/>
        <v>80.2</v>
      </c>
      <c r="Q236" t="str">
        <f t="shared" si="32"/>
        <v>film &amp; video</v>
      </c>
      <c r="R236" t="str">
        <f t="shared" si="33"/>
        <v>drama</v>
      </c>
      <c r="S236" s="10">
        <f t="shared" si="34"/>
        <v>42135.785405092596</v>
      </c>
      <c r="T236" s="10">
        <f t="shared" si="35"/>
        <v>42175.785405092596</v>
      </c>
      <c r="U236">
        <f t="shared" si="36"/>
        <v>2015</v>
      </c>
      <c r="V236">
        <f t="shared" si="37"/>
        <v>2015</v>
      </c>
      <c r="W236" t="str">
        <f t="shared" si="38"/>
        <v>May</v>
      </c>
      <c r="X236" t="str">
        <f t="shared" si="39"/>
        <v>&lt;1000</v>
      </c>
      <c r="Y236" s="12">
        <f>VLOOKUP(H236,Table1[#All],2,)*Kickstarter!E236</f>
        <v>401</v>
      </c>
      <c r="Z236" s="5">
        <f>Y236/'currency conversion'!$B$18</f>
        <v>8.7037353315376403E-6</v>
      </c>
    </row>
    <row r="237" spans="1:26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0"/>
        <v>0</v>
      </c>
      <c r="P237" s="6">
        <f t="shared" si="31"/>
        <v>0</v>
      </c>
      <c r="Q237" t="str">
        <f t="shared" si="32"/>
        <v>film &amp; video</v>
      </c>
      <c r="R237" t="str">
        <f t="shared" si="33"/>
        <v>drama</v>
      </c>
      <c r="S237" s="10">
        <f t="shared" si="34"/>
        <v>42164.658530092594</v>
      </c>
      <c r="T237" s="10">
        <f t="shared" si="35"/>
        <v>42194.658530092594</v>
      </c>
      <c r="U237">
        <f t="shared" si="36"/>
        <v>2015</v>
      </c>
      <c r="V237">
        <f t="shared" si="37"/>
        <v>2015</v>
      </c>
      <c r="W237" t="str">
        <f t="shared" si="38"/>
        <v>Jun</v>
      </c>
      <c r="X237" t="str">
        <f t="shared" si="39"/>
        <v>No funding</v>
      </c>
      <c r="Y237" s="12">
        <f>VLOOKUP(H237,Table1[#All],2,)*Kickstarter!E237</f>
        <v>0</v>
      </c>
      <c r="Z237" s="5">
        <f>Y237/'currency conversion'!$B$18</f>
        <v>0</v>
      </c>
    </row>
    <row r="238" spans="1:26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0"/>
        <v>0</v>
      </c>
      <c r="P238" s="6">
        <f t="shared" si="31"/>
        <v>0</v>
      </c>
      <c r="Q238" t="str">
        <f t="shared" si="32"/>
        <v>film &amp; video</v>
      </c>
      <c r="R238" t="str">
        <f t="shared" si="33"/>
        <v>drama</v>
      </c>
      <c r="S238" s="10">
        <f t="shared" si="34"/>
        <v>42320.834479166668</v>
      </c>
      <c r="T238" s="10">
        <f t="shared" si="35"/>
        <v>42373.75</v>
      </c>
      <c r="U238">
        <f t="shared" si="36"/>
        <v>2015</v>
      </c>
      <c r="V238">
        <f t="shared" si="37"/>
        <v>2016</v>
      </c>
      <c r="W238" t="str">
        <f t="shared" si="38"/>
        <v>Nov</v>
      </c>
      <c r="X238" t="str">
        <f t="shared" si="39"/>
        <v>No funding</v>
      </c>
      <c r="Y238" s="12">
        <f>VLOOKUP(H238,Table1[#All],2,)*Kickstarter!E238</f>
        <v>0</v>
      </c>
      <c r="Z238" s="5">
        <f>Y238/'currency conversion'!$B$18</f>
        <v>0</v>
      </c>
    </row>
    <row r="239" spans="1:26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0"/>
        <v>3.3333333333333335E-3</v>
      </c>
      <c r="P239" s="6">
        <f t="shared" si="31"/>
        <v>50</v>
      </c>
      <c r="Q239" t="str">
        <f t="shared" si="32"/>
        <v>film &amp; video</v>
      </c>
      <c r="R239" t="str">
        <f t="shared" si="33"/>
        <v>drama</v>
      </c>
      <c r="S239" s="10">
        <f t="shared" si="34"/>
        <v>42377.327187499999</v>
      </c>
      <c r="T239" s="10">
        <f t="shared" si="35"/>
        <v>42437.327187499999</v>
      </c>
      <c r="U239">
        <f t="shared" si="36"/>
        <v>2016</v>
      </c>
      <c r="V239">
        <f t="shared" si="37"/>
        <v>2016</v>
      </c>
      <c r="W239" t="str">
        <f t="shared" si="38"/>
        <v>Jan</v>
      </c>
      <c r="X239" t="str">
        <f t="shared" si="39"/>
        <v>&lt;1000</v>
      </c>
      <c r="Y239" s="12">
        <f>VLOOKUP(H239,Table1[#All],2,)*Kickstarter!E239</f>
        <v>50</v>
      </c>
      <c r="Z239" s="5">
        <f>Y239/'currency conversion'!$B$18</f>
        <v>1.085253781987237E-6</v>
      </c>
    </row>
    <row r="240" spans="1:26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0"/>
        <v>0</v>
      </c>
      <c r="P240" s="6">
        <f t="shared" si="31"/>
        <v>0</v>
      </c>
      <c r="Q240" t="str">
        <f t="shared" si="32"/>
        <v>film &amp; video</v>
      </c>
      <c r="R240" t="str">
        <f t="shared" si="33"/>
        <v>drama</v>
      </c>
      <c r="S240" s="10">
        <f t="shared" si="34"/>
        <v>42713.712500000001</v>
      </c>
      <c r="T240" s="10">
        <f t="shared" si="35"/>
        <v>42734.125</v>
      </c>
      <c r="U240">
        <f t="shared" si="36"/>
        <v>2016</v>
      </c>
      <c r="V240">
        <f t="shared" si="37"/>
        <v>2016</v>
      </c>
      <c r="W240" t="str">
        <f t="shared" si="38"/>
        <v>Dec</v>
      </c>
      <c r="X240" t="str">
        <f t="shared" si="39"/>
        <v>No funding</v>
      </c>
      <c r="Y240" s="12">
        <f>VLOOKUP(H240,Table1[#All],2,)*Kickstarter!E240</f>
        <v>0</v>
      </c>
      <c r="Z240" s="5">
        <f>Y240/'currency conversion'!$B$18</f>
        <v>0</v>
      </c>
    </row>
    <row r="241" spans="1:26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0"/>
        <v>0.25</v>
      </c>
      <c r="P241" s="6">
        <f t="shared" si="31"/>
        <v>50</v>
      </c>
      <c r="Q241" t="str">
        <f t="shared" si="32"/>
        <v>film &amp; video</v>
      </c>
      <c r="R241" t="str">
        <f t="shared" si="33"/>
        <v>drama</v>
      </c>
      <c r="S241" s="10">
        <f t="shared" si="34"/>
        <v>42296.860300925924</v>
      </c>
      <c r="T241" s="10">
        <f t="shared" si="35"/>
        <v>42316.25</v>
      </c>
      <c r="U241">
        <f t="shared" si="36"/>
        <v>2015</v>
      </c>
      <c r="V241">
        <f t="shared" si="37"/>
        <v>2015</v>
      </c>
      <c r="W241" t="str">
        <f t="shared" si="38"/>
        <v>Oct</v>
      </c>
      <c r="X241" t="str">
        <f t="shared" si="39"/>
        <v>&lt;1000</v>
      </c>
      <c r="Y241" s="12">
        <f>VLOOKUP(H241,Table1[#All],2,)*Kickstarter!E241</f>
        <v>177.5</v>
      </c>
      <c r="Z241" s="5">
        <f>Y241/'currency conversion'!$B$18</f>
        <v>3.8526509260546908E-6</v>
      </c>
    </row>
    <row r="242" spans="1:26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0"/>
        <v>1.0763413333333334</v>
      </c>
      <c r="P242" s="6">
        <f t="shared" si="31"/>
        <v>117.84759124087591</v>
      </c>
      <c r="Q242" t="str">
        <f t="shared" si="32"/>
        <v>film &amp; video</v>
      </c>
      <c r="R242" t="str">
        <f t="shared" si="33"/>
        <v>documentary</v>
      </c>
      <c r="S242" s="10">
        <f t="shared" si="34"/>
        <v>41354.458460648151</v>
      </c>
      <c r="T242" s="10">
        <f t="shared" si="35"/>
        <v>41399.458460648151</v>
      </c>
      <c r="U242">
        <f t="shared" si="36"/>
        <v>2013</v>
      </c>
      <c r="V242">
        <f t="shared" si="37"/>
        <v>2013</v>
      </c>
      <c r="W242" t="str">
        <f t="shared" si="38"/>
        <v>Mar</v>
      </c>
      <c r="X242" t="str">
        <f t="shared" si="39"/>
        <v>15000 to 19999</v>
      </c>
      <c r="Y242" s="12">
        <f>VLOOKUP(H242,Table1[#All],2,)*Kickstarter!E242</f>
        <v>16145.12</v>
      </c>
      <c r="Z242" s="5">
        <f>Y242/'currency conversion'!$B$18</f>
        <v>3.5043105081275559E-4</v>
      </c>
    </row>
    <row r="243" spans="1:26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0"/>
        <v>1.1263736263736264</v>
      </c>
      <c r="P243" s="6">
        <f t="shared" si="31"/>
        <v>109.04255319148936</v>
      </c>
      <c r="Q243" t="str">
        <f t="shared" si="32"/>
        <v>film &amp; video</v>
      </c>
      <c r="R243" t="str">
        <f t="shared" si="33"/>
        <v>documentary</v>
      </c>
      <c r="S243" s="10">
        <f t="shared" si="34"/>
        <v>41949.447962962964</v>
      </c>
      <c r="T243" s="10">
        <f t="shared" si="35"/>
        <v>41994.447962962964</v>
      </c>
      <c r="U243">
        <f t="shared" si="36"/>
        <v>2014</v>
      </c>
      <c r="V243">
        <f t="shared" si="37"/>
        <v>2014</v>
      </c>
      <c r="W243" t="str">
        <f t="shared" si="38"/>
        <v>Nov</v>
      </c>
      <c r="X243" t="str">
        <f t="shared" si="39"/>
        <v>40000 to 44999</v>
      </c>
      <c r="Y243" s="12">
        <f>VLOOKUP(H243,Table1[#All],2,)*Kickstarter!E243</f>
        <v>41000</v>
      </c>
      <c r="Z243" s="5">
        <f>Y243/'currency conversion'!$B$18</f>
        <v>8.8990810122953421E-4</v>
      </c>
    </row>
    <row r="244" spans="1:26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0"/>
        <v>1.1346153846153846</v>
      </c>
      <c r="P244" s="6">
        <f t="shared" si="31"/>
        <v>73.019801980198025</v>
      </c>
      <c r="Q244" t="str">
        <f t="shared" si="32"/>
        <v>film &amp; video</v>
      </c>
      <c r="R244" t="str">
        <f t="shared" si="33"/>
        <v>documentary</v>
      </c>
      <c r="S244" s="10">
        <f t="shared" si="34"/>
        <v>40862.242939814816</v>
      </c>
      <c r="T244" s="10">
        <f t="shared" si="35"/>
        <v>40897.242939814816</v>
      </c>
      <c r="U244">
        <f t="shared" si="36"/>
        <v>2011</v>
      </c>
      <c r="V244">
        <f t="shared" si="37"/>
        <v>2011</v>
      </c>
      <c r="W244" t="str">
        <f t="shared" si="38"/>
        <v>Nov</v>
      </c>
      <c r="X244" t="str">
        <f t="shared" si="39"/>
        <v>10000 to 14999</v>
      </c>
      <c r="Y244" s="12">
        <f>VLOOKUP(H244,Table1[#All],2,)*Kickstarter!E244</f>
        <v>14750</v>
      </c>
      <c r="Z244" s="5">
        <f>Y244/'currency conversion'!$B$18</f>
        <v>3.2014986568623487E-4</v>
      </c>
    </row>
    <row r="245" spans="1:26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0"/>
        <v>1.0259199999999999</v>
      </c>
      <c r="P245" s="6">
        <f t="shared" si="31"/>
        <v>78.195121951219505</v>
      </c>
      <c r="Q245" t="str">
        <f t="shared" si="32"/>
        <v>film &amp; video</v>
      </c>
      <c r="R245" t="str">
        <f t="shared" si="33"/>
        <v>documentary</v>
      </c>
      <c r="S245" s="10">
        <f t="shared" si="34"/>
        <v>41661.797500000001</v>
      </c>
      <c r="T245" s="10">
        <f t="shared" si="35"/>
        <v>41691.797500000001</v>
      </c>
      <c r="U245">
        <f t="shared" si="36"/>
        <v>2014</v>
      </c>
      <c r="V245">
        <f t="shared" si="37"/>
        <v>2014</v>
      </c>
      <c r="W245" t="str">
        <f t="shared" si="38"/>
        <v>Jan</v>
      </c>
      <c r="X245" t="str">
        <f t="shared" si="39"/>
        <v>25000 to 29999</v>
      </c>
      <c r="Y245" s="12">
        <f>VLOOKUP(H245,Table1[#All],2,)*Kickstarter!E245</f>
        <v>25648</v>
      </c>
      <c r="Z245" s="5">
        <f>Y245/'currency conversion'!$B$18</f>
        <v>5.5669178000817307E-4</v>
      </c>
    </row>
    <row r="246" spans="1:26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0"/>
        <v>1.1375714285714287</v>
      </c>
      <c r="P246" s="6">
        <f t="shared" si="31"/>
        <v>47.398809523809526</v>
      </c>
      <c r="Q246" t="str">
        <f t="shared" si="32"/>
        <v>film &amp; video</v>
      </c>
      <c r="R246" t="str">
        <f t="shared" si="33"/>
        <v>documentary</v>
      </c>
      <c r="S246" s="10">
        <f t="shared" si="34"/>
        <v>40213.073599537034</v>
      </c>
      <c r="T246" s="10">
        <f t="shared" si="35"/>
        <v>40253.045833333337</v>
      </c>
      <c r="U246">
        <f t="shared" si="36"/>
        <v>2010</v>
      </c>
      <c r="V246">
        <f t="shared" si="37"/>
        <v>2010</v>
      </c>
      <c r="W246" t="str">
        <f t="shared" si="38"/>
        <v>Feb</v>
      </c>
      <c r="X246" t="str">
        <f t="shared" si="39"/>
        <v>1000 to 4999</v>
      </c>
      <c r="Y246" s="12">
        <f>VLOOKUP(H246,Table1[#All],2,)*Kickstarter!E246</f>
        <v>3981.5</v>
      </c>
      <c r="Z246" s="5">
        <f>Y246/'currency conversion'!$B$18</f>
        <v>8.6418758659643677E-5</v>
      </c>
    </row>
    <row r="247" spans="1:26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0"/>
        <v>1.0371999999999999</v>
      </c>
      <c r="P247" s="6">
        <f t="shared" si="31"/>
        <v>54.020833333333336</v>
      </c>
      <c r="Q247" t="str">
        <f t="shared" si="32"/>
        <v>film &amp; video</v>
      </c>
      <c r="R247" t="str">
        <f t="shared" si="33"/>
        <v>documentary</v>
      </c>
      <c r="S247" s="10">
        <f t="shared" si="34"/>
        <v>41106.803067129629</v>
      </c>
      <c r="T247" s="10">
        <f t="shared" si="35"/>
        <v>41136.803067129629</v>
      </c>
      <c r="U247">
        <f t="shared" si="36"/>
        <v>2012</v>
      </c>
      <c r="V247">
        <f t="shared" si="37"/>
        <v>2012</v>
      </c>
      <c r="W247" t="str">
        <f t="shared" si="38"/>
        <v>Jul</v>
      </c>
      <c r="X247" t="str">
        <f t="shared" si="39"/>
        <v>5000 to 9999</v>
      </c>
      <c r="Y247" s="12">
        <f>VLOOKUP(H247,Table1[#All],2,)*Kickstarter!E247</f>
        <v>5186</v>
      </c>
      <c r="Z247" s="5">
        <f>Y247/'currency conversion'!$B$18</f>
        <v>1.1256252226771621E-4</v>
      </c>
    </row>
    <row r="248" spans="1:26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0"/>
        <v>3.0546000000000002</v>
      </c>
      <c r="P248" s="6">
        <f t="shared" si="31"/>
        <v>68.488789237668158</v>
      </c>
      <c r="Q248" t="str">
        <f t="shared" si="32"/>
        <v>film &amp; video</v>
      </c>
      <c r="R248" t="str">
        <f t="shared" si="33"/>
        <v>documentary</v>
      </c>
      <c r="S248" s="10">
        <f t="shared" si="34"/>
        <v>40480.113483796296</v>
      </c>
      <c r="T248" s="10">
        <f t="shared" si="35"/>
        <v>40530.155150462961</v>
      </c>
      <c r="U248">
        <f t="shared" si="36"/>
        <v>2010</v>
      </c>
      <c r="V248">
        <f t="shared" si="37"/>
        <v>2010</v>
      </c>
      <c r="W248" t="str">
        <f t="shared" si="38"/>
        <v>Oct</v>
      </c>
      <c r="X248" t="str">
        <f t="shared" si="39"/>
        <v>15000 to 19999</v>
      </c>
      <c r="Y248" s="12">
        <f>VLOOKUP(H248,Table1[#All],2,)*Kickstarter!E248</f>
        <v>15273</v>
      </c>
      <c r="Z248" s="5">
        <f>Y248/'currency conversion'!$B$18</f>
        <v>3.3150162024582139E-4</v>
      </c>
    </row>
    <row r="249" spans="1:26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0"/>
        <v>1.341</v>
      </c>
      <c r="P249" s="6">
        <f t="shared" si="31"/>
        <v>108.14516129032258</v>
      </c>
      <c r="Q249" t="str">
        <f t="shared" si="32"/>
        <v>film &amp; video</v>
      </c>
      <c r="R249" t="str">
        <f t="shared" si="33"/>
        <v>documentary</v>
      </c>
      <c r="S249" s="10">
        <f t="shared" si="34"/>
        <v>40430.354328703703</v>
      </c>
      <c r="T249" s="10">
        <f t="shared" si="35"/>
        <v>40466.902083333334</v>
      </c>
      <c r="U249">
        <f t="shared" si="36"/>
        <v>2010</v>
      </c>
      <c r="V249">
        <f t="shared" si="37"/>
        <v>2010</v>
      </c>
      <c r="W249" t="str">
        <f t="shared" si="38"/>
        <v>Sep</v>
      </c>
      <c r="X249" t="str">
        <f t="shared" si="39"/>
        <v>5000 to 9999</v>
      </c>
      <c r="Y249" s="12">
        <f>VLOOKUP(H249,Table1[#All],2,)*Kickstarter!E249</f>
        <v>6705</v>
      </c>
      <c r="Z249" s="5">
        <f>Y249/'currency conversion'!$B$18</f>
        <v>1.4553253216448848E-4</v>
      </c>
    </row>
    <row r="250" spans="1:26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0"/>
        <v>1.0133294117647058</v>
      </c>
      <c r="P250" s="6">
        <f t="shared" si="31"/>
        <v>589.95205479452056</v>
      </c>
      <c r="Q250" t="str">
        <f t="shared" si="32"/>
        <v>film &amp; video</v>
      </c>
      <c r="R250" t="str">
        <f t="shared" si="33"/>
        <v>documentary</v>
      </c>
      <c r="S250" s="10">
        <f t="shared" si="34"/>
        <v>40870.524409722224</v>
      </c>
      <c r="T250" s="10">
        <f t="shared" si="35"/>
        <v>40915.524409722224</v>
      </c>
      <c r="U250">
        <f t="shared" si="36"/>
        <v>2011</v>
      </c>
      <c r="V250">
        <f t="shared" si="37"/>
        <v>2012</v>
      </c>
      <c r="W250" t="str">
        <f t="shared" si="38"/>
        <v>Nov</v>
      </c>
      <c r="X250" t="str">
        <f t="shared" si="39"/>
        <v>&gt;50000</v>
      </c>
      <c r="Y250" s="12">
        <f>VLOOKUP(H250,Table1[#All],2,)*Kickstarter!E250</f>
        <v>86133</v>
      </c>
      <c r="Z250" s="5">
        <f>Y250/'currency conversion'!$B$18</f>
        <v>1.8695232800781335E-3</v>
      </c>
    </row>
    <row r="251" spans="1:26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0"/>
        <v>1.1292</v>
      </c>
      <c r="P251" s="6">
        <f t="shared" si="31"/>
        <v>48.051063829787232</v>
      </c>
      <c r="Q251" t="str">
        <f t="shared" si="32"/>
        <v>film &amp; video</v>
      </c>
      <c r="R251" t="str">
        <f t="shared" si="33"/>
        <v>documentary</v>
      </c>
      <c r="S251" s="10">
        <f t="shared" si="34"/>
        <v>40332.673842592594</v>
      </c>
      <c r="T251" s="10">
        <f t="shared" si="35"/>
        <v>40412.486111111109</v>
      </c>
      <c r="U251">
        <f t="shared" si="36"/>
        <v>2010</v>
      </c>
      <c r="V251">
        <f t="shared" si="37"/>
        <v>2010</v>
      </c>
      <c r="W251" t="str">
        <f t="shared" si="38"/>
        <v>Jun</v>
      </c>
      <c r="X251" t="str">
        <f t="shared" si="39"/>
        <v>10000 to 14999</v>
      </c>
      <c r="Y251" s="12">
        <f>VLOOKUP(H251,Table1[#All],2,)*Kickstarter!E251</f>
        <v>11292</v>
      </c>
      <c r="Z251" s="5">
        <f>Y251/'currency conversion'!$B$18</f>
        <v>2.4509371412399756E-4</v>
      </c>
    </row>
    <row r="252" spans="1:26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0"/>
        <v>1.0558333333333334</v>
      </c>
      <c r="P252" s="6">
        <f t="shared" si="31"/>
        <v>72.482837528604122</v>
      </c>
      <c r="Q252" t="str">
        <f t="shared" si="32"/>
        <v>film &amp; video</v>
      </c>
      <c r="R252" t="str">
        <f t="shared" si="33"/>
        <v>documentary</v>
      </c>
      <c r="S252" s="10">
        <f t="shared" si="34"/>
        <v>41401.315868055557</v>
      </c>
      <c r="T252" s="10">
        <f t="shared" si="35"/>
        <v>41431.315868055557</v>
      </c>
      <c r="U252">
        <f t="shared" si="36"/>
        <v>2013</v>
      </c>
      <c r="V252">
        <f t="shared" si="37"/>
        <v>2013</v>
      </c>
      <c r="W252" t="str">
        <f t="shared" si="38"/>
        <v>May</v>
      </c>
      <c r="X252" t="str">
        <f t="shared" si="39"/>
        <v>30000 to 34999</v>
      </c>
      <c r="Y252" s="12">
        <f>VLOOKUP(H252,Table1[#All],2,)*Kickstarter!E252</f>
        <v>31675</v>
      </c>
      <c r="Z252" s="5">
        <f>Y252/'currency conversion'!$B$18</f>
        <v>6.8750827088891458E-4</v>
      </c>
    </row>
    <row r="253" spans="1:26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0"/>
        <v>1.2557142857142858</v>
      </c>
      <c r="P253" s="6">
        <f t="shared" si="31"/>
        <v>57.077922077922075</v>
      </c>
      <c r="Q253" t="str">
        <f t="shared" si="32"/>
        <v>film &amp; video</v>
      </c>
      <c r="R253" t="str">
        <f t="shared" si="33"/>
        <v>documentary</v>
      </c>
      <c r="S253" s="10">
        <f t="shared" si="34"/>
        <v>41013.537569444445</v>
      </c>
      <c r="T253" s="10">
        <f t="shared" si="35"/>
        <v>41045.541666666664</v>
      </c>
      <c r="U253">
        <f t="shared" si="36"/>
        <v>2012</v>
      </c>
      <c r="V253">
        <f t="shared" si="37"/>
        <v>2012</v>
      </c>
      <c r="W253" t="str">
        <f t="shared" si="38"/>
        <v>Apr</v>
      </c>
      <c r="X253" t="str">
        <f t="shared" si="39"/>
        <v>1000 to 4999</v>
      </c>
      <c r="Y253" s="12">
        <f>VLOOKUP(H253,Table1[#All],2,)*Kickstarter!E253</f>
        <v>4395</v>
      </c>
      <c r="Z253" s="5">
        <f>Y253/'currency conversion'!$B$18</f>
        <v>9.5393807436678119E-5</v>
      </c>
    </row>
    <row r="254" spans="1:26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0"/>
        <v>1.8455999999999999</v>
      </c>
      <c r="P254" s="6">
        <f t="shared" si="31"/>
        <v>85.444444444444443</v>
      </c>
      <c r="Q254" t="str">
        <f t="shared" si="32"/>
        <v>film &amp; video</v>
      </c>
      <c r="R254" t="str">
        <f t="shared" si="33"/>
        <v>documentary</v>
      </c>
      <c r="S254" s="10">
        <f t="shared" si="34"/>
        <v>40266.41270833333</v>
      </c>
      <c r="T254" s="10">
        <f t="shared" si="35"/>
        <v>40329.915972222225</v>
      </c>
      <c r="U254">
        <f t="shared" si="36"/>
        <v>2010</v>
      </c>
      <c r="V254">
        <f t="shared" si="37"/>
        <v>2010</v>
      </c>
      <c r="W254" t="str">
        <f t="shared" si="38"/>
        <v>Mar</v>
      </c>
      <c r="X254" t="str">
        <f t="shared" si="39"/>
        <v>5000 to 9999</v>
      </c>
      <c r="Y254" s="12">
        <f>VLOOKUP(H254,Table1[#All],2,)*Kickstarter!E254</f>
        <v>9228</v>
      </c>
      <c r="Z254" s="5">
        <f>Y254/'currency conversion'!$B$18</f>
        <v>2.0029443800356444E-4</v>
      </c>
    </row>
    <row r="255" spans="1:26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0"/>
        <v>1.0073333333333334</v>
      </c>
      <c r="P255" s="6">
        <f t="shared" si="31"/>
        <v>215.85714285714286</v>
      </c>
      <c r="Q255" t="str">
        <f t="shared" si="32"/>
        <v>film &amp; video</v>
      </c>
      <c r="R255" t="str">
        <f t="shared" si="33"/>
        <v>documentary</v>
      </c>
      <c r="S255" s="10">
        <f t="shared" si="34"/>
        <v>40924.400868055556</v>
      </c>
      <c r="T255" s="10">
        <f t="shared" si="35"/>
        <v>40954.400868055556</v>
      </c>
      <c r="U255">
        <f t="shared" si="36"/>
        <v>2012</v>
      </c>
      <c r="V255">
        <f t="shared" si="37"/>
        <v>2012</v>
      </c>
      <c r="W255" t="str">
        <f t="shared" si="38"/>
        <v>Jan</v>
      </c>
      <c r="X255" t="str">
        <f t="shared" si="39"/>
        <v>1000 to 4999</v>
      </c>
      <c r="Y255" s="12">
        <f>VLOOKUP(H255,Table1[#All],2,)*Kickstarter!E255</f>
        <v>1511</v>
      </c>
      <c r="Z255" s="5">
        <f>Y255/'currency conversion'!$B$18</f>
        <v>3.27963692916543E-5</v>
      </c>
    </row>
    <row r="256" spans="1:26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0"/>
        <v>1.1694724999999999</v>
      </c>
      <c r="P256" s="6">
        <f t="shared" si="31"/>
        <v>89.38643312101911</v>
      </c>
      <c r="Q256" t="str">
        <f t="shared" si="32"/>
        <v>film &amp; video</v>
      </c>
      <c r="R256" t="str">
        <f t="shared" si="33"/>
        <v>documentary</v>
      </c>
      <c r="S256" s="10">
        <f t="shared" si="34"/>
        <v>42263.702662037038</v>
      </c>
      <c r="T256" s="10">
        <f t="shared" si="35"/>
        <v>42293.833333333328</v>
      </c>
      <c r="U256">
        <f t="shared" si="36"/>
        <v>2015</v>
      </c>
      <c r="V256">
        <f t="shared" si="37"/>
        <v>2015</v>
      </c>
      <c r="W256" t="str">
        <f t="shared" si="38"/>
        <v>Sep</v>
      </c>
      <c r="X256" t="str">
        <f t="shared" si="39"/>
        <v>25000 to 29999</v>
      </c>
      <c r="Y256" s="12">
        <f>VLOOKUP(H256,Table1[#All],2,)*Kickstarter!E256</f>
        <v>28067.34</v>
      </c>
      <c r="Z256" s="5">
        <f>Y256/'currency conversion'!$B$18</f>
        <v>6.0920373770643305E-4</v>
      </c>
    </row>
    <row r="257" spans="1:26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0"/>
        <v>1.0673325</v>
      </c>
      <c r="P257" s="6">
        <f t="shared" si="31"/>
        <v>45.418404255319146</v>
      </c>
      <c r="Q257" t="str">
        <f t="shared" si="32"/>
        <v>film &amp; video</v>
      </c>
      <c r="R257" t="str">
        <f t="shared" si="33"/>
        <v>documentary</v>
      </c>
      <c r="S257" s="10">
        <f t="shared" si="34"/>
        <v>40588.276412037041</v>
      </c>
      <c r="T257" s="10">
        <f t="shared" si="35"/>
        <v>40618.23474537037</v>
      </c>
      <c r="U257">
        <f t="shared" si="36"/>
        <v>2011</v>
      </c>
      <c r="V257">
        <f t="shared" si="37"/>
        <v>2011</v>
      </c>
      <c r="W257" t="str">
        <f t="shared" si="38"/>
        <v>Feb</v>
      </c>
      <c r="X257" t="str">
        <f t="shared" si="39"/>
        <v>5000 to 9999</v>
      </c>
      <c r="Y257" s="12">
        <f>VLOOKUP(H257,Table1[#All],2,)*Kickstarter!E257</f>
        <v>8538.66</v>
      </c>
      <c r="Z257" s="5">
        <f>Y257/'currency conversion'!$B$18</f>
        <v>1.8533226116206281E-4</v>
      </c>
    </row>
    <row r="258" spans="1:26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0"/>
        <v>1.391</v>
      </c>
      <c r="P258" s="6">
        <f t="shared" si="31"/>
        <v>65.756363636363631</v>
      </c>
      <c r="Q258" t="str">
        <f t="shared" si="32"/>
        <v>film &amp; video</v>
      </c>
      <c r="R258" t="str">
        <f t="shared" si="33"/>
        <v>documentary</v>
      </c>
      <c r="S258" s="10">
        <f t="shared" si="34"/>
        <v>41319.519293981481</v>
      </c>
      <c r="T258" s="10">
        <f t="shared" si="35"/>
        <v>41349.519293981481</v>
      </c>
      <c r="U258">
        <f t="shared" si="36"/>
        <v>2013</v>
      </c>
      <c r="V258">
        <f t="shared" si="37"/>
        <v>2013</v>
      </c>
      <c r="W258" t="str">
        <f t="shared" si="38"/>
        <v>Feb</v>
      </c>
      <c r="X258" t="str">
        <f t="shared" si="39"/>
        <v>15000 to 19999</v>
      </c>
      <c r="Y258" s="12">
        <f>VLOOKUP(H258,Table1[#All],2,)*Kickstarter!E258</f>
        <v>18083</v>
      </c>
      <c r="Z258" s="5">
        <f>Y258/'currency conversion'!$B$18</f>
        <v>3.9249288279350408E-4</v>
      </c>
    </row>
    <row r="259" spans="1:26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0">IF(D259&lt;&gt;0,IF(E259&lt;&gt;0,E259/D259,0),0)</f>
        <v>1.0672648571428571</v>
      </c>
      <c r="P259" s="6">
        <f t="shared" ref="P259:P322" si="41">IF(L259&lt;&gt;0,IF(E259&lt;&gt;0,E259/L259,0),0)</f>
        <v>66.70405357142856</v>
      </c>
      <c r="Q259" t="str">
        <f t="shared" ref="Q259:Q322" si="42">LEFT(N259,SEARCH("/",N259,1)-1)</f>
        <v>film &amp; video</v>
      </c>
      <c r="R259" t="str">
        <f t="shared" ref="R259:R322" si="43">RIGHT(N259,LEN(N259)-SEARCH("/",N259,1))</f>
        <v>documentary</v>
      </c>
      <c r="S259" s="10">
        <f t="shared" ref="S259:S322" si="44">(J259/86400)+25569+(-6/24)</f>
        <v>42479.376875000002</v>
      </c>
      <c r="T259" s="10">
        <f t="shared" ref="T259:T322" si="45">(I259/86400)+25569+(-6/24)</f>
        <v>42509.376875000002</v>
      </c>
      <c r="U259">
        <f t="shared" ref="U259:U322" si="46">YEAR(S259)</f>
        <v>2016</v>
      </c>
      <c r="V259">
        <f t="shared" ref="V259:V322" si="47">YEAR(T259)</f>
        <v>2016</v>
      </c>
      <c r="W259" t="str">
        <f t="shared" ref="W259:W322" si="48">TEXT(S259,"mmm")</f>
        <v>Apr</v>
      </c>
      <c r="X259" t="str">
        <f t="shared" ref="X259:X322" si="49">IF(E259=0,"No funding",IF(E259&lt;1000,"&lt;1000",IF(E259&lt;4999,"1000 to 4999",IF(E259&lt;10000,"5000 to 9999",IF(E259&lt;14999,"10000 to 14999",IF(E259&lt;20000,"15000 to 19999",IF(E259&lt;25000,"20000 to 24999",IF(E259&lt;30000,"25000 to 29999",IF(E259&lt;35000,"30000 to 34999",IF(E259&lt;40000,"35000 to 39999",IF(E259&lt;45000,"40000 to 44999",IF(E259&lt;50000,"45000 to 49999","&gt;50000"))))))))))))</f>
        <v>35000 to 39999</v>
      </c>
      <c r="Y259" s="12">
        <f>VLOOKUP(H259,Table1[#All],2,)*Kickstarter!E259</f>
        <v>37354.269999999997</v>
      </c>
      <c r="Z259" s="5">
        <f>Y259/'currency conversion'!$B$18</f>
        <v>8.1077725581744757E-4</v>
      </c>
    </row>
    <row r="260" spans="1:26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0"/>
        <v>1.9114</v>
      </c>
      <c r="P260" s="6">
        <f t="shared" si="41"/>
        <v>83.345930232558146</v>
      </c>
      <c r="Q260" t="str">
        <f t="shared" si="42"/>
        <v>film &amp; video</v>
      </c>
      <c r="R260" t="str">
        <f t="shared" si="43"/>
        <v>documentary</v>
      </c>
      <c r="S260" s="10">
        <f t="shared" si="44"/>
        <v>40681.801689814813</v>
      </c>
      <c r="T260" s="10">
        <f t="shared" si="45"/>
        <v>40711.801689814813</v>
      </c>
      <c r="U260">
        <f t="shared" si="46"/>
        <v>2011</v>
      </c>
      <c r="V260">
        <f t="shared" si="47"/>
        <v>2011</v>
      </c>
      <c r="W260" t="str">
        <f t="shared" si="48"/>
        <v>May</v>
      </c>
      <c r="X260" t="str">
        <f t="shared" si="49"/>
        <v>&gt;50000</v>
      </c>
      <c r="Y260" s="12">
        <f>VLOOKUP(H260,Table1[#All],2,)*Kickstarter!E260</f>
        <v>57342</v>
      </c>
      <c r="Z260" s="5">
        <f>Y260/'currency conversion'!$B$18</f>
        <v>1.2446124473342428E-3</v>
      </c>
    </row>
    <row r="261" spans="1:26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0"/>
        <v>1.3193789333333332</v>
      </c>
      <c r="P261" s="6">
        <f t="shared" si="41"/>
        <v>105.04609341825902</v>
      </c>
      <c r="Q261" t="str">
        <f t="shared" si="42"/>
        <v>film &amp; video</v>
      </c>
      <c r="R261" t="str">
        <f t="shared" si="43"/>
        <v>documentary</v>
      </c>
      <c r="S261" s="10">
        <f t="shared" si="44"/>
        <v>42072.488067129627</v>
      </c>
      <c r="T261" s="10">
        <f t="shared" si="45"/>
        <v>42102.488067129627</v>
      </c>
      <c r="U261">
        <f t="shared" si="46"/>
        <v>2015</v>
      </c>
      <c r="V261">
        <f t="shared" si="47"/>
        <v>2015</v>
      </c>
      <c r="W261" t="str">
        <f t="shared" si="48"/>
        <v>Mar</v>
      </c>
      <c r="X261" t="str">
        <f t="shared" si="49"/>
        <v>&gt;50000</v>
      </c>
      <c r="Y261" s="12">
        <f>VLOOKUP(H261,Table1[#All],2,)*Kickstarter!E261</f>
        <v>98953.42</v>
      </c>
      <c r="Z261" s="5">
        <f>Y261/'currency conversion'!$B$18</f>
        <v>2.1477914659114297E-3</v>
      </c>
    </row>
    <row r="262" spans="1:26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0"/>
        <v>1.0640000000000001</v>
      </c>
      <c r="P262" s="6">
        <f t="shared" si="41"/>
        <v>120.90909090909091</v>
      </c>
      <c r="Q262" t="str">
        <f t="shared" si="42"/>
        <v>film &amp; video</v>
      </c>
      <c r="R262" t="str">
        <f t="shared" si="43"/>
        <v>documentary</v>
      </c>
      <c r="S262" s="10">
        <f t="shared" si="44"/>
        <v>40330.505543981482</v>
      </c>
      <c r="T262" s="10">
        <f t="shared" si="45"/>
        <v>40376.165972222225</v>
      </c>
      <c r="U262">
        <f t="shared" si="46"/>
        <v>2010</v>
      </c>
      <c r="V262">
        <f t="shared" si="47"/>
        <v>2010</v>
      </c>
      <c r="W262" t="str">
        <f t="shared" si="48"/>
        <v>Jun</v>
      </c>
      <c r="X262" t="str">
        <f t="shared" si="49"/>
        <v>10000 to 14999</v>
      </c>
      <c r="Y262" s="12">
        <f>VLOOKUP(H262,Table1[#All],2,)*Kickstarter!E262</f>
        <v>10640</v>
      </c>
      <c r="Z262" s="5">
        <f>Y262/'currency conversion'!$B$18</f>
        <v>2.3094200480688402E-4</v>
      </c>
    </row>
    <row r="263" spans="1:26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0"/>
        <v>1.0740000000000001</v>
      </c>
      <c r="P263" s="6">
        <f t="shared" si="41"/>
        <v>97.63636363636364</v>
      </c>
      <c r="Q263" t="str">
        <f t="shared" si="42"/>
        <v>film &amp; video</v>
      </c>
      <c r="R263" t="str">
        <f t="shared" si="43"/>
        <v>documentary</v>
      </c>
      <c r="S263" s="10">
        <f t="shared" si="44"/>
        <v>41017.635462962964</v>
      </c>
      <c r="T263" s="10">
        <f t="shared" si="45"/>
        <v>41067.371527777781</v>
      </c>
      <c r="U263">
        <f t="shared" si="46"/>
        <v>2012</v>
      </c>
      <c r="V263">
        <f t="shared" si="47"/>
        <v>2012</v>
      </c>
      <c r="W263" t="str">
        <f t="shared" si="48"/>
        <v>Apr</v>
      </c>
      <c r="X263" t="str">
        <f t="shared" si="49"/>
        <v>20000 to 24999</v>
      </c>
      <c r="Y263" s="12">
        <f>VLOOKUP(H263,Table1[#All],2,)*Kickstarter!E263</f>
        <v>21480</v>
      </c>
      <c r="Z263" s="5">
        <f>Y263/'currency conversion'!$B$18</f>
        <v>4.6622502474171699E-4</v>
      </c>
    </row>
    <row r="264" spans="1:26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0"/>
        <v>2.4</v>
      </c>
      <c r="P264" s="6">
        <f t="shared" si="41"/>
        <v>41.379310344827587</v>
      </c>
      <c r="Q264" t="str">
        <f t="shared" si="42"/>
        <v>film &amp; video</v>
      </c>
      <c r="R264" t="str">
        <f t="shared" si="43"/>
        <v>documentary</v>
      </c>
      <c r="S264" s="10">
        <f t="shared" si="44"/>
        <v>40554.99800925926</v>
      </c>
      <c r="T264" s="10">
        <f t="shared" si="45"/>
        <v>40599.99800925926</v>
      </c>
      <c r="U264">
        <f t="shared" si="46"/>
        <v>2011</v>
      </c>
      <c r="V264">
        <f t="shared" si="47"/>
        <v>2011</v>
      </c>
      <c r="W264" t="str">
        <f t="shared" si="48"/>
        <v>Jan</v>
      </c>
      <c r="X264" t="str">
        <f t="shared" si="49"/>
        <v>5000 to 9999</v>
      </c>
      <c r="Y264" s="12">
        <f>VLOOKUP(H264,Table1[#All],2,)*Kickstarter!E264</f>
        <v>6000</v>
      </c>
      <c r="Z264" s="5">
        <f>Y264/'currency conversion'!$B$18</f>
        <v>1.3023045383846844E-4</v>
      </c>
    </row>
    <row r="265" spans="1:26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0"/>
        <v>1.1808107999999999</v>
      </c>
      <c r="P265" s="6">
        <f t="shared" si="41"/>
        <v>30.654485981308412</v>
      </c>
      <c r="Q265" t="str">
        <f t="shared" si="42"/>
        <v>film &amp; video</v>
      </c>
      <c r="R265" t="str">
        <f t="shared" si="43"/>
        <v>documentary</v>
      </c>
      <c r="S265" s="10">
        <f t="shared" si="44"/>
        <v>41149.704791666663</v>
      </c>
      <c r="T265" s="10">
        <f t="shared" si="45"/>
        <v>41179.704791666663</v>
      </c>
      <c r="U265">
        <f t="shared" si="46"/>
        <v>2012</v>
      </c>
      <c r="V265">
        <f t="shared" si="47"/>
        <v>2012</v>
      </c>
      <c r="W265" t="str">
        <f t="shared" si="48"/>
        <v>Aug</v>
      </c>
      <c r="X265" t="str">
        <f t="shared" si="49"/>
        <v>25000 to 29999</v>
      </c>
      <c r="Y265" s="12">
        <f>VLOOKUP(H265,Table1[#All],2,)*Kickstarter!E265</f>
        <v>29520.27</v>
      </c>
      <c r="Z265" s="5">
        <f>Y265/'currency conversion'!$B$18</f>
        <v>6.4073969325568743E-4</v>
      </c>
    </row>
    <row r="266" spans="1:26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0"/>
        <v>1.1819999999999999</v>
      </c>
      <c r="P266" s="6">
        <f t="shared" si="41"/>
        <v>64.945054945054949</v>
      </c>
      <c r="Q266" t="str">
        <f t="shared" si="42"/>
        <v>film &amp; video</v>
      </c>
      <c r="R266" t="str">
        <f t="shared" si="43"/>
        <v>documentary</v>
      </c>
      <c r="S266" s="10">
        <f t="shared" si="44"/>
        <v>41010.370312500003</v>
      </c>
      <c r="T266" s="10">
        <f t="shared" si="45"/>
        <v>41040.370312500003</v>
      </c>
      <c r="U266">
        <f t="shared" si="46"/>
        <v>2012</v>
      </c>
      <c r="V266">
        <f t="shared" si="47"/>
        <v>2012</v>
      </c>
      <c r="W266" t="str">
        <f t="shared" si="48"/>
        <v>Apr</v>
      </c>
      <c r="X266" t="str">
        <f t="shared" si="49"/>
        <v>5000 to 9999</v>
      </c>
      <c r="Y266" s="12">
        <f>VLOOKUP(H266,Table1[#All],2,)*Kickstarter!E266</f>
        <v>5910</v>
      </c>
      <c r="Z266" s="5">
        <f>Y266/'currency conversion'!$B$18</f>
        <v>1.2827699703089139E-4</v>
      </c>
    </row>
    <row r="267" spans="1:26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0"/>
        <v>1.111</v>
      </c>
      <c r="P267" s="6">
        <f t="shared" si="41"/>
        <v>95.775862068965523</v>
      </c>
      <c r="Q267" t="str">
        <f t="shared" si="42"/>
        <v>film &amp; video</v>
      </c>
      <c r="R267" t="str">
        <f t="shared" si="43"/>
        <v>documentary</v>
      </c>
      <c r="S267" s="10">
        <f t="shared" si="44"/>
        <v>40266.995717592596</v>
      </c>
      <c r="T267" s="10">
        <f t="shared" si="45"/>
        <v>40308.594444444447</v>
      </c>
      <c r="U267">
        <f t="shared" si="46"/>
        <v>2010</v>
      </c>
      <c r="V267">
        <f t="shared" si="47"/>
        <v>2010</v>
      </c>
      <c r="W267" t="str">
        <f t="shared" si="48"/>
        <v>Mar</v>
      </c>
      <c r="X267" t="str">
        <f t="shared" si="49"/>
        <v>5000 to 9999</v>
      </c>
      <c r="Y267" s="12">
        <f>VLOOKUP(H267,Table1[#All],2,)*Kickstarter!E267</f>
        <v>5555</v>
      </c>
      <c r="Z267" s="5">
        <f>Y267/'currency conversion'!$B$18</f>
        <v>1.2057169517878202E-4</v>
      </c>
    </row>
    <row r="268" spans="1:26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0"/>
        <v>1.4550000000000001</v>
      </c>
      <c r="P268" s="6">
        <f t="shared" si="41"/>
        <v>40.416666666666664</v>
      </c>
      <c r="Q268" t="str">
        <f t="shared" si="42"/>
        <v>film &amp; video</v>
      </c>
      <c r="R268" t="str">
        <f t="shared" si="43"/>
        <v>documentary</v>
      </c>
      <c r="S268" s="10">
        <f t="shared" si="44"/>
        <v>40204.924849537041</v>
      </c>
      <c r="T268" s="10">
        <f t="shared" si="45"/>
        <v>40290.910416666666</v>
      </c>
      <c r="U268">
        <f t="shared" si="46"/>
        <v>2010</v>
      </c>
      <c r="V268">
        <f t="shared" si="47"/>
        <v>2010</v>
      </c>
      <c r="W268" t="str">
        <f t="shared" si="48"/>
        <v>Jan</v>
      </c>
      <c r="X268" t="str">
        <f t="shared" si="49"/>
        <v>1000 to 4999</v>
      </c>
      <c r="Y268" s="12">
        <f>VLOOKUP(H268,Table1[#All],2,)*Kickstarter!E268</f>
        <v>1455</v>
      </c>
      <c r="Z268" s="5">
        <f>Y268/'currency conversion'!$B$18</f>
        <v>3.1580885055828592E-5</v>
      </c>
    </row>
    <row r="269" spans="1:26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0"/>
        <v>1.3162883248730965</v>
      </c>
      <c r="P269" s="6">
        <f t="shared" si="41"/>
        <v>78.578424242424248</v>
      </c>
      <c r="Q269" t="str">
        <f t="shared" si="42"/>
        <v>film &amp; video</v>
      </c>
      <c r="R269" t="str">
        <f t="shared" si="43"/>
        <v>documentary</v>
      </c>
      <c r="S269" s="10">
        <f t="shared" si="44"/>
        <v>41785.202534722222</v>
      </c>
      <c r="T269" s="10">
        <f t="shared" si="45"/>
        <v>41815.202534722222</v>
      </c>
      <c r="U269">
        <f t="shared" si="46"/>
        <v>2014</v>
      </c>
      <c r="V269">
        <f t="shared" si="47"/>
        <v>2014</v>
      </c>
      <c r="W269" t="str">
        <f t="shared" si="48"/>
        <v>May</v>
      </c>
      <c r="X269" t="str">
        <f t="shared" si="49"/>
        <v>10000 to 14999</v>
      </c>
      <c r="Y269" s="12">
        <f>VLOOKUP(H269,Table1[#All],2,)*Kickstarter!E269</f>
        <v>16984.7264</v>
      </c>
      <c r="Z269" s="5">
        <f>Y269/'currency conversion'!$B$18</f>
        <v>3.6865477123236931E-4</v>
      </c>
    </row>
    <row r="270" spans="1:26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0"/>
        <v>1.1140000000000001</v>
      </c>
      <c r="P270" s="6">
        <f t="shared" si="41"/>
        <v>50.18018018018018</v>
      </c>
      <c r="Q270" t="str">
        <f t="shared" si="42"/>
        <v>film &amp; video</v>
      </c>
      <c r="R270" t="str">
        <f t="shared" si="43"/>
        <v>documentary</v>
      </c>
      <c r="S270" s="10">
        <f t="shared" si="44"/>
        <v>40808.90252314815</v>
      </c>
      <c r="T270" s="10">
        <f t="shared" si="45"/>
        <v>40853.944189814814</v>
      </c>
      <c r="U270">
        <f t="shared" si="46"/>
        <v>2011</v>
      </c>
      <c r="V270">
        <f t="shared" si="47"/>
        <v>2011</v>
      </c>
      <c r="W270" t="str">
        <f t="shared" si="48"/>
        <v>Sep</v>
      </c>
      <c r="X270" t="str">
        <f t="shared" si="49"/>
        <v>5000 to 9999</v>
      </c>
      <c r="Y270" s="12">
        <f>VLOOKUP(H270,Table1[#All],2,)*Kickstarter!E270</f>
        <v>5570</v>
      </c>
      <c r="Z270" s="5">
        <f>Y270/'currency conversion'!$B$18</f>
        <v>1.208972713133782E-4</v>
      </c>
    </row>
    <row r="271" spans="1:26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0"/>
        <v>1.4723377</v>
      </c>
      <c r="P271" s="6">
        <f t="shared" si="41"/>
        <v>92.251735588972423</v>
      </c>
      <c r="Q271" t="str">
        <f t="shared" si="42"/>
        <v>film &amp; video</v>
      </c>
      <c r="R271" t="str">
        <f t="shared" si="43"/>
        <v>documentary</v>
      </c>
      <c r="S271" s="10">
        <f t="shared" si="44"/>
        <v>42757.947013888886</v>
      </c>
      <c r="T271" s="10">
        <f t="shared" si="45"/>
        <v>42787.947013888886</v>
      </c>
      <c r="U271">
        <f t="shared" si="46"/>
        <v>2017</v>
      </c>
      <c r="V271">
        <f t="shared" si="47"/>
        <v>2017</v>
      </c>
      <c r="W271" t="str">
        <f t="shared" si="48"/>
        <v>Jan</v>
      </c>
      <c r="X271" t="str">
        <f t="shared" si="49"/>
        <v>&gt;50000</v>
      </c>
      <c r="Y271" s="12">
        <f>VLOOKUP(H271,Table1[#All],2,)*Kickstarter!E271</f>
        <v>104535.97669999998</v>
      </c>
      <c r="Z271" s="5">
        <f>Y271/'currency conversion'!$B$18</f>
        <v>2.2689612813480932E-3</v>
      </c>
    </row>
    <row r="272" spans="1:26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0"/>
        <v>1.5260869565217392</v>
      </c>
      <c r="P272" s="6">
        <f t="shared" si="41"/>
        <v>57.540983606557376</v>
      </c>
      <c r="Q272" t="str">
        <f t="shared" si="42"/>
        <v>film &amp; video</v>
      </c>
      <c r="R272" t="str">
        <f t="shared" si="43"/>
        <v>documentary</v>
      </c>
      <c r="S272" s="10">
        <f t="shared" si="44"/>
        <v>40637.61655092593</v>
      </c>
      <c r="T272" s="10">
        <f t="shared" si="45"/>
        <v>40687.916666666664</v>
      </c>
      <c r="U272">
        <f t="shared" si="46"/>
        <v>2011</v>
      </c>
      <c r="V272">
        <f t="shared" si="47"/>
        <v>2011</v>
      </c>
      <c r="W272" t="str">
        <f t="shared" si="48"/>
        <v>Apr</v>
      </c>
      <c r="X272" t="str">
        <f t="shared" si="49"/>
        <v>1000 to 4999</v>
      </c>
      <c r="Y272" s="12">
        <f>VLOOKUP(H272,Table1[#All],2,)*Kickstarter!E272</f>
        <v>3510</v>
      </c>
      <c r="Z272" s="5">
        <f>Y272/'currency conversion'!$B$18</f>
        <v>7.6184815495504026E-5</v>
      </c>
    </row>
    <row r="273" spans="1:26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0"/>
        <v>1.0468</v>
      </c>
      <c r="P273" s="6">
        <f t="shared" si="41"/>
        <v>109.42160278745645</v>
      </c>
      <c r="Q273" t="str">
        <f t="shared" si="42"/>
        <v>film &amp; video</v>
      </c>
      <c r="R273" t="str">
        <f t="shared" si="43"/>
        <v>documentary</v>
      </c>
      <c r="S273" s="10">
        <f t="shared" si="44"/>
        <v>41611.850243055553</v>
      </c>
      <c r="T273" s="10">
        <f t="shared" si="45"/>
        <v>41641.083333333336</v>
      </c>
      <c r="U273">
        <f t="shared" si="46"/>
        <v>2013</v>
      </c>
      <c r="V273">
        <f t="shared" si="47"/>
        <v>2014</v>
      </c>
      <c r="W273" t="str">
        <f t="shared" si="48"/>
        <v>Dec</v>
      </c>
      <c r="X273" t="str">
        <f t="shared" si="49"/>
        <v>30000 to 34999</v>
      </c>
      <c r="Y273" s="12">
        <f>VLOOKUP(H273,Table1[#All],2,)*Kickstarter!E273</f>
        <v>31404</v>
      </c>
      <c r="Z273" s="5">
        <f>Y273/'currency conversion'!$B$18</f>
        <v>6.8162619539054376E-4</v>
      </c>
    </row>
    <row r="274" spans="1:26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0"/>
        <v>1.7743366666666667</v>
      </c>
      <c r="P274" s="6">
        <f t="shared" si="41"/>
        <v>81.892461538461546</v>
      </c>
      <c r="Q274" t="str">
        <f t="shared" si="42"/>
        <v>film &amp; video</v>
      </c>
      <c r="R274" t="str">
        <f t="shared" si="43"/>
        <v>documentary</v>
      </c>
      <c r="S274" s="10">
        <f t="shared" si="44"/>
        <v>40235.650358796294</v>
      </c>
      <c r="T274" s="10">
        <f t="shared" si="45"/>
        <v>40296.53402777778</v>
      </c>
      <c r="U274">
        <f t="shared" si="46"/>
        <v>2010</v>
      </c>
      <c r="V274">
        <f t="shared" si="47"/>
        <v>2010</v>
      </c>
      <c r="W274" t="str">
        <f t="shared" si="48"/>
        <v>Feb</v>
      </c>
      <c r="X274" t="str">
        <f t="shared" si="49"/>
        <v>5000 to 9999</v>
      </c>
      <c r="Y274" s="12">
        <f>VLOOKUP(H274,Table1[#All],2,)*Kickstarter!E274</f>
        <v>5323.01</v>
      </c>
      <c r="Z274" s="5">
        <f>Y274/'currency conversion'!$B$18</f>
        <v>1.1553633468111764E-4</v>
      </c>
    </row>
    <row r="275" spans="1:26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0"/>
        <v>1.077758</v>
      </c>
      <c r="P275" s="6">
        <f t="shared" si="41"/>
        <v>45.667711864406776</v>
      </c>
      <c r="Q275" t="str">
        <f t="shared" si="42"/>
        <v>film &amp; video</v>
      </c>
      <c r="R275" t="str">
        <f t="shared" si="43"/>
        <v>documentary</v>
      </c>
      <c r="S275" s="10">
        <f t="shared" si="44"/>
        <v>40697.248449074075</v>
      </c>
      <c r="T275" s="10">
        <f t="shared" si="45"/>
        <v>40727.248449074075</v>
      </c>
      <c r="U275">
        <f t="shared" si="46"/>
        <v>2011</v>
      </c>
      <c r="V275">
        <f t="shared" si="47"/>
        <v>2011</v>
      </c>
      <c r="W275" t="str">
        <f t="shared" si="48"/>
        <v>Jun</v>
      </c>
      <c r="X275" t="str">
        <f t="shared" si="49"/>
        <v>5000 to 9999</v>
      </c>
      <c r="Y275" s="12">
        <f>VLOOKUP(H275,Table1[#All],2,)*Kickstarter!E275</f>
        <v>5388.79</v>
      </c>
      <c r="Z275" s="5">
        <f>Y275/'currency conversion'!$B$18</f>
        <v>1.1696409455670005E-4</v>
      </c>
    </row>
    <row r="276" spans="1:26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0"/>
        <v>1.56</v>
      </c>
      <c r="P276" s="6">
        <f t="shared" si="41"/>
        <v>55.221238938053098</v>
      </c>
      <c r="Q276" t="str">
        <f t="shared" si="42"/>
        <v>film &amp; video</v>
      </c>
      <c r="R276" t="str">
        <f t="shared" si="43"/>
        <v>documentary</v>
      </c>
      <c r="S276" s="10">
        <f t="shared" si="44"/>
        <v>40969.662372685183</v>
      </c>
      <c r="T276" s="10">
        <f t="shared" si="45"/>
        <v>41004.040972222225</v>
      </c>
      <c r="U276">
        <f t="shared" si="46"/>
        <v>2012</v>
      </c>
      <c r="V276">
        <f t="shared" si="47"/>
        <v>2012</v>
      </c>
      <c r="W276" t="str">
        <f t="shared" si="48"/>
        <v>Mar</v>
      </c>
      <c r="X276" t="str">
        <f t="shared" si="49"/>
        <v>5000 to 9999</v>
      </c>
      <c r="Y276" s="12">
        <f>VLOOKUP(H276,Table1[#All],2,)*Kickstarter!E276</f>
        <v>6240</v>
      </c>
      <c r="Z276" s="5">
        <f>Y276/'currency conversion'!$B$18</f>
        <v>1.3543967199200715E-4</v>
      </c>
    </row>
    <row r="277" spans="1:26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0"/>
        <v>1.08395</v>
      </c>
      <c r="P277" s="6">
        <f t="shared" si="41"/>
        <v>65.298192771084331</v>
      </c>
      <c r="Q277" t="str">
        <f t="shared" si="42"/>
        <v>film &amp; video</v>
      </c>
      <c r="R277" t="str">
        <f t="shared" si="43"/>
        <v>documentary</v>
      </c>
      <c r="S277" s="10">
        <f t="shared" si="44"/>
        <v>41192.782013888893</v>
      </c>
      <c r="T277" s="10">
        <f t="shared" si="45"/>
        <v>41222.823680555557</v>
      </c>
      <c r="U277">
        <f t="shared" si="46"/>
        <v>2012</v>
      </c>
      <c r="V277">
        <f t="shared" si="47"/>
        <v>2012</v>
      </c>
      <c r="W277" t="str">
        <f t="shared" si="48"/>
        <v>Oct</v>
      </c>
      <c r="X277" t="str">
        <f t="shared" si="49"/>
        <v>20000 to 24999</v>
      </c>
      <c r="Y277" s="12">
        <f>VLOOKUP(H277,Table1[#All],2,)*Kickstarter!E277</f>
        <v>21679</v>
      </c>
      <c r="Z277" s="5">
        <f>Y277/'currency conversion'!$B$18</f>
        <v>4.705443347940262E-4</v>
      </c>
    </row>
    <row r="278" spans="1:26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0"/>
        <v>1.476</v>
      </c>
      <c r="P278" s="6">
        <f t="shared" si="41"/>
        <v>95.225806451612897</v>
      </c>
      <c r="Q278" t="str">
        <f t="shared" si="42"/>
        <v>film &amp; video</v>
      </c>
      <c r="R278" t="str">
        <f t="shared" si="43"/>
        <v>documentary</v>
      </c>
      <c r="S278" s="10">
        <f t="shared" si="44"/>
        <v>40966.831875000003</v>
      </c>
      <c r="T278" s="10">
        <f t="shared" si="45"/>
        <v>41026.790208333332</v>
      </c>
      <c r="U278">
        <f t="shared" si="46"/>
        <v>2012</v>
      </c>
      <c r="V278">
        <f t="shared" si="47"/>
        <v>2012</v>
      </c>
      <c r="W278" t="str">
        <f t="shared" si="48"/>
        <v>Feb</v>
      </c>
      <c r="X278" t="str">
        <f t="shared" si="49"/>
        <v>5000 to 9999</v>
      </c>
      <c r="Y278" s="12">
        <f>VLOOKUP(H278,Table1[#All],2,)*Kickstarter!E278</f>
        <v>5904</v>
      </c>
      <c r="Z278" s="5">
        <f>Y278/'currency conversion'!$B$18</f>
        <v>1.2814676657705294E-4</v>
      </c>
    </row>
    <row r="279" spans="1:26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0"/>
        <v>1.1038153846153846</v>
      </c>
      <c r="P279" s="6">
        <f t="shared" si="41"/>
        <v>75.444794952681391</v>
      </c>
      <c r="Q279" t="str">
        <f t="shared" si="42"/>
        <v>film &amp; video</v>
      </c>
      <c r="R279" t="str">
        <f t="shared" si="43"/>
        <v>documentary</v>
      </c>
      <c r="S279" s="10">
        <f t="shared" si="44"/>
        <v>42117.641423611116</v>
      </c>
      <c r="T279" s="10">
        <f t="shared" si="45"/>
        <v>42147.641423611116</v>
      </c>
      <c r="U279">
        <f t="shared" si="46"/>
        <v>2015</v>
      </c>
      <c r="V279">
        <f t="shared" si="47"/>
        <v>2015</v>
      </c>
      <c r="W279" t="str">
        <f t="shared" si="48"/>
        <v>Apr</v>
      </c>
      <c r="X279" t="str">
        <f t="shared" si="49"/>
        <v>&gt;50000</v>
      </c>
      <c r="Y279" s="12">
        <f>VLOOKUP(H279,Table1[#All],2,)*Kickstarter!E279</f>
        <v>71748</v>
      </c>
      <c r="Z279" s="5">
        <f>Y279/'currency conversion'!$B$18</f>
        <v>1.5572957670004055E-3</v>
      </c>
    </row>
    <row r="280" spans="1:26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0"/>
        <v>1.5034814814814814</v>
      </c>
      <c r="P280" s="6">
        <f t="shared" si="41"/>
        <v>97.816867469879512</v>
      </c>
      <c r="Q280" t="str">
        <f t="shared" si="42"/>
        <v>film &amp; video</v>
      </c>
      <c r="R280" t="str">
        <f t="shared" si="43"/>
        <v>documentary</v>
      </c>
      <c r="S280" s="10">
        <f t="shared" si="44"/>
        <v>41163.790960648148</v>
      </c>
      <c r="T280" s="10">
        <f t="shared" si="45"/>
        <v>41193.790960648148</v>
      </c>
      <c r="U280">
        <f t="shared" si="46"/>
        <v>2012</v>
      </c>
      <c r="V280">
        <f t="shared" si="47"/>
        <v>2012</v>
      </c>
      <c r="W280" t="str">
        <f t="shared" si="48"/>
        <v>Sep</v>
      </c>
      <c r="X280" t="str">
        <f t="shared" si="49"/>
        <v>40000 to 44999</v>
      </c>
      <c r="Y280" s="12">
        <f>VLOOKUP(H280,Table1[#All],2,)*Kickstarter!E280</f>
        <v>40594</v>
      </c>
      <c r="Z280" s="5">
        <f>Y280/'currency conversion'!$B$18</f>
        <v>8.8109584051979789E-4</v>
      </c>
    </row>
    <row r="281" spans="1:26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0"/>
        <v>1.5731829411764706</v>
      </c>
      <c r="P281" s="6">
        <f t="shared" si="41"/>
        <v>87.685606557377056</v>
      </c>
      <c r="Q281" t="str">
        <f t="shared" si="42"/>
        <v>film &amp; video</v>
      </c>
      <c r="R281" t="str">
        <f t="shared" si="43"/>
        <v>documentary</v>
      </c>
      <c r="S281" s="10">
        <f t="shared" si="44"/>
        <v>42758.994166666671</v>
      </c>
      <c r="T281" s="10">
        <f t="shared" si="45"/>
        <v>42792.834027777775</v>
      </c>
      <c r="U281">
        <f t="shared" si="46"/>
        <v>2017</v>
      </c>
      <c r="V281">
        <f t="shared" si="47"/>
        <v>2017</v>
      </c>
      <c r="W281" t="str">
        <f t="shared" si="48"/>
        <v>Jan</v>
      </c>
      <c r="X281" t="str">
        <f t="shared" si="49"/>
        <v>25000 to 29999</v>
      </c>
      <c r="Y281" s="12">
        <f>VLOOKUP(H281,Table1[#All],2,)*Kickstarter!E281</f>
        <v>26744.11</v>
      </c>
      <c r="Z281" s="5">
        <f>Y281/'currency conversion'!$B$18</f>
        <v>5.8048293046765367E-4</v>
      </c>
    </row>
    <row r="282" spans="1:26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0"/>
        <v>1.5614399999999999</v>
      </c>
      <c r="P282" s="6">
        <f t="shared" si="41"/>
        <v>54.748948106591868</v>
      </c>
      <c r="Q282" t="str">
        <f t="shared" si="42"/>
        <v>film &amp; video</v>
      </c>
      <c r="R282" t="str">
        <f t="shared" si="43"/>
        <v>documentary</v>
      </c>
      <c r="S282" s="10">
        <f t="shared" si="44"/>
        <v>41744.340682870374</v>
      </c>
      <c r="T282" s="10">
        <f t="shared" si="45"/>
        <v>41789.340682870374</v>
      </c>
      <c r="U282">
        <f t="shared" si="46"/>
        <v>2014</v>
      </c>
      <c r="V282">
        <f t="shared" si="47"/>
        <v>2014</v>
      </c>
      <c r="W282" t="str">
        <f t="shared" si="48"/>
        <v>Apr</v>
      </c>
      <c r="X282" t="str">
        <f t="shared" si="49"/>
        <v>&gt;50000</v>
      </c>
      <c r="Y282" s="12">
        <f>VLOOKUP(H282,Table1[#All],2,)*Kickstarter!E282</f>
        <v>117108</v>
      </c>
      <c r="Z282" s="5">
        <f>Y282/'currency conversion'!$B$18</f>
        <v>2.5418379980192266E-3</v>
      </c>
    </row>
    <row r="283" spans="1:26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0"/>
        <v>1.2058763636363636</v>
      </c>
      <c r="P283" s="6">
        <f t="shared" si="41"/>
        <v>83.953417721518989</v>
      </c>
      <c r="Q283" t="str">
        <f t="shared" si="42"/>
        <v>film &amp; video</v>
      </c>
      <c r="R283" t="str">
        <f t="shared" si="43"/>
        <v>documentary</v>
      </c>
      <c r="S283" s="10">
        <f t="shared" si="44"/>
        <v>39949.913344907407</v>
      </c>
      <c r="T283" s="10">
        <f t="shared" si="45"/>
        <v>40035.55972222222</v>
      </c>
      <c r="U283">
        <f t="shared" si="46"/>
        <v>2009</v>
      </c>
      <c r="V283">
        <f t="shared" si="47"/>
        <v>2009</v>
      </c>
      <c r="W283" t="str">
        <f t="shared" si="48"/>
        <v>May</v>
      </c>
      <c r="X283" t="str">
        <f t="shared" si="49"/>
        <v>5000 to 9999</v>
      </c>
      <c r="Y283" s="12">
        <f>VLOOKUP(H283,Table1[#All],2,)*Kickstarter!E283</f>
        <v>6632.32</v>
      </c>
      <c r="Z283" s="5">
        <f>Y283/'currency conversion'!$B$18</f>
        <v>1.439550072669918E-4</v>
      </c>
    </row>
    <row r="284" spans="1:26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0"/>
        <v>1.0118888888888888</v>
      </c>
      <c r="P284" s="6">
        <f t="shared" si="41"/>
        <v>254.38547486033519</v>
      </c>
      <c r="Q284" t="str">
        <f t="shared" si="42"/>
        <v>film &amp; video</v>
      </c>
      <c r="R284" t="str">
        <f t="shared" si="43"/>
        <v>documentary</v>
      </c>
      <c r="S284" s="10">
        <f t="shared" si="44"/>
        <v>40194.670046296298</v>
      </c>
      <c r="T284" s="10">
        <f t="shared" si="45"/>
        <v>40231.666666666664</v>
      </c>
      <c r="U284">
        <f t="shared" si="46"/>
        <v>2010</v>
      </c>
      <c r="V284">
        <f t="shared" si="47"/>
        <v>2010</v>
      </c>
      <c r="W284" t="str">
        <f t="shared" si="48"/>
        <v>Jan</v>
      </c>
      <c r="X284" t="str">
        <f t="shared" si="49"/>
        <v>45000 to 49999</v>
      </c>
      <c r="Y284" s="12">
        <f>VLOOKUP(H284,Table1[#All],2,)*Kickstarter!E284</f>
        <v>45535</v>
      </c>
      <c r="Z284" s="5">
        <f>Y284/'currency conversion'!$B$18</f>
        <v>9.8834061925577674E-4</v>
      </c>
    </row>
    <row r="285" spans="1:26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0"/>
        <v>1.142725</v>
      </c>
      <c r="P285" s="6">
        <f t="shared" si="41"/>
        <v>101.8269801980198</v>
      </c>
      <c r="Q285" t="str">
        <f t="shared" si="42"/>
        <v>film &amp; video</v>
      </c>
      <c r="R285" t="str">
        <f t="shared" si="43"/>
        <v>documentary</v>
      </c>
      <c r="S285" s="10">
        <f t="shared" si="44"/>
        <v>40675.46</v>
      </c>
      <c r="T285" s="10">
        <f t="shared" si="45"/>
        <v>40694.957638888889</v>
      </c>
      <c r="U285">
        <f t="shared" si="46"/>
        <v>2011</v>
      </c>
      <c r="V285">
        <f t="shared" si="47"/>
        <v>2011</v>
      </c>
      <c r="W285" t="str">
        <f t="shared" si="48"/>
        <v>May</v>
      </c>
      <c r="X285" t="str">
        <f t="shared" si="49"/>
        <v>20000 to 24999</v>
      </c>
      <c r="Y285" s="12">
        <f>VLOOKUP(H285,Table1[#All],2,)*Kickstarter!E285</f>
        <v>20569.05</v>
      </c>
      <c r="Z285" s="5">
        <f>Y285/'currency conversion'!$B$18</f>
        <v>4.4645278608769148E-4</v>
      </c>
    </row>
    <row r="286" spans="1:26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0"/>
        <v>1.0462615</v>
      </c>
      <c r="P286" s="6">
        <f t="shared" si="41"/>
        <v>55.066394736842106</v>
      </c>
      <c r="Q286" t="str">
        <f t="shared" si="42"/>
        <v>film &amp; video</v>
      </c>
      <c r="R286" t="str">
        <f t="shared" si="43"/>
        <v>documentary</v>
      </c>
      <c r="S286" s="10">
        <f t="shared" si="44"/>
        <v>40904.488194444442</v>
      </c>
      <c r="T286" s="10">
        <f t="shared" si="45"/>
        <v>40929.488194444442</v>
      </c>
      <c r="U286">
        <f t="shared" si="46"/>
        <v>2011</v>
      </c>
      <c r="V286">
        <f t="shared" si="47"/>
        <v>2012</v>
      </c>
      <c r="W286" t="str">
        <f t="shared" si="48"/>
        <v>Dec</v>
      </c>
      <c r="X286" t="str">
        <f t="shared" si="49"/>
        <v>40000 to 44999</v>
      </c>
      <c r="Y286" s="12">
        <f>VLOOKUP(H286,Table1[#All],2,)*Kickstarter!E286</f>
        <v>41850.46</v>
      </c>
      <c r="Z286" s="5">
        <f>Y286/'currency conversion'!$B$18</f>
        <v>9.0836739985811156E-4</v>
      </c>
    </row>
    <row r="287" spans="1:26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0"/>
        <v>2.2882507142857142</v>
      </c>
      <c r="P287" s="6">
        <f t="shared" si="41"/>
        <v>56.901438721136763</v>
      </c>
      <c r="Q287" t="str">
        <f t="shared" si="42"/>
        <v>film &amp; video</v>
      </c>
      <c r="R287" t="str">
        <f t="shared" si="43"/>
        <v>documentary</v>
      </c>
      <c r="S287" s="10">
        <f t="shared" si="44"/>
        <v>41506.506111111114</v>
      </c>
      <c r="T287" s="10">
        <f t="shared" si="45"/>
        <v>41536.506111111114</v>
      </c>
      <c r="U287">
        <f t="shared" si="46"/>
        <v>2013</v>
      </c>
      <c r="V287">
        <f t="shared" si="47"/>
        <v>2013</v>
      </c>
      <c r="W287" t="str">
        <f t="shared" si="48"/>
        <v>Aug</v>
      </c>
      <c r="X287" t="str">
        <f t="shared" si="49"/>
        <v>30000 to 34999</v>
      </c>
      <c r="Y287" s="12">
        <f>VLOOKUP(H287,Table1[#All],2,)*Kickstarter!E287</f>
        <v>32035.51</v>
      </c>
      <c r="Z287" s="5">
        <f>Y287/'currency conversion'!$B$18</f>
        <v>6.9533316770779895E-4</v>
      </c>
    </row>
    <row r="288" spans="1:26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0"/>
        <v>1.0915333333333332</v>
      </c>
      <c r="P288" s="6">
        <f t="shared" si="41"/>
        <v>121.28148148148148</v>
      </c>
      <c r="Q288" t="str">
        <f t="shared" si="42"/>
        <v>film &amp; video</v>
      </c>
      <c r="R288" t="str">
        <f t="shared" si="43"/>
        <v>documentary</v>
      </c>
      <c r="S288" s="10">
        <f t="shared" si="44"/>
        <v>41313.566250000003</v>
      </c>
      <c r="T288" s="10">
        <f t="shared" si="45"/>
        <v>41358.524583333332</v>
      </c>
      <c r="U288">
        <f t="shared" si="46"/>
        <v>2013</v>
      </c>
      <c r="V288">
        <f t="shared" si="47"/>
        <v>2013</v>
      </c>
      <c r="W288" t="str">
        <f t="shared" si="48"/>
        <v>Feb</v>
      </c>
      <c r="X288" t="str">
        <f t="shared" si="49"/>
        <v>15000 to 19999</v>
      </c>
      <c r="Y288" s="12">
        <f>VLOOKUP(H288,Table1[#All],2,)*Kickstarter!E288</f>
        <v>16373</v>
      </c>
      <c r="Z288" s="5">
        <f>Y288/'currency conversion'!$B$18</f>
        <v>3.5537720344954062E-4</v>
      </c>
    </row>
    <row r="289" spans="1:26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0"/>
        <v>1.7629999999999999</v>
      </c>
      <c r="P289" s="6">
        <f t="shared" si="41"/>
        <v>91.189655172413794</v>
      </c>
      <c r="Q289" t="str">
        <f t="shared" si="42"/>
        <v>film &amp; video</v>
      </c>
      <c r="R289" t="str">
        <f t="shared" si="43"/>
        <v>documentary</v>
      </c>
      <c r="S289" s="10">
        <f t="shared" si="44"/>
        <v>41184.027986111112</v>
      </c>
      <c r="T289" s="10">
        <f t="shared" si="45"/>
        <v>41214.916666666664</v>
      </c>
      <c r="U289">
        <f t="shared" si="46"/>
        <v>2012</v>
      </c>
      <c r="V289">
        <f t="shared" si="47"/>
        <v>2012</v>
      </c>
      <c r="W289" t="str">
        <f t="shared" si="48"/>
        <v>Oct</v>
      </c>
      <c r="X289" t="str">
        <f t="shared" si="49"/>
        <v>25000 to 29999</v>
      </c>
      <c r="Y289" s="12">
        <f>VLOOKUP(H289,Table1[#All],2,)*Kickstarter!E289</f>
        <v>26445</v>
      </c>
      <c r="Z289" s="5">
        <f>Y289/'currency conversion'!$B$18</f>
        <v>5.739907252930496E-4</v>
      </c>
    </row>
    <row r="290" spans="1:26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0"/>
        <v>1.0321061999999999</v>
      </c>
      <c r="P290" s="6">
        <f t="shared" si="41"/>
        <v>115.44812080536913</v>
      </c>
      <c r="Q290" t="str">
        <f t="shared" si="42"/>
        <v>film &amp; video</v>
      </c>
      <c r="R290" t="str">
        <f t="shared" si="43"/>
        <v>documentary</v>
      </c>
      <c r="S290" s="10">
        <f t="shared" si="44"/>
        <v>41050.918900462959</v>
      </c>
      <c r="T290" s="10">
        <f t="shared" si="45"/>
        <v>41085.918900462959</v>
      </c>
      <c r="U290">
        <f t="shared" si="46"/>
        <v>2012</v>
      </c>
      <c r="V290">
        <f t="shared" si="47"/>
        <v>2012</v>
      </c>
      <c r="W290" t="str">
        <f t="shared" si="48"/>
        <v>May</v>
      </c>
      <c r="X290" t="str">
        <f t="shared" si="49"/>
        <v>&gt;50000</v>
      </c>
      <c r="Y290" s="12">
        <f>VLOOKUP(H290,Table1[#All],2,)*Kickstarter!E290</f>
        <v>51605.31</v>
      </c>
      <c r="Z290" s="5">
        <f>Y290/'currency conversion'!$B$18</f>
        <v>1.1200971569624756E-3</v>
      </c>
    </row>
    <row r="291" spans="1:26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0"/>
        <v>1.0482</v>
      </c>
      <c r="P291" s="6">
        <f t="shared" si="41"/>
        <v>67.771551724137936</v>
      </c>
      <c r="Q291" t="str">
        <f t="shared" si="42"/>
        <v>film &amp; video</v>
      </c>
      <c r="R291" t="str">
        <f t="shared" si="43"/>
        <v>documentary</v>
      </c>
      <c r="S291" s="10">
        <f t="shared" si="44"/>
        <v>41550.206412037034</v>
      </c>
      <c r="T291" s="10">
        <f t="shared" si="45"/>
        <v>41580.206412037034</v>
      </c>
      <c r="U291">
        <f t="shared" si="46"/>
        <v>2013</v>
      </c>
      <c r="V291">
        <f t="shared" si="47"/>
        <v>2013</v>
      </c>
      <c r="W291" t="str">
        <f t="shared" si="48"/>
        <v>Oct</v>
      </c>
      <c r="X291" t="str">
        <f t="shared" si="49"/>
        <v>15000 to 19999</v>
      </c>
      <c r="Y291" s="12">
        <f>VLOOKUP(H291,Table1[#All],2,)*Kickstarter!E291</f>
        <v>20597.13</v>
      </c>
      <c r="Z291" s="5">
        <f>Y291/'currency conversion'!$B$18</f>
        <v>4.4706226461165558E-4</v>
      </c>
    </row>
    <row r="292" spans="1:26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0"/>
        <v>1.0668444444444445</v>
      </c>
      <c r="P292" s="6">
        <f t="shared" si="41"/>
        <v>28.576190476190476</v>
      </c>
      <c r="Q292" t="str">
        <f t="shared" si="42"/>
        <v>film &amp; video</v>
      </c>
      <c r="R292" t="str">
        <f t="shared" si="43"/>
        <v>documentary</v>
      </c>
      <c r="S292" s="10">
        <f t="shared" si="44"/>
        <v>40526.11917824074</v>
      </c>
      <c r="T292" s="10">
        <f t="shared" si="45"/>
        <v>40576.082638888889</v>
      </c>
      <c r="U292">
        <f t="shared" si="46"/>
        <v>2010</v>
      </c>
      <c r="V292">
        <f t="shared" si="47"/>
        <v>2011</v>
      </c>
      <c r="W292" t="str">
        <f t="shared" si="48"/>
        <v>Dec</v>
      </c>
      <c r="X292" t="str">
        <f t="shared" si="49"/>
        <v>1000 to 4999</v>
      </c>
      <c r="Y292" s="12">
        <f>VLOOKUP(H292,Table1[#All],2,)*Kickstarter!E292</f>
        <v>4800.8</v>
      </c>
      <c r="Z292" s="5">
        <f>Y292/'currency conversion'!$B$18</f>
        <v>1.0420172713128654E-4</v>
      </c>
    </row>
    <row r="293" spans="1:26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0"/>
        <v>1.2001999999999999</v>
      </c>
      <c r="P293" s="6">
        <f t="shared" si="41"/>
        <v>46.8828125</v>
      </c>
      <c r="Q293" t="str">
        <f t="shared" si="42"/>
        <v>film &amp; video</v>
      </c>
      <c r="R293" t="str">
        <f t="shared" si="43"/>
        <v>documentary</v>
      </c>
      <c r="S293" s="10">
        <f t="shared" si="44"/>
        <v>41376.519050925926</v>
      </c>
      <c r="T293" s="10">
        <f t="shared" si="45"/>
        <v>41394.750694444447</v>
      </c>
      <c r="U293">
        <f t="shared" si="46"/>
        <v>2013</v>
      </c>
      <c r="V293">
        <f t="shared" si="47"/>
        <v>2013</v>
      </c>
      <c r="W293" t="str">
        <f t="shared" si="48"/>
        <v>Apr</v>
      </c>
      <c r="X293" t="str">
        <f t="shared" si="49"/>
        <v>5000 to 9999</v>
      </c>
      <c r="Y293" s="12">
        <f>VLOOKUP(H293,Table1[#All],2,)*Kickstarter!E293</f>
        <v>6001</v>
      </c>
      <c r="Z293" s="5">
        <f>Y293/'currency conversion'!$B$18</f>
        <v>1.3025215891410816E-4</v>
      </c>
    </row>
    <row r="294" spans="1:26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0"/>
        <v>1.0150693333333334</v>
      </c>
      <c r="P294" s="6">
        <f t="shared" si="41"/>
        <v>154.42231237322514</v>
      </c>
      <c r="Q294" t="str">
        <f t="shared" si="42"/>
        <v>film &amp; video</v>
      </c>
      <c r="R294" t="str">
        <f t="shared" si="43"/>
        <v>documentary</v>
      </c>
      <c r="S294" s="10">
        <f t="shared" si="44"/>
        <v>40812.553229166668</v>
      </c>
      <c r="T294" s="10">
        <f t="shared" si="45"/>
        <v>40844.915972222225</v>
      </c>
      <c r="U294">
        <f t="shared" si="46"/>
        <v>2011</v>
      </c>
      <c r="V294">
        <f t="shared" si="47"/>
        <v>2011</v>
      </c>
      <c r="W294" t="str">
        <f t="shared" si="48"/>
        <v>Sep</v>
      </c>
      <c r="X294" t="str">
        <f t="shared" si="49"/>
        <v>&gt;50000</v>
      </c>
      <c r="Y294" s="12">
        <f>VLOOKUP(H294,Table1[#All],2,)*Kickstarter!E294</f>
        <v>76130.2</v>
      </c>
      <c r="Z294" s="5">
        <f>Y294/'currency conversion'!$B$18</f>
        <v>1.6524117494688948E-3</v>
      </c>
    </row>
    <row r="295" spans="1:26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0"/>
        <v>1.0138461538461538</v>
      </c>
      <c r="P295" s="6">
        <f t="shared" si="41"/>
        <v>201.22137404580153</v>
      </c>
      <c r="Q295" t="str">
        <f t="shared" si="42"/>
        <v>film &amp; video</v>
      </c>
      <c r="R295" t="str">
        <f t="shared" si="43"/>
        <v>documentary</v>
      </c>
      <c r="S295" s="10">
        <f t="shared" si="44"/>
        <v>41719.417986111112</v>
      </c>
      <c r="T295" s="10">
        <f t="shared" si="45"/>
        <v>41749.417986111112</v>
      </c>
      <c r="U295">
        <f t="shared" si="46"/>
        <v>2014</v>
      </c>
      <c r="V295">
        <f t="shared" si="47"/>
        <v>2014</v>
      </c>
      <c r="W295" t="str">
        <f t="shared" si="48"/>
        <v>Mar</v>
      </c>
      <c r="X295" t="str">
        <f t="shared" si="49"/>
        <v>25000 to 29999</v>
      </c>
      <c r="Y295" s="12">
        <f>VLOOKUP(H295,Table1[#All],2,)*Kickstarter!E295</f>
        <v>26360</v>
      </c>
      <c r="Z295" s="5">
        <f>Y295/'currency conversion'!$B$18</f>
        <v>5.7214579386367134E-4</v>
      </c>
    </row>
    <row r="296" spans="1:26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0"/>
        <v>1</v>
      </c>
      <c r="P296" s="6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 s="10">
        <f t="shared" si="44"/>
        <v>40342.834421296298</v>
      </c>
      <c r="T296" s="10">
        <f t="shared" si="45"/>
        <v>40378.416666666664</v>
      </c>
      <c r="U296">
        <f t="shared" si="46"/>
        <v>2010</v>
      </c>
      <c r="V296">
        <f t="shared" si="47"/>
        <v>2010</v>
      </c>
      <c r="W296" t="str">
        <f t="shared" si="48"/>
        <v>Jun</v>
      </c>
      <c r="X296" t="str">
        <f t="shared" si="49"/>
        <v>5000 to 9999</v>
      </c>
      <c r="Y296" s="12">
        <f>VLOOKUP(H296,Table1[#All],2,)*Kickstarter!E296</f>
        <v>5000</v>
      </c>
      <c r="Z296" s="5">
        <f>Y296/'currency conversion'!$B$18</f>
        <v>1.0852537819872369E-4</v>
      </c>
    </row>
    <row r="297" spans="1:26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0"/>
        <v>1.3310911999999999</v>
      </c>
      <c r="P297" s="6">
        <f t="shared" si="41"/>
        <v>100.08204511278196</v>
      </c>
      <c r="Q297" t="str">
        <f t="shared" si="42"/>
        <v>film &amp; video</v>
      </c>
      <c r="R297" t="str">
        <f t="shared" si="43"/>
        <v>documentary</v>
      </c>
      <c r="S297" s="10">
        <f t="shared" si="44"/>
        <v>41518.754733796297</v>
      </c>
      <c r="T297" s="10">
        <f t="shared" si="45"/>
        <v>41578.75</v>
      </c>
      <c r="U297">
        <f t="shared" si="46"/>
        <v>2013</v>
      </c>
      <c r="V297">
        <f t="shared" si="47"/>
        <v>2013</v>
      </c>
      <c r="W297" t="str">
        <f t="shared" si="48"/>
        <v>Sep</v>
      </c>
      <c r="X297" t="str">
        <f t="shared" si="49"/>
        <v>&gt;50000</v>
      </c>
      <c r="Y297" s="12">
        <f>VLOOKUP(H297,Table1[#All],2,)*Kickstarter!E297</f>
        <v>66554.559999999998</v>
      </c>
      <c r="Z297" s="5">
        <f>Y297/'currency conversion'!$B$18</f>
        <v>1.4445717589699294E-3</v>
      </c>
    </row>
    <row r="298" spans="1:26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0"/>
        <v>1.187262</v>
      </c>
      <c r="P298" s="6">
        <f t="shared" si="41"/>
        <v>230.08953488372092</v>
      </c>
      <c r="Q298" t="str">
        <f t="shared" si="42"/>
        <v>film &amp; video</v>
      </c>
      <c r="R298" t="str">
        <f t="shared" si="43"/>
        <v>documentary</v>
      </c>
      <c r="S298" s="10">
        <f t="shared" si="44"/>
        <v>41134.225497685184</v>
      </c>
      <c r="T298" s="10">
        <f t="shared" si="45"/>
        <v>41159.225497685184</v>
      </c>
      <c r="U298">
        <f t="shared" si="46"/>
        <v>2012</v>
      </c>
      <c r="V298">
        <f t="shared" si="47"/>
        <v>2012</v>
      </c>
      <c r="W298" t="str">
        <f t="shared" si="48"/>
        <v>Aug</v>
      </c>
      <c r="X298" t="str">
        <f t="shared" si="49"/>
        <v>25000 to 29999</v>
      </c>
      <c r="Y298" s="12">
        <f>VLOOKUP(H298,Table1[#All],2,)*Kickstarter!E298</f>
        <v>29681.55</v>
      </c>
      <c r="Z298" s="5">
        <f>Y298/'currency conversion'!$B$18</f>
        <v>6.442402878548654E-4</v>
      </c>
    </row>
    <row r="299" spans="1:26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0"/>
        <v>1.0064</v>
      </c>
      <c r="P299" s="6">
        <f t="shared" si="41"/>
        <v>141.74647887323943</v>
      </c>
      <c r="Q299" t="str">
        <f t="shared" si="42"/>
        <v>film &amp; video</v>
      </c>
      <c r="R299" t="str">
        <f t="shared" si="43"/>
        <v>documentary</v>
      </c>
      <c r="S299" s="10">
        <f t="shared" si="44"/>
        <v>42089.478020833332</v>
      </c>
      <c r="T299" s="10">
        <f t="shared" si="45"/>
        <v>42124.915972222225</v>
      </c>
      <c r="U299">
        <f t="shared" si="46"/>
        <v>2015</v>
      </c>
      <c r="V299">
        <f t="shared" si="47"/>
        <v>2015</v>
      </c>
      <c r="W299" t="str">
        <f t="shared" si="48"/>
        <v>Mar</v>
      </c>
      <c r="X299" t="str">
        <f t="shared" si="49"/>
        <v>20000 to 24999</v>
      </c>
      <c r="Y299" s="12">
        <f>VLOOKUP(H299,Table1[#All],2,)*Kickstarter!E299</f>
        <v>20128</v>
      </c>
      <c r="Z299" s="5">
        <f>Y299/'currency conversion'!$B$18</f>
        <v>4.3687976247678211E-4</v>
      </c>
    </row>
    <row r="300" spans="1:26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0"/>
        <v>1.089324126984127</v>
      </c>
      <c r="P300" s="6">
        <f t="shared" si="41"/>
        <v>56.344351395730705</v>
      </c>
      <c r="Q300" t="str">
        <f t="shared" si="42"/>
        <v>film &amp; video</v>
      </c>
      <c r="R300" t="str">
        <f t="shared" si="43"/>
        <v>documentary</v>
      </c>
      <c r="S300" s="10">
        <f t="shared" si="44"/>
        <v>41709.213518518518</v>
      </c>
      <c r="T300" s="10">
        <f t="shared" si="45"/>
        <v>41768.625</v>
      </c>
      <c r="U300">
        <f t="shared" si="46"/>
        <v>2014</v>
      </c>
      <c r="V300">
        <f t="shared" si="47"/>
        <v>2014</v>
      </c>
      <c r="W300" t="str">
        <f t="shared" si="48"/>
        <v>Mar</v>
      </c>
      <c r="X300" t="str">
        <f t="shared" si="49"/>
        <v>&gt;50000</v>
      </c>
      <c r="Y300" s="12">
        <f>VLOOKUP(H300,Table1[#All],2,)*Kickstarter!E300</f>
        <v>137254.84</v>
      </c>
      <c r="Z300" s="5">
        <f>Y300/'currency conversion'!$B$18</f>
        <v>2.9791266841210618E-3</v>
      </c>
    </row>
    <row r="301" spans="1:26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0"/>
        <v>1.789525</v>
      </c>
      <c r="P301" s="6">
        <f t="shared" si="41"/>
        <v>73.341188524590166</v>
      </c>
      <c r="Q301" t="str">
        <f t="shared" si="42"/>
        <v>film &amp; video</v>
      </c>
      <c r="R301" t="str">
        <f t="shared" si="43"/>
        <v>documentary</v>
      </c>
      <c r="S301" s="10">
        <f t="shared" si="44"/>
        <v>40468.975231481483</v>
      </c>
      <c r="T301" s="10">
        <f t="shared" si="45"/>
        <v>40499.016898148147</v>
      </c>
      <c r="U301">
        <f t="shared" si="46"/>
        <v>2010</v>
      </c>
      <c r="V301">
        <f t="shared" si="47"/>
        <v>2010</v>
      </c>
      <c r="W301" t="str">
        <f t="shared" si="48"/>
        <v>Oct</v>
      </c>
      <c r="X301" t="str">
        <f t="shared" si="49"/>
        <v>15000 to 19999</v>
      </c>
      <c r="Y301" s="12">
        <f>VLOOKUP(H301,Table1[#All],2,)*Kickstarter!E301</f>
        <v>17895.25</v>
      </c>
      <c r="Z301" s="5">
        <f>Y301/'currency conversion'!$B$18</f>
        <v>3.8841775484214203E-4</v>
      </c>
    </row>
    <row r="302" spans="1:26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0"/>
        <v>1.0172264</v>
      </c>
      <c r="P302" s="6">
        <f t="shared" si="41"/>
        <v>85.337785234899329</v>
      </c>
      <c r="Q302" t="str">
        <f t="shared" si="42"/>
        <v>film &amp; video</v>
      </c>
      <c r="R302" t="str">
        <f t="shared" si="43"/>
        <v>documentary</v>
      </c>
      <c r="S302" s="10">
        <f t="shared" si="44"/>
        <v>40626.709930555553</v>
      </c>
      <c r="T302" s="10">
        <f t="shared" si="45"/>
        <v>40657.709930555553</v>
      </c>
      <c r="U302">
        <f t="shared" si="46"/>
        <v>2011</v>
      </c>
      <c r="V302">
        <f t="shared" si="47"/>
        <v>2011</v>
      </c>
      <c r="W302" t="str">
        <f t="shared" si="48"/>
        <v>Mar</v>
      </c>
      <c r="X302" t="str">
        <f t="shared" si="49"/>
        <v>25000 to 29999</v>
      </c>
      <c r="Y302" s="12">
        <f>VLOOKUP(H302,Table1[#All],2,)*Kickstarter!E302</f>
        <v>25430.66</v>
      </c>
      <c r="Z302" s="5">
        <f>Y302/'currency conversion'!$B$18</f>
        <v>5.5197439886863094E-4</v>
      </c>
    </row>
    <row r="303" spans="1:26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0"/>
        <v>1.1873499999999999</v>
      </c>
      <c r="P303" s="6">
        <f t="shared" si="41"/>
        <v>61.496215139442228</v>
      </c>
      <c r="Q303" t="str">
        <f t="shared" si="42"/>
        <v>film &amp; video</v>
      </c>
      <c r="R303" t="str">
        <f t="shared" si="43"/>
        <v>documentary</v>
      </c>
      <c r="S303" s="10">
        <f t="shared" si="44"/>
        <v>41312.487673611111</v>
      </c>
      <c r="T303" s="10">
        <f t="shared" si="45"/>
        <v>41352.446006944447</v>
      </c>
      <c r="U303">
        <f t="shared" si="46"/>
        <v>2013</v>
      </c>
      <c r="V303">
        <f t="shared" si="47"/>
        <v>2013</v>
      </c>
      <c r="W303" t="str">
        <f t="shared" si="48"/>
        <v>Feb</v>
      </c>
      <c r="X303" t="str">
        <f t="shared" si="49"/>
        <v>15000 to 19999</v>
      </c>
      <c r="Y303" s="12">
        <f>VLOOKUP(H303,Table1[#All],2,)*Kickstarter!E303</f>
        <v>15435.55</v>
      </c>
      <c r="Z303" s="5">
        <f>Y303/'currency conversion'!$B$18</f>
        <v>3.3502978029106189E-4</v>
      </c>
    </row>
    <row r="304" spans="1:26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0"/>
        <v>1.0045999999999999</v>
      </c>
      <c r="P304" s="6">
        <f t="shared" si="41"/>
        <v>93.018518518518519</v>
      </c>
      <c r="Q304" t="str">
        <f t="shared" si="42"/>
        <v>film &amp; video</v>
      </c>
      <c r="R304" t="str">
        <f t="shared" si="43"/>
        <v>documentary</v>
      </c>
      <c r="S304" s="10">
        <f t="shared" si="44"/>
        <v>40933.606921296298</v>
      </c>
      <c r="T304" s="10">
        <f t="shared" si="45"/>
        <v>40963.606921296298</v>
      </c>
      <c r="U304">
        <f t="shared" si="46"/>
        <v>2012</v>
      </c>
      <c r="V304">
        <f t="shared" si="47"/>
        <v>2012</v>
      </c>
      <c r="W304" t="str">
        <f t="shared" si="48"/>
        <v>Jan</v>
      </c>
      <c r="X304" t="str">
        <f t="shared" si="49"/>
        <v>10000 to 14999</v>
      </c>
      <c r="Y304" s="12">
        <f>VLOOKUP(H304,Table1[#All],2,)*Kickstarter!E304</f>
        <v>10046</v>
      </c>
      <c r="Z304" s="5">
        <f>Y304/'currency conversion'!$B$18</f>
        <v>2.1804918987687564E-4</v>
      </c>
    </row>
    <row r="305" spans="1:26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0"/>
        <v>1.3746666666666667</v>
      </c>
      <c r="P305" s="6">
        <f t="shared" si="41"/>
        <v>50.292682926829265</v>
      </c>
      <c r="Q305" t="str">
        <f t="shared" si="42"/>
        <v>film &amp; video</v>
      </c>
      <c r="R305" t="str">
        <f t="shared" si="43"/>
        <v>documentary</v>
      </c>
      <c r="S305" s="10">
        <f t="shared" si="44"/>
        <v>41031.821134259255</v>
      </c>
      <c r="T305" s="10">
        <f t="shared" si="45"/>
        <v>41061.821134259255</v>
      </c>
      <c r="U305">
        <f t="shared" si="46"/>
        <v>2012</v>
      </c>
      <c r="V305">
        <f t="shared" si="47"/>
        <v>2012</v>
      </c>
      <c r="W305" t="str">
        <f t="shared" si="48"/>
        <v>May</v>
      </c>
      <c r="X305" t="str">
        <f t="shared" si="49"/>
        <v>1000 to 4999</v>
      </c>
      <c r="Y305" s="12">
        <f>VLOOKUP(H305,Table1[#All],2,)*Kickstarter!E305</f>
        <v>4124</v>
      </c>
      <c r="Z305" s="5">
        <f>Y305/'currency conversion'!$B$18</f>
        <v>8.9511731938307304E-5</v>
      </c>
    </row>
    <row r="306" spans="1:26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0"/>
        <v>2.3164705882352941</v>
      </c>
      <c r="P306" s="6">
        <f t="shared" si="41"/>
        <v>106.43243243243244</v>
      </c>
      <c r="Q306" t="str">
        <f t="shared" si="42"/>
        <v>film &amp; video</v>
      </c>
      <c r="R306" t="str">
        <f t="shared" si="43"/>
        <v>documentary</v>
      </c>
      <c r="S306" s="10">
        <f t="shared" si="44"/>
        <v>41113.844872685186</v>
      </c>
      <c r="T306" s="10">
        <f t="shared" si="45"/>
        <v>41152.833333333336</v>
      </c>
      <c r="U306">
        <f t="shared" si="46"/>
        <v>2012</v>
      </c>
      <c r="V306">
        <f t="shared" si="47"/>
        <v>2012</v>
      </c>
      <c r="W306" t="str">
        <f t="shared" si="48"/>
        <v>Jul</v>
      </c>
      <c r="X306" t="str">
        <f t="shared" si="49"/>
        <v>5000 to 9999</v>
      </c>
      <c r="Y306" s="12">
        <f>VLOOKUP(H306,Table1[#All],2,)*Kickstarter!E306</f>
        <v>7876</v>
      </c>
      <c r="Z306" s="5">
        <f>Y306/'currency conversion'!$B$18</f>
        <v>1.7094917573862956E-4</v>
      </c>
    </row>
    <row r="307" spans="1:26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0"/>
        <v>1.3033333333333332</v>
      </c>
      <c r="P307" s="6">
        <f t="shared" si="41"/>
        <v>51.719576719576722</v>
      </c>
      <c r="Q307" t="str">
        <f t="shared" si="42"/>
        <v>film &amp; video</v>
      </c>
      <c r="R307" t="str">
        <f t="shared" si="43"/>
        <v>documentary</v>
      </c>
      <c r="S307" s="10">
        <f t="shared" si="44"/>
        <v>40948.380196759259</v>
      </c>
      <c r="T307" s="10">
        <f t="shared" si="45"/>
        <v>40978.380196759259</v>
      </c>
      <c r="U307">
        <f t="shared" si="46"/>
        <v>2012</v>
      </c>
      <c r="V307">
        <f t="shared" si="47"/>
        <v>2012</v>
      </c>
      <c r="W307" t="str">
        <f t="shared" si="48"/>
        <v>Feb</v>
      </c>
      <c r="X307" t="str">
        <f t="shared" si="49"/>
        <v>5000 to 9999</v>
      </c>
      <c r="Y307" s="12">
        <f>VLOOKUP(H307,Table1[#All],2,)*Kickstarter!E307</f>
        <v>9775</v>
      </c>
      <c r="Z307" s="5">
        <f>Y307/'currency conversion'!$B$18</f>
        <v>2.1216711437850483E-4</v>
      </c>
    </row>
    <row r="308" spans="1:26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0"/>
        <v>2.9289999999999998</v>
      </c>
      <c r="P308" s="6">
        <f t="shared" si="41"/>
        <v>36.612499999999997</v>
      </c>
      <c r="Q308" t="str">
        <f t="shared" si="42"/>
        <v>film &amp; video</v>
      </c>
      <c r="R308" t="str">
        <f t="shared" si="43"/>
        <v>documentary</v>
      </c>
      <c r="S308" s="10">
        <f t="shared" si="44"/>
        <v>41333.587187500001</v>
      </c>
      <c r="T308" s="10">
        <f t="shared" si="45"/>
        <v>41353.54552083333</v>
      </c>
      <c r="U308">
        <f t="shared" si="46"/>
        <v>2013</v>
      </c>
      <c r="V308">
        <f t="shared" si="47"/>
        <v>2013</v>
      </c>
      <c r="W308" t="str">
        <f t="shared" si="48"/>
        <v>Feb</v>
      </c>
      <c r="X308" t="str">
        <f t="shared" si="49"/>
        <v>1000 to 4999</v>
      </c>
      <c r="Y308" s="12">
        <f>VLOOKUP(H308,Table1[#All],2,)*Kickstarter!E308</f>
        <v>2929</v>
      </c>
      <c r="Z308" s="5">
        <f>Y308/'currency conversion'!$B$18</f>
        <v>6.3574166548812337E-5</v>
      </c>
    </row>
    <row r="309" spans="1:26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0"/>
        <v>1.1131818181818183</v>
      </c>
      <c r="P309" s="6">
        <f t="shared" si="41"/>
        <v>42.517361111111114</v>
      </c>
      <c r="Q309" t="str">
        <f t="shared" si="42"/>
        <v>film &amp; video</v>
      </c>
      <c r="R309" t="str">
        <f t="shared" si="43"/>
        <v>documentary</v>
      </c>
      <c r="S309" s="10">
        <f t="shared" si="44"/>
        <v>41282.694456018522</v>
      </c>
      <c r="T309" s="10">
        <f t="shared" si="45"/>
        <v>41312.694456018522</v>
      </c>
      <c r="U309">
        <f t="shared" si="46"/>
        <v>2013</v>
      </c>
      <c r="V309">
        <f t="shared" si="47"/>
        <v>2013</v>
      </c>
      <c r="W309" t="str">
        <f t="shared" si="48"/>
        <v>Jan</v>
      </c>
      <c r="X309" t="str">
        <f t="shared" si="49"/>
        <v>20000 to 24999</v>
      </c>
      <c r="Y309" s="12">
        <f>VLOOKUP(H309,Table1[#All],2,)*Kickstarter!E309</f>
        <v>24490</v>
      </c>
      <c r="Z309" s="5">
        <f>Y309/'currency conversion'!$B$18</f>
        <v>5.3155730241734864E-4</v>
      </c>
    </row>
    <row r="310" spans="1:26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0"/>
        <v>1.0556666666666668</v>
      </c>
      <c r="P310" s="6">
        <f t="shared" si="41"/>
        <v>62.712871287128714</v>
      </c>
      <c r="Q310" t="str">
        <f t="shared" si="42"/>
        <v>film &amp; video</v>
      </c>
      <c r="R310" t="str">
        <f t="shared" si="43"/>
        <v>documentary</v>
      </c>
      <c r="S310" s="10">
        <f t="shared" si="44"/>
        <v>40567.444560185184</v>
      </c>
      <c r="T310" s="10">
        <f t="shared" si="45"/>
        <v>40612.444560185184</v>
      </c>
      <c r="U310">
        <f t="shared" si="46"/>
        <v>2011</v>
      </c>
      <c r="V310">
        <f t="shared" si="47"/>
        <v>2011</v>
      </c>
      <c r="W310" t="str">
        <f t="shared" si="48"/>
        <v>Jan</v>
      </c>
      <c r="X310" t="str">
        <f t="shared" si="49"/>
        <v>10000 to 14999</v>
      </c>
      <c r="Y310" s="12">
        <f>VLOOKUP(H310,Table1[#All],2,)*Kickstarter!E310</f>
        <v>12668</v>
      </c>
      <c r="Z310" s="5">
        <f>Y310/'currency conversion'!$B$18</f>
        <v>2.7495989820428636E-4</v>
      </c>
    </row>
    <row r="311" spans="1:26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0"/>
        <v>1.1894444444444445</v>
      </c>
      <c r="P311" s="6">
        <f t="shared" si="41"/>
        <v>89.957983193277315</v>
      </c>
      <c r="Q311" t="str">
        <f t="shared" si="42"/>
        <v>film &amp; video</v>
      </c>
      <c r="R311" t="str">
        <f t="shared" si="43"/>
        <v>documentary</v>
      </c>
      <c r="S311" s="10">
        <f t="shared" si="44"/>
        <v>41134.501550925925</v>
      </c>
      <c r="T311" s="10">
        <f t="shared" si="45"/>
        <v>41155.501550925925</v>
      </c>
      <c r="U311">
        <f t="shared" si="46"/>
        <v>2012</v>
      </c>
      <c r="V311">
        <f t="shared" si="47"/>
        <v>2012</v>
      </c>
      <c r="W311" t="str">
        <f t="shared" si="48"/>
        <v>Aug</v>
      </c>
      <c r="X311" t="str">
        <f t="shared" si="49"/>
        <v>20000 to 24999</v>
      </c>
      <c r="Y311" s="12">
        <f>VLOOKUP(H311,Table1[#All],2,)*Kickstarter!E311</f>
        <v>21410</v>
      </c>
      <c r="Z311" s="5">
        <f>Y311/'currency conversion'!$B$18</f>
        <v>4.6470566944693483E-4</v>
      </c>
    </row>
    <row r="312" spans="1:26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0"/>
        <v>1.04129</v>
      </c>
      <c r="P312" s="6">
        <f t="shared" si="41"/>
        <v>28.924722222222222</v>
      </c>
      <c r="Q312" t="str">
        <f t="shared" si="42"/>
        <v>film &amp; video</v>
      </c>
      <c r="R312" t="str">
        <f t="shared" si="43"/>
        <v>documentary</v>
      </c>
      <c r="S312" s="10">
        <f t="shared" si="44"/>
        <v>40820.933136574073</v>
      </c>
      <c r="T312" s="10">
        <f t="shared" si="45"/>
        <v>40835.833333333336</v>
      </c>
      <c r="U312">
        <f t="shared" si="46"/>
        <v>2011</v>
      </c>
      <c r="V312">
        <f t="shared" si="47"/>
        <v>2011</v>
      </c>
      <c r="W312" t="str">
        <f t="shared" si="48"/>
        <v>Oct</v>
      </c>
      <c r="X312" t="str">
        <f t="shared" si="49"/>
        <v>1000 to 4999</v>
      </c>
      <c r="Y312" s="12">
        <f>VLOOKUP(H312,Table1[#All],2,)*Kickstarter!E312</f>
        <v>1041.29</v>
      </c>
      <c r="Z312" s="5">
        <f>Y312/'currency conversion'!$B$18</f>
        <v>2.2601278212909798E-5</v>
      </c>
    </row>
    <row r="313" spans="1:26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0"/>
        <v>1.0410165</v>
      </c>
      <c r="P313" s="6">
        <f t="shared" si="41"/>
        <v>138.8022</v>
      </c>
      <c r="Q313" t="str">
        <f t="shared" si="42"/>
        <v>film &amp; video</v>
      </c>
      <c r="R313" t="str">
        <f t="shared" si="43"/>
        <v>documentary</v>
      </c>
      <c r="S313" s="10">
        <f t="shared" si="44"/>
        <v>40867.969814814816</v>
      </c>
      <c r="T313" s="10">
        <f t="shared" si="45"/>
        <v>40909.082638888889</v>
      </c>
      <c r="U313">
        <f t="shared" si="46"/>
        <v>2011</v>
      </c>
      <c r="V313">
        <f t="shared" si="47"/>
        <v>2012</v>
      </c>
      <c r="W313" t="str">
        <f t="shared" si="48"/>
        <v>Nov</v>
      </c>
      <c r="X313" t="str">
        <f t="shared" si="49"/>
        <v>20000 to 24999</v>
      </c>
      <c r="Y313" s="12">
        <f>VLOOKUP(H313,Table1[#All],2,)*Kickstarter!E313</f>
        <v>20820.330000000002</v>
      </c>
      <c r="Z313" s="5">
        <f>Y313/'currency conversion'!$B$18</f>
        <v>4.5190683749444659E-4</v>
      </c>
    </row>
    <row r="314" spans="1:26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0"/>
        <v>1.1187499999999999</v>
      </c>
      <c r="P314" s="6">
        <f t="shared" si="41"/>
        <v>61.301369863013697</v>
      </c>
      <c r="Q314" t="str">
        <f t="shared" si="42"/>
        <v>film &amp; video</v>
      </c>
      <c r="R314" t="str">
        <f t="shared" si="43"/>
        <v>documentary</v>
      </c>
      <c r="S314" s="10">
        <f t="shared" si="44"/>
        <v>41348.627685185187</v>
      </c>
      <c r="T314" s="10">
        <f t="shared" si="45"/>
        <v>41378.627685185187</v>
      </c>
      <c r="U314">
        <f t="shared" si="46"/>
        <v>2013</v>
      </c>
      <c r="V314">
        <f t="shared" si="47"/>
        <v>2013</v>
      </c>
      <c r="W314" t="str">
        <f t="shared" si="48"/>
        <v>Mar</v>
      </c>
      <c r="X314" t="str">
        <f t="shared" si="49"/>
        <v>5000 to 9999</v>
      </c>
      <c r="Y314" s="12">
        <f>VLOOKUP(H314,Table1[#All],2,)*Kickstarter!E314</f>
        <v>8950</v>
      </c>
      <c r="Z314" s="5">
        <f>Y314/'currency conversion'!$B$18</f>
        <v>1.9426042697571542E-4</v>
      </c>
    </row>
    <row r="315" spans="1:26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0"/>
        <v>1.0473529411764706</v>
      </c>
      <c r="P315" s="6">
        <f t="shared" si="41"/>
        <v>80.202702702702709</v>
      </c>
      <c r="Q315" t="str">
        <f t="shared" si="42"/>
        <v>film &amp; video</v>
      </c>
      <c r="R315" t="str">
        <f t="shared" si="43"/>
        <v>documentary</v>
      </c>
      <c r="S315" s="10">
        <f t="shared" si="44"/>
        <v>40356.977939814817</v>
      </c>
      <c r="T315" s="10">
        <f t="shared" si="45"/>
        <v>40401.415972222225</v>
      </c>
      <c r="U315">
        <f t="shared" si="46"/>
        <v>2010</v>
      </c>
      <c r="V315">
        <f t="shared" si="47"/>
        <v>2010</v>
      </c>
      <c r="W315" t="str">
        <f t="shared" si="48"/>
        <v>Jun</v>
      </c>
      <c r="X315" t="str">
        <f t="shared" si="49"/>
        <v>15000 to 19999</v>
      </c>
      <c r="Y315" s="12">
        <f>VLOOKUP(H315,Table1[#All],2,)*Kickstarter!E315</f>
        <v>17805</v>
      </c>
      <c r="Z315" s="5">
        <f>Y315/'currency conversion'!$B$18</f>
        <v>3.8645887176565506E-4</v>
      </c>
    </row>
    <row r="316" spans="1:26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0"/>
        <v>3.8515000000000001</v>
      </c>
      <c r="P316" s="6">
        <f t="shared" si="41"/>
        <v>32.095833333333331</v>
      </c>
      <c r="Q316" t="str">
        <f t="shared" si="42"/>
        <v>film &amp; video</v>
      </c>
      <c r="R316" t="str">
        <f t="shared" si="43"/>
        <v>documentary</v>
      </c>
      <c r="S316" s="10">
        <f t="shared" si="44"/>
        <v>41304.583194444444</v>
      </c>
      <c r="T316" s="10">
        <f t="shared" si="45"/>
        <v>41334.583194444444</v>
      </c>
      <c r="U316">
        <f t="shared" si="46"/>
        <v>2013</v>
      </c>
      <c r="V316">
        <f t="shared" si="47"/>
        <v>2013</v>
      </c>
      <c r="W316" t="str">
        <f t="shared" si="48"/>
        <v>Jan</v>
      </c>
      <c r="X316" t="str">
        <f t="shared" si="49"/>
        <v>1000 to 4999</v>
      </c>
      <c r="Y316" s="12">
        <f>VLOOKUP(H316,Table1[#All],2,)*Kickstarter!E316</f>
        <v>3851.5</v>
      </c>
      <c r="Z316" s="5">
        <f>Y316/'currency conversion'!$B$18</f>
        <v>8.3597098826476861E-5</v>
      </c>
    </row>
    <row r="317" spans="1:26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0"/>
        <v>1.01248</v>
      </c>
      <c r="P317" s="6">
        <f t="shared" si="41"/>
        <v>200.88888888888889</v>
      </c>
      <c r="Q317" t="str">
        <f t="shared" si="42"/>
        <v>film &amp; video</v>
      </c>
      <c r="R317" t="str">
        <f t="shared" si="43"/>
        <v>documentary</v>
      </c>
      <c r="S317" s="10">
        <f t="shared" si="44"/>
        <v>41113.52238425926</v>
      </c>
      <c r="T317" s="10">
        <f t="shared" si="45"/>
        <v>41143.52238425926</v>
      </c>
      <c r="U317">
        <f t="shared" si="46"/>
        <v>2012</v>
      </c>
      <c r="V317">
        <f t="shared" si="47"/>
        <v>2012</v>
      </c>
      <c r="W317" t="str">
        <f t="shared" si="48"/>
        <v>Jul</v>
      </c>
      <c r="X317" t="str">
        <f t="shared" si="49"/>
        <v>25000 to 29999</v>
      </c>
      <c r="Y317" s="12">
        <f>VLOOKUP(H317,Table1[#All],2,)*Kickstarter!E317</f>
        <v>25312</v>
      </c>
      <c r="Z317" s="5">
        <f>Y317/'currency conversion'!$B$18</f>
        <v>5.493988745932188E-4</v>
      </c>
    </row>
    <row r="318" spans="1:26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0"/>
        <v>1.1377333333333333</v>
      </c>
      <c r="P318" s="6">
        <f t="shared" si="41"/>
        <v>108.01265822784811</v>
      </c>
      <c r="Q318" t="str">
        <f t="shared" si="42"/>
        <v>film &amp; video</v>
      </c>
      <c r="R318" t="str">
        <f t="shared" si="43"/>
        <v>documentary</v>
      </c>
      <c r="S318" s="10">
        <f t="shared" si="44"/>
        <v>41950.673576388886</v>
      </c>
      <c r="T318" s="10">
        <f t="shared" si="45"/>
        <v>41983.957638888889</v>
      </c>
      <c r="U318">
        <f t="shared" si="46"/>
        <v>2014</v>
      </c>
      <c r="V318">
        <f t="shared" si="47"/>
        <v>2014</v>
      </c>
      <c r="W318" t="str">
        <f t="shared" si="48"/>
        <v>Nov</v>
      </c>
      <c r="X318" t="str">
        <f t="shared" si="49"/>
        <v>15000 to 19999</v>
      </c>
      <c r="Y318" s="12">
        <f>VLOOKUP(H318,Table1[#All],2,)*Kickstarter!E318</f>
        <v>12799.5</v>
      </c>
      <c r="Z318" s="5">
        <f>Y318/'currency conversion'!$B$18</f>
        <v>2.7781411565091276E-4</v>
      </c>
    </row>
    <row r="319" spans="1:26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0"/>
        <v>1.0080333333333333</v>
      </c>
      <c r="P319" s="6">
        <f t="shared" si="41"/>
        <v>95.699367088607602</v>
      </c>
      <c r="Q319" t="str">
        <f t="shared" si="42"/>
        <v>film &amp; video</v>
      </c>
      <c r="R319" t="str">
        <f t="shared" si="43"/>
        <v>documentary</v>
      </c>
      <c r="S319" s="10">
        <f t="shared" si="44"/>
        <v>41589.426886574074</v>
      </c>
      <c r="T319" s="10">
        <f t="shared" si="45"/>
        <v>41619.426886574074</v>
      </c>
      <c r="U319">
        <f t="shared" si="46"/>
        <v>2013</v>
      </c>
      <c r="V319">
        <f t="shared" si="47"/>
        <v>2013</v>
      </c>
      <c r="W319" t="str">
        <f t="shared" si="48"/>
        <v>Nov</v>
      </c>
      <c r="X319" t="str">
        <f t="shared" si="49"/>
        <v>30000 to 34999</v>
      </c>
      <c r="Y319" s="12">
        <f>VLOOKUP(H319,Table1[#All],2,)*Kickstarter!E319</f>
        <v>30241</v>
      </c>
      <c r="Z319" s="5">
        <f>Y319/'currency conversion'!$B$18</f>
        <v>6.5638319242152063E-4</v>
      </c>
    </row>
    <row r="320" spans="1:26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0"/>
        <v>2.8332000000000002</v>
      </c>
      <c r="P320" s="6">
        <f t="shared" si="41"/>
        <v>49.880281690140848</v>
      </c>
      <c r="Q320" t="str">
        <f t="shared" si="42"/>
        <v>film &amp; video</v>
      </c>
      <c r="R320" t="str">
        <f t="shared" si="43"/>
        <v>documentary</v>
      </c>
      <c r="S320" s="10">
        <f t="shared" si="44"/>
        <v>41329.788784722223</v>
      </c>
      <c r="T320" s="10">
        <f t="shared" si="45"/>
        <v>41359.747118055559</v>
      </c>
      <c r="U320">
        <f t="shared" si="46"/>
        <v>2013</v>
      </c>
      <c r="V320">
        <f t="shared" si="47"/>
        <v>2013</v>
      </c>
      <c r="W320" t="str">
        <f t="shared" si="48"/>
        <v>Feb</v>
      </c>
      <c r="X320" t="str">
        <f t="shared" si="49"/>
        <v>10000 to 14999</v>
      </c>
      <c r="Y320" s="12">
        <f>VLOOKUP(H320,Table1[#All],2,)*Kickstarter!E320</f>
        <v>14166</v>
      </c>
      <c r="Z320" s="5">
        <f>Y320/'currency conversion'!$B$18</f>
        <v>3.0747410151262395E-4</v>
      </c>
    </row>
    <row r="321" spans="1:26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0"/>
        <v>1.1268</v>
      </c>
      <c r="P321" s="6">
        <f t="shared" si="41"/>
        <v>110.47058823529412</v>
      </c>
      <c r="Q321" t="str">
        <f t="shared" si="42"/>
        <v>film &amp; video</v>
      </c>
      <c r="R321" t="str">
        <f t="shared" si="43"/>
        <v>documentary</v>
      </c>
      <c r="S321" s="10">
        <f t="shared" si="44"/>
        <v>40123.58829861111</v>
      </c>
      <c r="T321" s="10">
        <f t="shared" si="45"/>
        <v>40211.082638888889</v>
      </c>
      <c r="U321">
        <f t="shared" si="46"/>
        <v>2009</v>
      </c>
      <c r="V321">
        <f t="shared" si="47"/>
        <v>2010</v>
      </c>
      <c r="W321" t="str">
        <f t="shared" si="48"/>
        <v>Nov</v>
      </c>
      <c r="X321" t="str">
        <f t="shared" si="49"/>
        <v>5000 to 9999</v>
      </c>
      <c r="Y321" s="12">
        <f>VLOOKUP(H321,Table1[#All],2,)*Kickstarter!E321</f>
        <v>5634</v>
      </c>
      <c r="Z321" s="5">
        <f>Y321/'currency conversion'!$B$18</f>
        <v>1.2228639615432185E-4</v>
      </c>
    </row>
    <row r="322" spans="1:26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0"/>
        <v>1.0658000000000001</v>
      </c>
      <c r="P322" s="6">
        <f t="shared" si="41"/>
        <v>134.91139240506328</v>
      </c>
      <c r="Q322" t="str">
        <f t="shared" si="42"/>
        <v>film &amp; video</v>
      </c>
      <c r="R322" t="str">
        <f t="shared" si="43"/>
        <v>documentary</v>
      </c>
      <c r="S322" s="10">
        <f t="shared" si="44"/>
        <v>42331.301307870366</v>
      </c>
      <c r="T322" s="10">
        <f t="shared" si="45"/>
        <v>42360.708333333328</v>
      </c>
      <c r="U322">
        <f t="shared" si="46"/>
        <v>2015</v>
      </c>
      <c r="V322">
        <f t="shared" si="47"/>
        <v>2015</v>
      </c>
      <c r="W322" t="str">
        <f t="shared" si="48"/>
        <v>Nov</v>
      </c>
      <c r="X322" t="str">
        <f t="shared" si="49"/>
        <v>20000 to 24999</v>
      </c>
      <c r="Y322" s="12">
        <f>VLOOKUP(H322,Table1[#All],2,)*Kickstarter!E322</f>
        <v>27923.960000000003</v>
      </c>
      <c r="Z322" s="5">
        <f>Y322/'currency conversion'!$B$18</f>
        <v>6.0609166396120655E-4</v>
      </c>
    </row>
    <row r="323" spans="1:26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0">IF(D323&lt;&gt;0,IF(E323&lt;&gt;0,E323/D323,0),0)</f>
        <v>1.0266285714285714</v>
      </c>
      <c r="P323" s="6">
        <f t="shared" ref="P323:P386" si="51">IF(L323&lt;&gt;0,IF(E323&lt;&gt;0,E323/L323,0),0)</f>
        <v>106.62314540059347</v>
      </c>
      <c r="Q323" t="str">
        <f t="shared" ref="Q323:Q386" si="52">LEFT(N323,SEARCH("/",N323,1)-1)</f>
        <v>film &amp; video</v>
      </c>
      <c r="R323" t="str">
        <f t="shared" ref="R323:R386" si="53">RIGHT(N323,LEN(N323)-SEARCH("/",N323,1))</f>
        <v>documentary</v>
      </c>
      <c r="S323" s="10">
        <f t="shared" ref="S323:S386" si="54">(J323/86400)+25569+(-6/24)</f>
        <v>42647.196597222224</v>
      </c>
      <c r="T323" s="10">
        <f t="shared" ref="T323:T386" si="55">(I323/86400)+25569+(-6/24)</f>
        <v>42682.238263888888</v>
      </c>
      <c r="U323">
        <f t="shared" ref="U323:U386" si="56">YEAR(S323)</f>
        <v>2016</v>
      </c>
      <c r="V323">
        <f t="shared" ref="V323:V386" si="57">YEAR(T323)</f>
        <v>2016</v>
      </c>
      <c r="W323" t="str">
        <f t="shared" ref="W323:W386" si="58">TEXT(S323,"mmm")</f>
        <v>Oct</v>
      </c>
      <c r="X323" t="str">
        <f t="shared" ref="X323:X386" si="59">IF(E323=0,"No funding",IF(E323&lt;1000,"&lt;1000",IF(E323&lt;4999,"1000 to 4999",IF(E323&lt;10000,"5000 to 9999",IF(E323&lt;14999,"10000 to 14999",IF(E323&lt;20000,"15000 to 19999",IF(E323&lt;25000,"20000 to 24999",IF(E323&lt;30000,"25000 to 29999",IF(E323&lt;35000,"30000 to 34999",IF(E323&lt;40000,"35000 to 39999",IF(E323&lt;45000,"40000 to 44999",IF(E323&lt;50000,"45000 to 49999","&gt;50000"))))))))))))</f>
        <v>35000 to 39999</v>
      </c>
      <c r="Y323" s="12">
        <f>VLOOKUP(H323,Table1[#All],2,)*Kickstarter!E323</f>
        <v>40962.479999999996</v>
      </c>
      <c r="Z323" s="5">
        <f>Y323/'currency conversion'!$B$18</f>
        <v>8.8909372679153091E-4</v>
      </c>
    </row>
    <row r="324" spans="1:26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0"/>
        <v>1.0791200000000001</v>
      </c>
      <c r="P324" s="6">
        <f t="shared" si="51"/>
        <v>145.04301075268816</v>
      </c>
      <c r="Q324" t="str">
        <f t="shared" si="52"/>
        <v>film &amp; video</v>
      </c>
      <c r="R324" t="str">
        <f t="shared" si="53"/>
        <v>documentary</v>
      </c>
      <c r="S324" s="10">
        <f t="shared" si="54"/>
        <v>42473.32</v>
      </c>
      <c r="T324" s="10">
        <f t="shared" si="55"/>
        <v>42503.32</v>
      </c>
      <c r="U324">
        <f t="shared" si="56"/>
        <v>2016</v>
      </c>
      <c r="V324">
        <f t="shared" si="57"/>
        <v>2016</v>
      </c>
      <c r="W324" t="str">
        <f t="shared" si="58"/>
        <v>Apr</v>
      </c>
      <c r="X324" t="str">
        <f t="shared" si="59"/>
        <v>25000 to 29999</v>
      </c>
      <c r="Y324" s="12">
        <f>VLOOKUP(H324,Table1[#All],2,)*Kickstarter!E324</f>
        <v>26978</v>
      </c>
      <c r="Z324" s="5">
        <f>Y324/'currency conversion'!$B$18</f>
        <v>5.8555953060903353E-4</v>
      </c>
    </row>
    <row r="325" spans="1:26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0"/>
        <v>1.2307407407407407</v>
      </c>
      <c r="P325" s="6">
        <f t="shared" si="51"/>
        <v>114.58620689655173</v>
      </c>
      <c r="Q325" t="str">
        <f t="shared" si="52"/>
        <v>film &amp; video</v>
      </c>
      <c r="R325" t="str">
        <f t="shared" si="53"/>
        <v>documentary</v>
      </c>
      <c r="S325" s="10">
        <f t="shared" si="54"/>
        <v>42697.07136574074</v>
      </c>
      <c r="T325" s="10">
        <f t="shared" si="55"/>
        <v>42725.082638888889</v>
      </c>
      <c r="U325">
        <f t="shared" si="56"/>
        <v>2016</v>
      </c>
      <c r="V325">
        <f t="shared" si="57"/>
        <v>2016</v>
      </c>
      <c r="W325" t="str">
        <f t="shared" si="58"/>
        <v>Nov</v>
      </c>
      <c r="X325" t="str">
        <f t="shared" si="59"/>
        <v>5000 to 9999</v>
      </c>
      <c r="Y325" s="12">
        <f>VLOOKUP(H325,Table1[#All],2,)*Kickstarter!E325</f>
        <v>6646</v>
      </c>
      <c r="Z325" s="5">
        <f>Y325/'currency conversion'!$B$18</f>
        <v>1.4425193270174353E-4</v>
      </c>
    </row>
    <row r="326" spans="1:26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0"/>
        <v>1.016</v>
      </c>
      <c r="P326" s="6">
        <f t="shared" si="51"/>
        <v>105.3170731707317</v>
      </c>
      <c r="Q326" t="str">
        <f t="shared" si="52"/>
        <v>film &amp; video</v>
      </c>
      <c r="R326" t="str">
        <f t="shared" si="53"/>
        <v>documentary</v>
      </c>
      <c r="S326" s="10">
        <f t="shared" si="54"/>
        <v>42184.376250000001</v>
      </c>
      <c r="T326" s="10">
        <f t="shared" si="55"/>
        <v>42217.376250000001</v>
      </c>
      <c r="U326">
        <f t="shared" si="56"/>
        <v>2015</v>
      </c>
      <c r="V326">
        <f t="shared" si="57"/>
        <v>2015</v>
      </c>
      <c r="W326" t="str">
        <f t="shared" si="58"/>
        <v>Jun</v>
      </c>
      <c r="X326" t="str">
        <f t="shared" si="59"/>
        <v>5000 to 9999</v>
      </c>
      <c r="Y326" s="12">
        <f>VLOOKUP(H326,Table1[#All],2,)*Kickstarter!E326</f>
        <v>8636</v>
      </c>
      <c r="Z326" s="5">
        <f>Y326/'currency conversion'!$B$18</f>
        <v>1.8744503322483557E-4</v>
      </c>
    </row>
    <row r="327" spans="1:26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0"/>
        <v>1.04396</v>
      </c>
      <c r="P327" s="6">
        <f t="shared" si="51"/>
        <v>70.921195652173907</v>
      </c>
      <c r="Q327" t="str">
        <f t="shared" si="52"/>
        <v>film &amp; video</v>
      </c>
      <c r="R327" t="str">
        <f t="shared" si="53"/>
        <v>documentary</v>
      </c>
      <c r="S327" s="10">
        <f t="shared" si="54"/>
        <v>42688.937881944439</v>
      </c>
      <c r="T327" s="10">
        <f t="shared" si="55"/>
        <v>42723.937881944439</v>
      </c>
      <c r="U327">
        <f t="shared" si="56"/>
        <v>2016</v>
      </c>
      <c r="V327">
        <f t="shared" si="57"/>
        <v>2016</v>
      </c>
      <c r="W327" t="str">
        <f t="shared" si="58"/>
        <v>Nov</v>
      </c>
      <c r="X327" t="str">
        <f t="shared" si="59"/>
        <v>&gt;50000</v>
      </c>
      <c r="Y327" s="12">
        <f>VLOOKUP(H327,Table1[#All],2,)*Kickstarter!E327</f>
        <v>52198</v>
      </c>
      <c r="Z327" s="5">
        <f>Y327/'currency conversion'!$B$18</f>
        <v>1.1329615382433959E-3</v>
      </c>
    </row>
    <row r="328" spans="1:26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0"/>
        <v>1.1292973333333334</v>
      </c>
      <c r="P328" s="6">
        <f t="shared" si="51"/>
        <v>147.17167680278018</v>
      </c>
      <c r="Q328" t="str">
        <f t="shared" si="52"/>
        <v>film &amp; video</v>
      </c>
      <c r="R328" t="str">
        <f t="shared" si="53"/>
        <v>documentary</v>
      </c>
      <c r="S328" s="10">
        <f t="shared" si="54"/>
        <v>42775.064884259264</v>
      </c>
      <c r="T328" s="10">
        <f t="shared" si="55"/>
        <v>42808.706250000003</v>
      </c>
      <c r="U328">
        <f t="shared" si="56"/>
        <v>2017</v>
      </c>
      <c r="V328">
        <f t="shared" si="57"/>
        <v>2017</v>
      </c>
      <c r="W328" t="str">
        <f t="shared" si="58"/>
        <v>Feb</v>
      </c>
      <c r="X328" t="str">
        <f t="shared" si="59"/>
        <v>&gt;50000</v>
      </c>
      <c r="Y328" s="12">
        <f>VLOOKUP(H328,Table1[#All],2,)*Kickstarter!E328</f>
        <v>169394.6</v>
      </c>
      <c r="Z328" s="5">
        <f>Y328/'currency conversion'!$B$18</f>
        <v>3.6767226059643042E-3</v>
      </c>
    </row>
    <row r="329" spans="1:26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0"/>
        <v>1.3640000000000001</v>
      </c>
      <c r="P329" s="6">
        <f t="shared" si="51"/>
        <v>160.47058823529412</v>
      </c>
      <c r="Q329" t="str">
        <f t="shared" si="52"/>
        <v>film &amp; video</v>
      </c>
      <c r="R329" t="str">
        <f t="shared" si="53"/>
        <v>documentary</v>
      </c>
      <c r="S329" s="10">
        <f t="shared" si="54"/>
        <v>42057.985289351855</v>
      </c>
      <c r="T329" s="10">
        <f t="shared" si="55"/>
        <v>42085.083333333328</v>
      </c>
      <c r="U329">
        <f t="shared" si="56"/>
        <v>2015</v>
      </c>
      <c r="V329">
        <f t="shared" si="57"/>
        <v>2015</v>
      </c>
      <c r="W329" t="str">
        <f t="shared" si="58"/>
        <v>Feb</v>
      </c>
      <c r="X329" t="str">
        <f t="shared" si="59"/>
        <v>5000 to 9999</v>
      </c>
      <c r="Y329" s="12">
        <f>VLOOKUP(H329,Table1[#All],2,)*Kickstarter!E329</f>
        <v>5456</v>
      </c>
      <c r="Z329" s="5">
        <f>Y329/'currency conversion'!$B$18</f>
        <v>1.1842289269044729E-4</v>
      </c>
    </row>
    <row r="330" spans="1:26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0"/>
        <v>1.036144</v>
      </c>
      <c r="P330" s="6">
        <f t="shared" si="51"/>
        <v>156.04578313253012</v>
      </c>
      <c r="Q330" t="str">
        <f t="shared" si="52"/>
        <v>film &amp; video</v>
      </c>
      <c r="R330" t="str">
        <f t="shared" si="53"/>
        <v>documentary</v>
      </c>
      <c r="S330" s="10">
        <f t="shared" si="54"/>
        <v>42278.696620370371</v>
      </c>
      <c r="T330" s="10">
        <f t="shared" si="55"/>
        <v>42308.916666666672</v>
      </c>
      <c r="U330">
        <f t="shared" si="56"/>
        <v>2015</v>
      </c>
      <c r="V330">
        <f t="shared" si="57"/>
        <v>2015</v>
      </c>
      <c r="W330" t="str">
        <f t="shared" si="58"/>
        <v>Oct</v>
      </c>
      <c r="X330" t="str">
        <f t="shared" si="59"/>
        <v>&gt;50000</v>
      </c>
      <c r="Y330" s="12">
        <f>VLOOKUP(H330,Table1[#All],2,)*Kickstarter!E330</f>
        <v>77710.8</v>
      </c>
      <c r="Z330" s="5">
        <f>Y330/'currency conversion'!$B$18</f>
        <v>1.6867187920250755E-3</v>
      </c>
    </row>
    <row r="331" spans="1:26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0"/>
        <v>1.0549999999999999</v>
      </c>
      <c r="P331" s="6">
        <f t="shared" si="51"/>
        <v>63.17365269461078</v>
      </c>
      <c r="Q331" t="str">
        <f t="shared" si="52"/>
        <v>film &amp; video</v>
      </c>
      <c r="R331" t="str">
        <f t="shared" si="53"/>
        <v>documentary</v>
      </c>
      <c r="S331" s="10">
        <f t="shared" si="54"/>
        <v>42291.21674768519</v>
      </c>
      <c r="T331" s="10">
        <f t="shared" si="55"/>
        <v>42314.916666666672</v>
      </c>
      <c r="U331">
        <f t="shared" si="56"/>
        <v>2015</v>
      </c>
      <c r="V331">
        <f t="shared" si="57"/>
        <v>2015</v>
      </c>
      <c r="W331" t="str">
        <f t="shared" si="58"/>
        <v>Oct</v>
      </c>
      <c r="X331" t="str">
        <f t="shared" si="59"/>
        <v>10000 to 14999</v>
      </c>
      <c r="Y331" s="12">
        <f>VLOOKUP(H331,Table1[#All],2,)*Kickstarter!E331</f>
        <v>10550</v>
      </c>
      <c r="Z331" s="5">
        <f>Y331/'currency conversion'!$B$18</f>
        <v>2.2898854799930699E-4</v>
      </c>
    </row>
    <row r="332" spans="1:26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0"/>
        <v>1.0182857142857142</v>
      </c>
      <c r="P332" s="6">
        <f t="shared" si="51"/>
        <v>104.82352941176471</v>
      </c>
      <c r="Q332" t="str">
        <f t="shared" si="52"/>
        <v>film &amp; video</v>
      </c>
      <c r="R332" t="str">
        <f t="shared" si="53"/>
        <v>documentary</v>
      </c>
      <c r="S332" s="10">
        <f t="shared" si="54"/>
        <v>41379.265775462962</v>
      </c>
      <c r="T332" s="10">
        <f t="shared" si="55"/>
        <v>41410.915972222225</v>
      </c>
      <c r="U332">
        <f t="shared" si="56"/>
        <v>2013</v>
      </c>
      <c r="V332">
        <f t="shared" si="57"/>
        <v>2013</v>
      </c>
      <c r="W332" t="str">
        <f t="shared" si="58"/>
        <v>Apr</v>
      </c>
      <c r="X332" t="str">
        <f t="shared" si="59"/>
        <v>35000 to 39999</v>
      </c>
      <c r="Y332" s="12">
        <f>VLOOKUP(H332,Table1[#All],2,)*Kickstarter!E332</f>
        <v>35640</v>
      </c>
      <c r="Z332" s="5">
        <f>Y332/'currency conversion'!$B$18</f>
        <v>7.7356889580050244E-4</v>
      </c>
    </row>
    <row r="333" spans="1:26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0"/>
        <v>1.0660499999999999</v>
      </c>
      <c r="P333" s="6">
        <f t="shared" si="51"/>
        <v>97.356164383561648</v>
      </c>
      <c r="Q333" t="str">
        <f t="shared" si="52"/>
        <v>film &amp; video</v>
      </c>
      <c r="R333" t="str">
        <f t="shared" si="53"/>
        <v>documentary</v>
      </c>
      <c r="S333" s="10">
        <f t="shared" si="54"/>
        <v>42507.331412037034</v>
      </c>
      <c r="T333" s="10">
        <f t="shared" si="55"/>
        <v>42538.331412037034</v>
      </c>
      <c r="U333">
        <f t="shared" si="56"/>
        <v>2016</v>
      </c>
      <c r="V333">
        <f t="shared" si="57"/>
        <v>2016</v>
      </c>
      <c r="W333" t="str">
        <f t="shared" si="58"/>
        <v>May</v>
      </c>
      <c r="X333" t="str">
        <f t="shared" si="59"/>
        <v>40000 to 44999</v>
      </c>
      <c r="Y333" s="12">
        <f>VLOOKUP(H333,Table1[#All],2,)*Kickstarter!E333</f>
        <v>42642</v>
      </c>
      <c r="Z333" s="5">
        <f>Y333/'currency conversion'!$B$18</f>
        <v>9.2554783542999513E-4</v>
      </c>
    </row>
    <row r="334" spans="1:26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0"/>
        <v>1.13015</v>
      </c>
      <c r="P334" s="6">
        <f t="shared" si="51"/>
        <v>203.63063063063063</v>
      </c>
      <c r="Q334" t="str">
        <f t="shared" si="52"/>
        <v>film &amp; video</v>
      </c>
      <c r="R334" t="str">
        <f t="shared" si="53"/>
        <v>documentary</v>
      </c>
      <c r="S334" s="10">
        <f t="shared" si="54"/>
        <v>42263.430289351847</v>
      </c>
      <c r="T334" s="10">
        <f t="shared" si="55"/>
        <v>42305.083333333328</v>
      </c>
      <c r="U334">
        <f t="shared" si="56"/>
        <v>2015</v>
      </c>
      <c r="V334">
        <f t="shared" si="57"/>
        <v>2015</v>
      </c>
      <c r="W334" t="str">
        <f t="shared" si="58"/>
        <v>Sep</v>
      </c>
      <c r="X334" t="str">
        <f t="shared" si="59"/>
        <v>&gt;50000</v>
      </c>
      <c r="Y334" s="12">
        <f>VLOOKUP(H334,Table1[#All],2,)*Kickstarter!E334</f>
        <v>113015</v>
      </c>
      <c r="Z334" s="5">
        <f>Y334/'currency conversion'!$B$18</f>
        <v>2.4529991234257514E-3</v>
      </c>
    </row>
    <row r="335" spans="1:26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0"/>
        <v>1.252275</v>
      </c>
      <c r="P335" s="6">
        <f t="shared" si="51"/>
        <v>188.31203007518798</v>
      </c>
      <c r="Q335" t="str">
        <f t="shared" si="52"/>
        <v>film &amp; video</v>
      </c>
      <c r="R335" t="str">
        <f t="shared" si="53"/>
        <v>documentary</v>
      </c>
      <c r="S335" s="10">
        <f t="shared" si="54"/>
        <v>42437.386469907404</v>
      </c>
      <c r="T335" s="10">
        <f t="shared" si="55"/>
        <v>42467.34480324074</v>
      </c>
      <c r="U335">
        <f t="shared" si="56"/>
        <v>2016</v>
      </c>
      <c r="V335">
        <f t="shared" si="57"/>
        <v>2016</v>
      </c>
      <c r="W335" t="str">
        <f t="shared" si="58"/>
        <v>Mar</v>
      </c>
      <c r="X335" t="str">
        <f t="shared" si="59"/>
        <v>&gt;50000</v>
      </c>
      <c r="Y335" s="12">
        <f>VLOOKUP(H335,Table1[#All],2,)*Kickstarter!E335</f>
        <v>50091</v>
      </c>
      <c r="Z335" s="5">
        <f>Y335/'currency conversion'!$B$18</f>
        <v>1.0872289438704538E-3</v>
      </c>
    </row>
    <row r="336" spans="1:26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0"/>
        <v>1.0119</v>
      </c>
      <c r="P336" s="6">
        <f t="shared" si="51"/>
        <v>146.65217391304347</v>
      </c>
      <c r="Q336" t="str">
        <f t="shared" si="52"/>
        <v>film &amp; video</v>
      </c>
      <c r="R336" t="str">
        <f t="shared" si="53"/>
        <v>documentary</v>
      </c>
      <c r="S336" s="10">
        <f t="shared" si="54"/>
        <v>42101.432372685187</v>
      </c>
      <c r="T336" s="10">
        <f t="shared" si="55"/>
        <v>42139.541666666672</v>
      </c>
      <c r="U336">
        <f t="shared" si="56"/>
        <v>2015</v>
      </c>
      <c r="V336">
        <f t="shared" si="57"/>
        <v>2015</v>
      </c>
      <c r="W336" t="str">
        <f t="shared" si="58"/>
        <v>Apr</v>
      </c>
      <c r="X336" t="str">
        <f t="shared" si="59"/>
        <v>10000 to 14999</v>
      </c>
      <c r="Y336" s="12">
        <f>VLOOKUP(H336,Table1[#All],2,)*Kickstarter!E336</f>
        <v>10119</v>
      </c>
      <c r="Z336" s="5">
        <f>Y336/'currency conversion'!$B$18</f>
        <v>2.19633660398577E-4</v>
      </c>
    </row>
    <row r="337" spans="1:26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0"/>
        <v>1.0276470588235294</v>
      </c>
      <c r="P337" s="6">
        <f t="shared" si="51"/>
        <v>109.1875</v>
      </c>
      <c r="Q337" t="str">
        <f t="shared" si="52"/>
        <v>film &amp; video</v>
      </c>
      <c r="R337" t="str">
        <f t="shared" si="53"/>
        <v>documentary</v>
      </c>
      <c r="S337" s="10">
        <f t="shared" si="54"/>
        <v>42101.487442129626</v>
      </c>
      <c r="T337" s="10">
        <f t="shared" si="55"/>
        <v>42132.666666666672</v>
      </c>
      <c r="U337">
        <f t="shared" si="56"/>
        <v>2015</v>
      </c>
      <c r="V337">
        <f t="shared" si="57"/>
        <v>2015</v>
      </c>
      <c r="W337" t="str">
        <f t="shared" si="58"/>
        <v>Apr</v>
      </c>
      <c r="X337" t="str">
        <f t="shared" si="59"/>
        <v>5000 to 9999</v>
      </c>
      <c r="Y337" s="12">
        <f>VLOOKUP(H337,Table1[#All],2,)*Kickstarter!E337</f>
        <v>8735</v>
      </c>
      <c r="Z337" s="5">
        <f>Y337/'currency conversion'!$B$18</f>
        <v>1.895938357131703E-4</v>
      </c>
    </row>
    <row r="338" spans="1:26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0"/>
        <v>1.1683911999999999</v>
      </c>
      <c r="P338" s="6">
        <f t="shared" si="51"/>
        <v>59.249046653144013</v>
      </c>
      <c r="Q338" t="str">
        <f t="shared" si="52"/>
        <v>film &amp; video</v>
      </c>
      <c r="R338" t="str">
        <f t="shared" si="53"/>
        <v>documentary</v>
      </c>
      <c r="S338" s="10">
        <f t="shared" si="54"/>
        <v>42291.346273148149</v>
      </c>
      <c r="T338" s="10">
        <f t="shared" si="55"/>
        <v>42321.387939814813</v>
      </c>
      <c r="U338">
        <f t="shared" si="56"/>
        <v>2015</v>
      </c>
      <c r="V338">
        <f t="shared" si="57"/>
        <v>2015</v>
      </c>
      <c r="W338" t="str">
        <f t="shared" si="58"/>
        <v>Oct</v>
      </c>
      <c r="X338" t="str">
        <f t="shared" si="59"/>
        <v>25000 to 29999</v>
      </c>
      <c r="Y338" s="12">
        <f>VLOOKUP(H338,Table1[#All],2,)*Kickstarter!E338</f>
        <v>29209.78</v>
      </c>
      <c r="Z338" s="5">
        <f>Y338/'currency conversion'!$B$18</f>
        <v>6.3400048432030306E-4</v>
      </c>
    </row>
    <row r="339" spans="1:26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0"/>
        <v>1.0116833333333335</v>
      </c>
      <c r="P339" s="6">
        <f t="shared" si="51"/>
        <v>97.904838709677421</v>
      </c>
      <c r="Q339" t="str">
        <f t="shared" si="52"/>
        <v>film &amp; video</v>
      </c>
      <c r="R339" t="str">
        <f t="shared" si="53"/>
        <v>documentary</v>
      </c>
      <c r="S339" s="10">
        <f t="shared" si="54"/>
        <v>42046.878564814819</v>
      </c>
      <c r="T339" s="10">
        <f t="shared" si="55"/>
        <v>42076.836898148147</v>
      </c>
      <c r="U339">
        <f t="shared" si="56"/>
        <v>2015</v>
      </c>
      <c r="V339">
        <f t="shared" si="57"/>
        <v>2015</v>
      </c>
      <c r="W339" t="str">
        <f t="shared" si="58"/>
        <v>Feb</v>
      </c>
      <c r="X339" t="str">
        <f t="shared" si="59"/>
        <v>1000 to 4999</v>
      </c>
      <c r="Y339" s="12">
        <f>VLOOKUP(H339,Table1[#All],2,)*Kickstarter!E339</f>
        <v>3035.05</v>
      </c>
      <c r="Z339" s="5">
        <f>Y339/'currency conversion'!$B$18</f>
        <v>6.5875989820407267E-5</v>
      </c>
    </row>
    <row r="340" spans="1:26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0"/>
        <v>1.1013360000000001</v>
      </c>
      <c r="P340" s="6">
        <f t="shared" si="51"/>
        <v>70.000169491525426</v>
      </c>
      <c r="Q340" t="str">
        <f t="shared" si="52"/>
        <v>film &amp; video</v>
      </c>
      <c r="R340" t="str">
        <f t="shared" si="53"/>
        <v>documentary</v>
      </c>
      <c r="S340" s="10">
        <f t="shared" si="54"/>
        <v>42559.505671296298</v>
      </c>
      <c r="T340" s="10">
        <f t="shared" si="55"/>
        <v>42615.791666666672</v>
      </c>
      <c r="U340">
        <f t="shared" si="56"/>
        <v>2016</v>
      </c>
      <c r="V340">
        <f t="shared" si="57"/>
        <v>2016</v>
      </c>
      <c r="W340" t="str">
        <f t="shared" si="58"/>
        <v>Jul</v>
      </c>
      <c r="X340" t="str">
        <f t="shared" si="59"/>
        <v>15000 to 19999</v>
      </c>
      <c r="Y340" s="12">
        <f>VLOOKUP(H340,Table1[#All],2,)*Kickstarter!E340</f>
        <v>16520.04</v>
      </c>
      <c r="Z340" s="5">
        <f>Y340/'currency conversion'!$B$18</f>
        <v>3.5856871777160867E-4</v>
      </c>
    </row>
    <row r="341" spans="1:26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0"/>
        <v>1.0808333333333333</v>
      </c>
      <c r="P341" s="6">
        <f t="shared" si="51"/>
        <v>72.865168539325836</v>
      </c>
      <c r="Q341" t="str">
        <f t="shared" si="52"/>
        <v>film &amp; video</v>
      </c>
      <c r="R341" t="str">
        <f t="shared" si="53"/>
        <v>documentary</v>
      </c>
      <c r="S341" s="10">
        <f t="shared" si="54"/>
        <v>42093.510046296295</v>
      </c>
      <c r="T341" s="10">
        <f t="shared" si="55"/>
        <v>42123.510046296295</v>
      </c>
      <c r="U341">
        <f t="shared" si="56"/>
        <v>2015</v>
      </c>
      <c r="V341">
        <f t="shared" si="57"/>
        <v>2015</v>
      </c>
      <c r="W341" t="str">
        <f t="shared" si="58"/>
        <v>Mar</v>
      </c>
      <c r="X341" t="str">
        <f t="shared" si="59"/>
        <v>5000 to 9999</v>
      </c>
      <c r="Y341" s="12">
        <f>VLOOKUP(H341,Table1[#All],2,)*Kickstarter!E341</f>
        <v>6485</v>
      </c>
      <c r="Z341" s="5">
        <f>Y341/'currency conversion'!$B$18</f>
        <v>1.4075741552374462E-4</v>
      </c>
    </row>
    <row r="342" spans="1:26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0"/>
        <v>1.2502285714285715</v>
      </c>
      <c r="P342" s="6">
        <f t="shared" si="51"/>
        <v>146.34782608695653</v>
      </c>
      <c r="Q342" t="str">
        <f t="shared" si="52"/>
        <v>film &amp; video</v>
      </c>
      <c r="R342" t="str">
        <f t="shared" si="53"/>
        <v>documentary</v>
      </c>
      <c r="S342" s="10">
        <f t="shared" si="54"/>
        <v>42772.419062500005</v>
      </c>
      <c r="T342" s="10">
        <f t="shared" si="55"/>
        <v>42802.625</v>
      </c>
      <c r="U342">
        <f t="shared" si="56"/>
        <v>2017</v>
      </c>
      <c r="V342">
        <f t="shared" si="57"/>
        <v>2017</v>
      </c>
      <c r="W342" t="str">
        <f t="shared" si="58"/>
        <v>Feb</v>
      </c>
      <c r="X342" t="str">
        <f t="shared" si="59"/>
        <v>40000 to 44999</v>
      </c>
      <c r="Y342" s="12">
        <f>VLOOKUP(H342,Table1[#All],2,)*Kickstarter!E342</f>
        <v>43758</v>
      </c>
      <c r="Z342" s="5">
        <f>Y342/'currency conversion'!$B$18</f>
        <v>9.4977069984395022E-4</v>
      </c>
    </row>
    <row r="343" spans="1:26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0"/>
        <v>1.0671428571428572</v>
      </c>
      <c r="P343" s="6">
        <f t="shared" si="51"/>
        <v>67.909090909090907</v>
      </c>
      <c r="Q343" t="str">
        <f t="shared" si="52"/>
        <v>film &amp; video</v>
      </c>
      <c r="R343" t="str">
        <f t="shared" si="53"/>
        <v>documentary</v>
      </c>
      <c r="S343" s="10">
        <f t="shared" si="54"/>
        <v>41894.629606481481</v>
      </c>
      <c r="T343" s="10">
        <f t="shared" si="55"/>
        <v>41912.915972222225</v>
      </c>
      <c r="U343">
        <f t="shared" si="56"/>
        <v>2014</v>
      </c>
      <c r="V343">
        <f t="shared" si="57"/>
        <v>2014</v>
      </c>
      <c r="W343" t="str">
        <f t="shared" si="58"/>
        <v>Sep</v>
      </c>
      <c r="X343" t="str">
        <f t="shared" si="59"/>
        <v>1000 to 4999</v>
      </c>
      <c r="Y343" s="12">
        <f>VLOOKUP(H343,Table1[#All],2,)*Kickstarter!E343</f>
        <v>3735</v>
      </c>
      <c r="Z343" s="5">
        <f>Y343/'currency conversion'!$B$18</f>
        <v>8.1068457514446593E-5</v>
      </c>
    </row>
    <row r="344" spans="1:26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0"/>
        <v>1.0036639999999999</v>
      </c>
      <c r="P344" s="6">
        <f t="shared" si="51"/>
        <v>169.85083076923075</v>
      </c>
      <c r="Q344" t="str">
        <f t="shared" si="52"/>
        <v>film &amp; video</v>
      </c>
      <c r="R344" t="str">
        <f t="shared" si="53"/>
        <v>documentary</v>
      </c>
      <c r="S344" s="10">
        <f t="shared" si="54"/>
        <v>42459.530844907407</v>
      </c>
      <c r="T344" s="10">
        <f t="shared" si="55"/>
        <v>42489.530844907407</v>
      </c>
      <c r="U344">
        <f t="shared" si="56"/>
        <v>2016</v>
      </c>
      <c r="V344">
        <f t="shared" si="57"/>
        <v>2016</v>
      </c>
      <c r="W344" t="str">
        <f t="shared" si="58"/>
        <v>Mar</v>
      </c>
      <c r="X344" t="str">
        <f t="shared" si="59"/>
        <v>&gt;50000</v>
      </c>
      <c r="Y344" s="12">
        <f>VLOOKUP(H344,Table1[#All],2,)*Kickstarter!E344</f>
        <v>55201.52</v>
      </c>
      <c r="Z344" s="5">
        <f>Y344/'currency conversion'!$B$18</f>
        <v>1.1981531670288818E-3</v>
      </c>
    </row>
    <row r="345" spans="1:26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0"/>
        <v>1.0202863333333334</v>
      </c>
      <c r="P345" s="6">
        <f t="shared" si="51"/>
        <v>58.413339694656486</v>
      </c>
      <c r="Q345" t="str">
        <f t="shared" si="52"/>
        <v>film &amp; video</v>
      </c>
      <c r="R345" t="str">
        <f t="shared" si="53"/>
        <v>documentary</v>
      </c>
      <c r="S345" s="10">
        <f t="shared" si="54"/>
        <v>41926.48778935185</v>
      </c>
      <c r="T345" s="10">
        <f t="shared" si="55"/>
        <v>41956.875</v>
      </c>
      <c r="U345">
        <f t="shared" si="56"/>
        <v>2014</v>
      </c>
      <c r="V345">
        <f t="shared" si="57"/>
        <v>2014</v>
      </c>
      <c r="W345" t="str">
        <f t="shared" si="58"/>
        <v>Oct</v>
      </c>
      <c r="X345" t="str">
        <f t="shared" si="59"/>
        <v>30000 to 34999</v>
      </c>
      <c r="Y345" s="12">
        <f>VLOOKUP(H345,Table1[#All],2,)*Kickstarter!E345</f>
        <v>30608.59</v>
      </c>
      <c r="Z345" s="5">
        <f>Y345/'currency conversion'!$B$18</f>
        <v>6.6436176117593438E-4</v>
      </c>
    </row>
    <row r="346" spans="1:26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0"/>
        <v>1.0208358208955224</v>
      </c>
      <c r="P346" s="6">
        <f t="shared" si="51"/>
        <v>119.99298245614035</v>
      </c>
      <c r="Q346" t="str">
        <f t="shared" si="52"/>
        <v>film &amp; video</v>
      </c>
      <c r="R346" t="str">
        <f t="shared" si="53"/>
        <v>documentary</v>
      </c>
      <c r="S346" s="10">
        <f t="shared" si="54"/>
        <v>42111.720995370371</v>
      </c>
      <c r="T346" s="10">
        <f t="shared" si="55"/>
        <v>42155.847222222219</v>
      </c>
      <c r="U346">
        <f t="shared" si="56"/>
        <v>2015</v>
      </c>
      <c r="V346">
        <f t="shared" si="57"/>
        <v>2015</v>
      </c>
      <c r="W346" t="str">
        <f t="shared" si="58"/>
        <v>Apr</v>
      </c>
      <c r="X346" t="str">
        <f t="shared" si="59"/>
        <v>30000 to 34999</v>
      </c>
      <c r="Y346" s="12">
        <f>VLOOKUP(H346,Table1[#All],2,)*Kickstarter!E346</f>
        <v>34198</v>
      </c>
      <c r="Z346" s="5">
        <f>Y346/'currency conversion'!$B$18</f>
        <v>7.4227017672799059E-4</v>
      </c>
    </row>
    <row r="347" spans="1:26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0"/>
        <v>1.2327586206896552</v>
      </c>
      <c r="P347" s="6">
        <f t="shared" si="51"/>
        <v>99.860335195530723</v>
      </c>
      <c r="Q347" t="str">
        <f t="shared" si="52"/>
        <v>film &amp; video</v>
      </c>
      <c r="R347" t="str">
        <f t="shared" si="53"/>
        <v>documentary</v>
      </c>
      <c r="S347" s="10">
        <f t="shared" si="54"/>
        <v>42114.694328703699</v>
      </c>
      <c r="T347" s="10">
        <f t="shared" si="55"/>
        <v>42144.694328703699</v>
      </c>
      <c r="U347">
        <f t="shared" si="56"/>
        <v>2015</v>
      </c>
      <c r="V347">
        <f t="shared" si="57"/>
        <v>2015</v>
      </c>
      <c r="W347" t="str">
        <f t="shared" si="58"/>
        <v>Apr</v>
      </c>
      <c r="X347" t="str">
        <f t="shared" si="59"/>
        <v>15000 to 19999</v>
      </c>
      <c r="Y347" s="12">
        <f>VLOOKUP(H347,Table1[#All],2,)*Kickstarter!E347</f>
        <v>17875</v>
      </c>
      <c r="Z347" s="5">
        <f>Y347/'currency conversion'!$B$18</f>
        <v>3.8797822706043722E-4</v>
      </c>
    </row>
    <row r="348" spans="1:26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0"/>
        <v>1.7028880000000002</v>
      </c>
      <c r="P348" s="6">
        <f t="shared" si="51"/>
        <v>90.579148936170213</v>
      </c>
      <c r="Q348" t="str">
        <f t="shared" si="52"/>
        <v>film &amp; video</v>
      </c>
      <c r="R348" t="str">
        <f t="shared" si="53"/>
        <v>documentary</v>
      </c>
      <c r="S348" s="10">
        <f t="shared" si="54"/>
        <v>42261.250243055554</v>
      </c>
      <c r="T348" s="10">
        <f t="shared" si="55"/>
        <v>42291.250243055554</v>
      </c>
      <c r="U348">
        <f t="shared" si="56"/>
        <v>2015</v>
      </c>
      <c r="V348">
        <f t="shared" si="57"/>
        <v>2015</v>
      </c>
      <c r="W348" t="str">
        <f t="shared" si="58"/>
        <v>Sep</v>
      </c>
      <c r="X348" t="str">
        <f t="shared" si="59"/>
        <v>15000 to 19999</v>
      </c>
      <c r="Y348" s="12">
        <f>VLOOKUP(H348,Table1[#All],2,)*Kickstarter!E348</f>
        <v>17028.88</v>
      </c>
      <c r="Z348" s="5">
        <f>Y348/'currency conversion'!$B$18</f>
        <v>3.6961312846013638E-4</v>
      </c>
    </row>
    <row r="349" spans="1:26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0"/>
        <v>1.1159049999999999</v>
      </c>
      <c r="P349" s="6">
        <f t="shared" si="51"/>
        <v>117.77361477572559</v>
      </c>
      <c r="Q349" t="str">
        <f t="shared" si="52"/>
        <v>film &amp; video</v>
      </c>
      <c r="R349" t="str">
        <f t="shared" si="53"/>
        <v>documentary</v>
      </c>
      <c r="S349" s="10">
        <f t="shared" si="54"/>
        <v>42292.245474537034</v>
      </c>
      <c r="T349" s="10">
        <f t="shared" si="55"/>
        <v>42322.287141203706</v>
      </c>
      <c r="U349">
        <f t="shared" si="56"/>
        <v>2015</v>
      </c>
      <c r="V349">
        <f t="shared" si="57"/>
        <v>2015</v>
      </c>
      <c r="W349" t="str">
        <f t="shared" si="58"/>
        <v>Oct</v>
      </c>
      <c r="X349" t="str">
        <f t="shared" si="59"/>
        <v>40000 to 44999</v>
      </c>
      <c r="Y349" s="12">
        <f>VLOOKUP(H349,Table1[#All],2,)*Kickstarter!E349</f>
        <v>44636.2</v>
      </c>
      <c r="Z349" s="5">
        <f>Y349/'currency conversion'!$B$18</f>
        <v>9.6883209727077399E-4</v>
      </c>
    </row>
    <row r="350" spans="1:26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0"/>
        <v>1.03</v>
      </c>
      <c r="P350" s="6">
        <f t="shared" si="51"/>
        <v>86.554621848739501</v>
      </c>
      <c r="Q350" t="str">
        <f t="shared" si="52"/>
        <v>film &amp; video</v>
      </c>
      <c r="R350" t="str">
        <f t="shared" si="53"/>
        <v>documentary</v>
      </c>
      <c r="S350" s="10">
        <f t="shared" si="54"/>
        <v>42207.33699074074</v>
      </c>
      <c r="T350" s="10">
        <f t="shared" si="55"/>
        <v>42237.33699074074</v>
      </c>
      <c r="U350">
        <f t="shared" si="56"/>
        <v>2015</v>
      </c>
      <c r="V350">
        <f t="shared" si="57"/>
        <v>2015</v>
      </c>
      <c r="W350" t="str">
        <f t="shared" si="58"/>
        <v>Jul</v>
      </c>
      <c r="X350" t="str">
        <f t="shared" si="59"/>
        <v>10000 to 14999</v>
      </c>
      <c r="Y350" s="12">
        <f>VLOOKUP(H350,Table1[#All],2,)*Kickstarter!E350</f>
        <v>10300</v>
      </c>
      <c r="Z350" s="5">
        <f>Y350/'currency conversion'!$B$18</f>
        <v>2.2356227908937079E-4</v>
      </c>
    </row>
    <row r="351" spans="1:26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0"/>
        <v>1.0663570159857905</v>
      </c>
      <c r="P351" s="6">
        <f t="shared" si="51"/>
        <v>71.899281437125751</v>
      </c>
      <c r="Q351" t="str">
        <f t="shared" si="52"/>
        <v>film &amp; video</v>
      </c>
      <c r="R351" t="str">
        <f t="shared" si="53"/>
        <v>documentary</v>
      </c>
      <c r="S351" s="10">
        <f t="shared" si="54"/>
        <v>42760.248935185184</v>
      </c>
      <c r="T351" s="10">
        <f t="shared" si="55"/>
        <v>42790.248935185184</v>
      </c>
      <c r="U351">
        <f t="shared" si="56"/>
        <v>2017</v>
      </c>
      <c r="V351">
        <f t="shared" si="57"/>
        <v>2017</v>
      </c>
      <c r="W351" t="str">
        <f t="shared" si="58"/>
        <v>Jan</v>
      </c>
      <c r="X351" t="str">
        <f t="shared" si="59"/>
        <v>10000 to 14999</v>
      </c>
      <c r="Y351" s="12">
        <f>VLOOKUP(H351,Table1[#All],2,)*Kickstarter!E351</f>
        <v>12007.18</v>
      </c>
      <c r="Z351" s="5">
        <f>Y351/'currency conversion'!$B$18</f>
        <v>2.6061675012003025E-4</v>
      </c>
    </row>
    <row r="352" spans="1:26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0"/>
        <v>1.1476</v>
      </c>
      <c r="P352" s="6">
        <f t="shared" si="51"/>
        <v>129.81900452488688</v>
      </c>
      <c r="Q352" t="str">
        <f t="shared" si="52"/>
        <v>film &amp; video</v>
      </c>
      <c r="R352" t="str">
        <f t="shared" si="53"/>
        <v>documentary</v>
      </c>
      <c r="S352" s="10">
        <f t="shared" si="54"/>
        <v>42585.816076388888</v>
      </c>
      <c r="T352" s="10">
        <f t="shared" si="55"/>
        <v>42623.915972222225</v>
      </c>
      <c r="U352">
        <f t="shared" si="56"/>
        <v>2016</v>
      </c>
      <c r="V352">
        <f t="shared" si="57"/>
        <v>2016</v>
      </c>
      <c r="W352" t="str">
        <f t="shared" si="58"/>
        <v>Aug</v>
      </c>
      <c r="X352" t="str">
        <f t="shared" si="59"/>
        <v>25000 to 29999</v>
      </c>
      <c r="Y352" s="12">
        <f>VLOOKUP(H352,Table1[#All],2,)*Kickstarter!E352</f>
        <v>28690</v>
      </c>
      <c r="Z352" s="5">
        <f>Y352/'currency conversion'!$B$18</f>
        <v>6.2271862010427649E-4</v>
      </c>
    </row>
    <row r="353" spans="1:26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0"/>
        <v>1.2734117647058822</v>
      </c>
      <c r="P353" s="6">
        <f t="shared" si="51"/>
        <v>44.912863070539416</v>
      </c>
      <c r="Q353" t="str">
        <f t="shared" si="52"/>
        <v>film &amp; video</v>
      </c>
      <c r="R353" t="str">
        <f t="shared" si="53"/>
        <v>documentary</v>
      </c>
      <c r="S353" s="10">
        <f t="shared" si="54"/>
        <v>42427.714745370366</v>
      </c>
      <c r="T353" s="10">
        <f t="shared" si="55"/>
        <v>42467.673078703709</v>
      </c>
      <c r="U353">
        <f t="shared" si="56"/>
        <v>2016</v>
      </c>
      <c r="V353">
        <f t="shared" si="57"/>
        <v>2016</v>
      </c>
      <c r="W353" t="str">
        <f t="shared" si="58"/>
        <v>Feb</v>
      </c>
      <c r="X353" t="str">
        <f t="shared" si="59"/>
        <v>40000 to 44999</v>
      </c>
      <c r="Y353" s="12">
        <f>VLOOKUP(H353,Table1[#All],2,)*Kickstarter!E353</f>
        <v>49357.439999999995</v>
      </c>
      <c r="Z353" s="5">
        <f>Y353/'currency conversion'!$B$18</f>
        <v>1.0713069685841625E-3</v>
      </c>
    </row>
    <row r="354" spans="1:26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0"/>
        <v>1.1656</v>
      </c>
      <c r="P354" s="6">
        <f t="shared" si="51"/>
        <v>40.755244755244753</v>
      </c>
      <c r="Q354" t="str">
        <f t="shared" si="52"/>
        <v>film &amp; video</v>
      </c>
      <c r="R354" t="str">
        <f t="shared" si="53"/>
        <v>documentary</v>
      </c>
      <c r="S354" s="10">
        <f t="shared" si="54"/>
        <v>41889.917453703703</v>
      </c>
      <c r="T354" s="10">
        <f t="shared" si="55"/>
        <v>41919.917453703703</v>
      </c>
      <c r="U354">
        <f t="shared" si="56"/>
        <v>2014</v>
      </c>
      <c r="V354">
        <f t="shared" si="57"/>
        <v>2014</v>
      </c>
      <c r="W354" t="str">
        <f t="shared" si="58"/>
        <v>Sep</v>
      </c>
      <c r="X354" t="str">
        <f t="shared" si="59"/>
        <v>10000 to 14999</v>
      </c>
      <c r="Y354" s="12">
        <f>VLOOKUP(H354,Table1[#All],2,)*Kickstarter!E354</f>
        <v>11656</v>
      </c>
      <c r="Z354" s="5">
        <f>Y354/'currency conversion'!$B$18</f>
        <v>2.5299436165686465E-4</v>
      </c>
    </row>
    <row r="355" spans="1:26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0"/>
        <v>1.0861819426615318</v>
      </c>
      <c r="P355" s="6">
        <f t="shared" si="51"/>
        <v>103.52394779771615</v>
      </c>
      <c r="Q355" t="str">
        <f t="shared" si="52"/>
        <v>film &amp; video</v>
      </c>
      <c r="R355" t="str">
        <f t="shared" si="53"/>
        <v>documentary</v>
      </c>
      <c r="S355" s="10">
        <f t="shared" si="54"/>
        <v>42297.541886574079</v>
      </c>
      <c r="T355" s="10">
        <f t="shared" si="55"/>
        <v>42327.583553240736</v>
      </c>
      <c r="U355">
        <f t="shared" si="56"/>
        <v>2015</v>
      </c>
      <c r="V355">
        <f t="shared" si="57"/>
        <v>2015</v>
      </c>
      <c r="W355" t="str">
        <f t="shared" si="58"/>
        <v>Oct</v>
      </c>
      <c r="X355" t="str">
        <f t="shared" si="59"/>
        <v>&gt;50000</v>
      </c>
      <c r="Y355" s="12">
        <f>VLOOKUP(H355,Table1[#All],2,)*Kickstarter!E355</f>
        <v>63460.18</v>
      </c>
      <c r="Z355" s="5">
        <f>Y355/'currency conversion'!$B$18</f>
        <v>1.3774080070118161E-3</v>
      </c>
    </row>
    <row r="356" spans="1:26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0"/>
        <v>1.0394285714285714</v>
      </c>
      <c r="P356" s="6">
        <f t="shared" si="51"/>
        <v>125.44827586206897</v>
      </c>
      <c r="Q356" t="str">
        <f t="shared" si="52"/>
        <v>film &amp; video</v>
      </c>
      <c r="R356" t="str">
        <f t="shared" si="53"/>
        <v>documentary</v>
      </c>
      <c r="S356" s="10">
        <f t="shared" si="54"/>
        <v>42438.577789351853</v>
      </c>
      <c r="T356" s="10">
        <f t="shared" si="55"/>
        <v>42468.536122685182</v>
      </c>
      <c r="U356">
        <f t="shared" si="56"/>
        <v>2016</v>
      </c>
      <c r="V356">
        <f t="shared" si="57"/>
        <v>2016</v>
      </c>
      <c r="W356" t="str">
        <f t="shared" si="58"/>
        <v>Mar</v>
      </c>
      <c r="X356" t="str">
        <f t="shared" si="59"/>
        <v>1000 to 4999</v>
      </c>
      <c r="Y356" s="12">
        <f>VLOOKUP(H356,Table1[#All],2,)*Kickstarter!E356</f>
        <v>3638</v>
      </c>
      <c r="Z356" s="5">
        <f>Y356/'currency conversion'!$B$18</f>
        <v>7.8963065177391353E-5</v>
      </c>
    </row>
    <row r="357" spans="1:26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0"/>
        <v>1.1625714285714286</v>
      </c>
      <c r="P357" s="6">
        <f t="shared" si="51"/>
        <v>246.60606060606059</v>
      </c>
      <c r="Q357" t="str">
        <f t="shared" si="52"/>
        <v>film &amp; video</v>
      </c>
      <c r="R357" t="str">
        <f t="shared" si="53"/>
        <v>documentary</v>
      </c>
      <c r="S357" s="10">
        <f t="shared" si="54"/>
        <v>41943.043912037036</v>
      </c>
      <c r="T357" s="10">
        <f t="shared" si="55"/>
        <v>41974.0855787037</v>
      </c>
      <c r="U357">
        <f t="shared" si="56"/>
        <v>2014</v>
      </c>
      <c r="V357">
        <f t="shared" si="57"/>
        <v>2014</v>
      </c>
      <c r="W357" t="str">
        <f t="shared" si="58"/>
        <v>Oct</v>
      </c>
      <c r="X357" t="str">
        <f t="shared" si="59"/>
        <v>40000 to 44999</v>
      </c>
      <c r="Y357" s="12">
        <f>VLOOKUP(H357,Table1[#All],2,)*Kickstarter!E357</f>
        <v>40690</v>
      </c>
      <c r="Z357" s="5">
        <f>Y357/'currency conversion'!$B$18</f>
        <v>8.8317952778121337E-4</v>
      </c>
    </row>
    <row r="358" spans="1:26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0"/>
        <v>1.0269239999999999</v>
      </c>
      <c r="P358" s="6">
        <f t="shared" si="51"/>
        <v>79.401340206185566</v>
      </c>
      <c r="Q358" t="str">
        <f t="shared" si="52"/>
        <v>film &amp; video</v>
      </c>
      <c r="R358" t="str">
        <f t="shared" si="53"/>
        <v>documentary</v>
      </c>
      <c r="S358" s="10">
        <f t="shared" si="54"/>
        <v>42415.553159722222</v>
      </c>
      <c r="T358" s="10">
        <f t="shared" si="55"/>
        <v>42445.511493055557</v>
      </c>
      <c r="U358">
        <f t="shared" si="56"/>
        <v>2016</v>
      </c>
      <c r="V358">
        <f t="shared" si="57"/>
        <v>2016</v>
      </c>
      <c r="W358" t="str">
        <f t="shared" si="58"/>
        <v>Feb</v>
      </c>
      <c r="X358" t="str">
        <f t="shared" si="59"/>
        <v>5000 to 9999</v>
      </c>
      <c r="Y358" s="12">
        <f>VLOOKUP(H358,Table1[#All],2,)*Kickstarter!E358</f>
        <v>7701.93</v>
      </c>
      <c r="Z358" s="5">
        <f>Y358/'currency conversion'!$B$18</f>
        <v>1.6717097322201921E-4</v>
      </c>
    </row>
    <row r="359" spans="1:26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0"/>
        <v>1.74</v>
      </c>
      <c r="P359" s="6">
        <f t="shared" si="51"/>
        <v>86.138613861386133</v>
      </c>
      <c r="Q359" t="str">
        <f t="shared" si="52"/>
        <v>film &amp; video</v>
      </c>
      <c r="R359" t="str">
        <f t="shared" si="53"/>
        <v>documentary</v>
      </c>
      <c r="S359" s="10">
        <f t="shared" si="54"/>
        <v>42077.972187499996</v>
      </c>
      <c r="T359" s="10">
        <f t="shared" si="55"/>
        <v>42117.972187499996</v>
      </c>
      <c r="U359">
        <f t="shared" si="56"/>
        <v>2015</v>
      </c>
      <c r="V359">
        <f t="shared" si="57"/>
        <v>2015</v>
      </c>
      <c r="W359" t="str">
        <f t="shared" si="58"/>
        <v>Mar</v>
      </c>
      <c r="X359" t="str">
        <f t="shared" si="59"/>
        <v>25000 to 29999</v>
      </c>
      <c r="Y359" s="12">
        <f>VLOOKUP(H359,Table1[#All],2,)*Kickstarter!E359</f>
        <v>26100</v>
      </c>
      <c r="Z359" s="5">
        <f>Y359/'currency conversion'!$B$18</f>
        <v>5.6650247419733762E-4</v>
      </c>
    </row>
    <row r="360" spans="1:26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0"/>
        <v>1.03088</v>
      </c>
      <c r="P360" s="6">
        <f t="shared" si="51"/>
        <v>193.04868913857678</v>
      </c>
      <c r="Q360" t="str">
        <f t="shared" si="52"/>
        <v>film &amp; video</v>
      </c>
      <c r="R360" t="str">
        <f t="shared" si="53"/>
        <v>documentary</v>
      </c>
      <c r="S360" s="10">
        <f t="shared" si="54"/>
        <v>42507.610196759255</v>
      </c>
      <c r="T360" s="10">
        <f t="shared" si="55"/>
        <v>42536.375</v>
      </c>
      <c r="U360">
        <f t="shared" si="56"/>
        <v>2016</v>
      </c>
      <c r="V360">
        <f t="shared" si="57"/>
        <v>2016</v>
      </c>
      <c r="W360" t="str">
        <f t="shared" si="58"/>
        <v>May</v>
      </c>
      <c r="X360" t="str">
        <f t="shared" si="59"/>
        <v>&gt;50000</v>
      </c>
      <c r="Y360" s="12">
        <f>VLOOKUP(H360,Table1[#All],2,)*Kickstarter!E360</f>
        <v>51544</v>
      </c>
      <c r="Z360" s="5">
        <f>Y360/'currency conversion'!$B$18</f>
        <v>1.1187664187750027E-3</v>
      </c>
    </row>
    <row r="361" spans="1:26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0"/>
        <v>1.0485537190082646</v>
      </c>
      <c r="P361" s="6">
        <f t="shared" si="51"/>
        <v>84.023178807947019</v>
      </c>
      <c r="Q361" t="str">
        <f t="shared" si="52"/>
        <v>film &amp; video</v>
      </c>
      <c r="R361" t="str">
        <f t="shared" si="53"/>
        <v>documentary</v>
      </c>
      <c r="S361" s="10">
        <f t="shared" si="54"/>
        <v>41934.820486111115</v>
      </c>
      <c r="T361" s="10">
        <f t="shared" si="55"/>
        <v>41956.966666666667</v>
      </c>
      <c r="U361">
        <f t="shared" si="56"/>
        <v>2014</v>
      </c>
      <c r="V361">
        <f t="shared" si="57"/>
        <v>2014</v>
      </c>
      <c r="W361" t="str">
        <f t="shared" si="58"/>
        <v>Oct</v>
      </c>
      <c r="X361" t="str">
        <f t="shared" si="59"/>
        <v>25000 to 29999</v>
      </c>
      <c r="Y361" s="12">
        <f>VLOOKUP(H361,Table1[#All],2,)*Kickstarter!E361</f>
        <v>25375</v>
      </c>
      <c r="Z361" s="5">
        <f>Y361/'currency conversion'!$B$18</f>
        <v>5.5076629435852275E-4</v>
      </c>
    </row>
    <row r="362" spans="1:26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0"/>
        <v>1.0137499999999999</v>
      </c>
      <c r="P362" s="6">
        <f t="shared" si="51"/>
        <v>139.82758620689654</v>
      </c>
      <c r="Q362" t="str">
        <f t="shared" si="52"/>
        <v>film &amp; video</v>
      </c>
      <c r="R362" t="str">
        <f t="shared" si="53"/>
        <v>documentary</v>
      </c>
      <c r="S362" s="10">
        <f t="shared" si="54"/>
        <v>42163.647916666669</v>
      </c>
      <c r="T362" s="10">
        <f t="shared" si="55"/>
        <v>42207.882638888885</v>
      </c>
      <c r="U362">
        <f t="shared" si="56"/>
        <v>2015</v>
      </c>
      <c r="V362">
        <f t="shared" si="57"/>
        <v>2015</v>
      </c>
      <c r="W362" t="str">
        <f t="shared" si="58"/>
        <v>Jun</v>
      </c>
      <c r="X362" t="str">
        <f t="shared" si="59"/>
        <v>10000 to 14999</v>
      </c>
      <c r="Y362" s="12">
        <f>VLOOKUP(H362,Table1[#All],2,)*Kickstarter!E362</f>
        <v>12165</v>
      </c>
      <c r="Z362" s="5">
        <f>Y362/'currency conversion'!$B$18</f>
        <v>2.6404224515749476E-4</v>
      </c>
    </row>
    <row r="363" spans="1:26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0"/>
        <v>1.1107699999999998</v>
      </c>
      <c r="P363" s="6">
        <f t="shared" si="51"/>
        <v>109.82189265536722</v>
      </c>
      <c r="Q363" t="str">
        <f t="shared" si="52"/>
        <v>film &amp; video</v>
      </c>
      <c r="R363" t="str">
        <f t="shared" si="53"/>
        <v>documentary</v>
      </c>
      <c r="S363" s="10">
        <f t="shared" si="54"/>
        <v>41935.751226851848</v>
      </c>
      <c r="T363" s="10">
        <f t="shared" si="55"/>
        <v>41965.792893518519</v>
      </c>
      <c r="U363">
        <f t="shared" si="56"/>
        <v>2014</v>
      </c>
      <c r="V363">
        <f t="shared" si="57"/>
        <v>2014</v>
      </c>
      <c r="W363" t="str">
        <f t="shared" si="58"/>
        <v>Oct</v>
      </c>
      <c r="X363" t="str">
        <f t="shared" si="59"/>
        <v>35000 to 39999</v>
      </c>
      <c r="Y363" s="12">
        <f>VLOOKUP(H363,Table1[#All],2,)*Kickstarter!E363</f>
        <v>38876.949999999997</v>
      </c>
      <c r="Z363" s="5">
        <f>Y363/'currency conversion'!$B$18</f>
        <v>8.438271403925741E-4</v>
      </c>
    </row>
    <row r="364" spans="1:26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0"/>
        <v>1.2415933781686497</v>
      </c>
      <c r="P364" s="6">
        <f t="shared" si="51"/>
        <v>139.53488372093022</v>
      </c>
      <c r="Q364" t="str">
        <f t="shared" si="52"/>
        <v>film &amp; video</v>
      </c>
      <c r="R364" t="str">
        <f t="shared" si="53"/>
        <v>documentary</v>
      </c>
      <c r="S364" s="10">
        <f t="shared" si="54"/>
        <v>41836.960543981484</v>
      </c>
      <c r="T364" s="10">
        <f t="shared" si="55"/>
        <v>41858.75</v>
      </c>
      <c r="U364">
        <f t="shared" si="56"/>
        <v>2014</v>
      </c>
      <c r="V364">
        <f t="shared" si="57"/>
        <v>2014</v>
      </c>
      <c r="W364" t="str">
        <f t="shared" si="58"/>
        <v>Jul</v>
      </c>
      <c r="X364" t="str">
        <f t="shared" si="59"/>
        <v>10000 to 14999</v>
      </c>
      <c r="Y364" s="12">
        <f>VLOOKUP(H364,Table1[#All],2,)*Kickstarter!E364</f>
        <v>12000</v>
      </c>
      <c r="Z364" s="5">
        <f>Y364/'currency conversion'!$B$18</f>
        <v>2.6046090767693688E-4</v>
      </c>
    </row>
    <row r="365" spans="1:26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0"/>
        <v>1.0133333333333334</v>
      </c>
      <c r="P365" s="6">
        <f t="shared" si="51"/>
        <v>347.84615384615387</v>
      </c>
      <c r="Q365" t="str">
        <f t="shared" si="52"/>
        <v>film &amp; video</v>
      </c>
      <c r="R365" t="str">
        <f t="shared" si="53"/>
        <v>documentary</v>
      </c>
      <c r="S365" s="10">
        <f t="shared" si="54"/>
        <v>40255.494629629626</v>
      </c>
      <c r="T365" s="10">
        <f t="shared" si="55"/>
        <v>40300.556944444441</v>
      </c>
      <c r="U365">
        <f t="shared" si="56"/>
        <v>2010</v>
      </c>
      <c r="V365">
        <f t="shared" si="57"/>
        <v>2010</v>
      </c>
      <c r="W365" t="str">
        <f t="shared" si="58"/>
        <v>Mar</v>
      </c>
      <c r="X365" t="str">
        <f t="shared" si="59"/>
        <v>5000 to 9999</v>
      </c>
      <c r="Y365" s="12">
        <f>VLOOKUP(H365,Table1[#All],2,)*Kickstarter!E365</f>
        <v>9044</v>
      </c>
      <c r="Z365" s="5">
        <f>Y365/'currency conversion'!$B$18</f>
        <v>1.9630070408585142E-4</v>
      </c>
    </row>
    <row r="366" spans="1:26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0"/>
        <v>1.1016142857142857</v>
      </c>
      <c r="P366" s="6">
        <f t="shared" si="51"/>
        <v>68.24159292035398</v>
      </c>
      <c r="Q366" t="str">
        <f t="shared" si="52"/>
        <v>film &amp; video</v>
      </c>
      <c r="R366" t="str">
        <f t="shared" si="53"/>
        <v>documentary</v>
      </c>
      <c r="S366" s="10">
        <f t="shared" si="54"/>
        <v>41780.609629629631</v>
      </c>
      <c r="T366" s="10">
        <f t="shared" si="55"/>
        <v>41810.915972222225</v>
      </c>
      <c r="U366">
        <f t="shared" si="56"/>
        <v>2014</v>
      </c>
      <c r="V366">
        <f t="shared" si="57"/>
        <v>2014</v>
      </c>
      <c r="W366" t="str">
        <f t="shared" si="58"/>
        <v>May</v>
      </c>
      <c r="X366" t="str">
        <f t="shared" si="59"/>
        <v>5000 to 9999</v>
      </c>
      <c r="Y366" s="12">
        <f>VLOOKUP(H366,Table1[#All],2,)*Kickstarter!E366</f>
        <v>7711.3</v>
      </c>
      <c r="Z366" s="5">
        <f>Y366/'currency conversion'!$B$18</f>
        <v>1.673743497807636E-4</v>
      </c>
    </row>
    <row r="367" spans="1:26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0"/>
        <v>1.0397333333333334</v>
      </c>
      <c r="P367" s="6">
        <f t="shared" si="51"/>
        <v>239.93846153846152</v>
      </c>
      <c r="Q367" t="str">
        <f t="shared" si="52"/>
        <v>film &amp; video</v>
      </c>
      <c r="R367" t="str">
        <f t="shared" si="53"/>
        <v>documentary</v>
      </c>
      <c r="S367" s="10">
        <f t="shared" si="54"/>
        <v>41668.356469907405</v>
      </c>
      <c r="T367" s="10">
        <f t="shared" si="55"/>
        <v>41698.356469907405</v>
      </c>
      <c r="U367">
        <f t="shared" si="56"/>
        <v>2014</v>
      </c>
      <c r="V367">
        <f t="shared" si="57"/>
        <v>2014</v>
      </c>
      <c r="W367" t="str">
        <f t="shared" si="58"/>
        <v>Jan</v>
      </c>
      <c r="X367" t="str">
        <f t="shared" si="59"/>
        <v>15000 to 19999</v>
      </c>
      <c r="Y367" s="12">
        <f>VLOOKUP(H367,Table1[#All],2,)*Kickstarter!E367</f>
        <v>20430.760000000002</v>
      </c>
      <c r="Z367" s="5">
        <f>Y367/'currency conversion'!$B$18</f>
        <v>4.4345119117747124E-4</v>
      </c>
    </row>
    <row r="368" spans="1:26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0"/>
        <v>1.013157894736842</v>
      </c>
      <c r="P368" s="6">
        <f t="shared" si="51"/>
        <v>287.31343283582089</v>
      </c>
      <c r="Q368" t="str">
        <f t="shared" si="52"/>
        <v>film &amp; video</v>
      </c>
      <c r="R368" t="str">
        <f t="shared" si="53"/>
        <v>documentary</v>
      </c>
      <c r="S368" s="10">
        <f t="shared" si="54"/>
        <v>41019.543032407411</v>
      </c>
      <c r="T368" s="10">
        <f t="shared" si="55"/>
        <v>41049.543032407411</v>
      </c>
      <c r="U368">
        <f t="shared" si="56"/>
        <v>2012</v>
      </c>
      <c r="V368">
        <f t="shared" si="57"/>
        <v>2012</v>
      </c>
      <c r="W368" t="str">
        <f t="shared" si="58"/>
        <v>Apr</v>
      </c>
      <c r="X368" t="str">
        <f t="shared" si="59"/>
        <v>35000 to 39999</v>
      </c>
      <c r="Y368" s="12">
        <f>VLOOKUP(H368,Table1[#All],2,)*Kickstarter!E368</f>
        <v>38500</v>
      </c>
      <c r="Z368" s="5">
        <f>Y368/'currency conversion'!$B$18</f>
        <v>8.3564541213017242E-4</v>
      </c>
    </row>
    <row r="369" spans="1:26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0"/>
        <v>1.033501</v>
      </c>
      <c r="P369" s="6">
        <f t="shared" si="51"/>
        <v>86.84882352941176</v>
      </c>
      <c r="Q369" t="str">
        <f t="shared" si="52"/>
        <v>film &amp; video</v>
      </c>
      <c r="R369" t="str">
        <f t="shared" si="53"/>
        <v>documentary</v>
      </c>
      <c r="S369" s="10">
        <f t="shared" si="54"/>
        <v>41355.327291666668</v>
      </c>
      <c r="T369" s="10">
        <f t="shared" si="55"/>
        <v>41394.957638888889</v>
      </c>
      <c r="U369">
        <f t="shared" si="56"/>
        <v>2013</v>
      </c>
      <c r="V369">
        <f t="shared" si="57"/>
        <v>2013</v>
      </c>
      <c r="W369" t="str">
        <f t="shared" si="58"/>
        <v>Mar</v>
      </c>
      <c r="X369" t="str">
        <f t="shared" si="59"/>
        <v>10000 to 14999</v>
      </c>
      <c r="Y369" s="12">
        <f>VLOOKUP(H369,Table1[#All],2,)*Kickstarter!E369</f>
        <v>10335.01</v>
      </c>
      <c r="Z369" s="5">
        <f>Y369/'currency conversion'!$B$18</f>
        <v>2.2432217378751828E-4</v>
      </c>
    </row>
    <row r="370" spans="1:26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0"/>
        <v>1.04112</v>
      </c>
      <c r="P370" s="6">
        <f t="shared" si="51"/>
        <v>81.84905660377359</v>
      </c>
      <c r="Q370" t="str">
        <f t="shared" si="52"/>
        <v>film &amp; video</v>
      </c>
      <c r="R370" t="str">
        <f t="shared" si="53"/>
        <v>documentary</v>
      </c>
      <c r="S370" s="10">
        <f t="shared" si="54"/>
        <v>42043.355578703704</v>
      </c>
      <c r="T370" s="10">
        <f t="shared" si="55"/>
        <v>42078.313912037032</v>
      </c>
      <c r="U370">
        <f t="shared" si="56"/>
        <v>2015</v>
      </c>
      <c r="V370">
        <f t="shared" si="57"/>
        <v>2015</v>
      </c>
      <c r="W370" t="str">
        <f t="shared" si="58"/>
        <v>Feb</v>
      </c>
      <c r="X370" t="str">
        <f t="shared" si="59"/>
        <v>10000 to 14999</v>
      </c>
      <c r="Y370" s="12">
        <f>VLOOKUP(H370,Table1[#All],2,)*Kickstarter!E370</f>
        <v>13014</v>
      </c>
      <c r="Z370" s="5">
        <f>Y370/'currency conversion'!$B$18</f>
        <v>2.8246985437563804E-4</v>
      </c>
    </row>
    <row r="371" spans="1:26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0"/>
        <v>1.1015569230769231</v>
      </c>
      <c r="P371" s="6">
        <f t="shared" si="51"/>
        <v>42.874970059880241</v>
      </c>
      <c r="Q371" t="str">
        <f t="shared" si="52"/>
        <v>film &amp; video</v>
      </c>
      <c r="R371" t="str">
        <f t="shared" si="53"/>
        <v>documentary</v>
      </c>
      <c r="S371" s="10">
        <f t="shared" si="54"/>
        <v>40893.301724537036</v>
      </c>
      <c r="T371" s="10">
        <f t="shared" si="55"/>
        <v>40923.301724537036</v>
      </c>
      <c r="U371">
        <f t="shared" si="56"/>
        <v>2011</v>
      </c>
      <c r="V371">
        <f t="shared" si="57"/>
        <v>2012</v>
      </c>
      <c r="W371" t="str">
        <f t="shared" si="58"/>
        <v>Dec</v>
      </c>
      <c r="X371" t="str">
        <f t="shared" si="59"/>
        <v>5000 to 9999</v>
      </c>
      <c r="Y371" s="12">
        <f>VLOOKUP(H371,Table1[#All],2,)*Kickstarter!E371</f>
        <v>7160.12</v>
      </c>
      <c r="Z371" s="5">
        <f>Y371/'currency conversion'!$B$18</f>
        <v>1.554109461896491E-4</v>
      </c>
    </row>
    <row r="372" spans="1:26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0"/>
        <v>1.2202</v>
      </c>
      <c r="P372" s="6">
        <f t="shared" si="51"/>
        <v>709.41860465116281</v>
      </c>
      <c r="Q372" t="str">
        <f t="shared" si="52"/>
        <v>film &amp; video</v>
      </c>
      <c r="R372" t="str">
        <f t="shared" si="53"/>
        <v>documentary</v>
      </c>
      <c r="S372" s="10">
        <f t="shared" si="54"/>
        <v>42711.545138888891</v>
      </c>
      <c r="T372" s="10">
        <f t="shared" si="55"/>
        <v>42741.545138888891</v>
      </c>
      <c r="U372">
        <f t="shared" si="56"/>
        <v>2016</v>
      </c>
      <c r="V372">
        <f t="shared" si="57"/>
        <v>2017</v>
      </c>
      <c r="W372" t="str">
        <f t="shared" si="58"/>
        <v>Dec</v>
      </c>
      <c r="X372" t="str">
        <f t="shared" si="59"/>
        <v>30000 to 34999</v>
      </c>
      <c r="Y372" s="12">
        <f>VLOOKUP(H372,Table1[#All],2,)*Kickstarter!E372</f>
        <v>30505</v>
      </c>
      <c r="Z372" s="5">
        <f>Y372/'currency conversion'!$B$18</f>
        <v>6.6211333239041324E-4</v>
      </c>
    </row>
    <row r="373" spans="1:26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0"/>
        <v>1.1416866666666667</v>
      </c>
      <c r="P373" s="6">
        <f t="shared" si="51"/>
        <v>161.25517890772127</v>
      </c>
      <c r="Q373" t="str">
        <f t="shared" si="52"/>
        <v>film &amp; video</v>
      </c>
      <c r="R373" t="str">
        <f t="shared" si="53"/>
        <v>documentary</v>
      </c>
      <c r="S373" s="10">
        <f t="shared" si="54"/>
        <v>41261.517812500002</v>
      </c>
      <c r="T373" s="10">
        <f t="shared" si="55"/>
        <v>41306.517812500002</v>
      </c>
      <c r="U373">
        <f t="shared" si="56"/>
        <v>2012</v>
      </c>
      <c r="V373">
        <f t="shared" si="57"/>
        <v>2013</v>
      </c>
      <c r="W373" t="str">
        <f t="shared" si="58"/>
        <v>Dec</v>
      </c>
      <c r="X373" t="str">
        <f t="shared" si="59"/>
        <v>&gt;50000</v>
      </c>
      <c r="Y373" s="12">
        <f>VLOOKUP(H373,Table1[#All],2,)*Kickstarter!E373</f>
        <v>171253</v>
      </c>
      <c r="Z373" s="5">
        <f>Y373/'currency conversion'!$B$18</f>
        <v>3.7170593185332054E-3</v>
      </c>
    </row>
    <row r="374" spans="1:26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0"/>
        <v>1.2533333333333334</v>
      </c>
      <c r="P374" s="6">
        <f t="shared" si="51"/>
        <v>41.777777777777779</v>
      </c>
      <c r="Q374" t="str">
        <f t="shared" si="52"/>
        <v>film &amp; video</v>
      </c>
      <c r="R374" t="str">
        <f t="shared" si="53"/>
        <v>documentary</v>
      </c>
      <c r="S374" s="10">
        <f t="shared" si="54"/>
        <v>42425.326898148152</v>
      </c>
      <c r="T374" s="10">
        <f t="shared" si="55"/>
        <v>42465.416666666672</v>
      </c>
      <c r="U374">
        <f t="shared" si="56"/>
        <v>2016</v>
      </c>
      <c r="V374">
        <f t="shared" si="57"/>
        <v>2016</v>
      </c>
      <c r="W374" t="str">
        <f t="shared" si="58"/>
        <v>Feb</v>
      </c>
      <c r="X374" t="str">
        <f t="shared" si="59"/>
        <v>&lt;1000</v>
      </c>
      <c r="Y374" s="12">
        <f>VLOOKUP(H374,Table1[#All],2,)*Kickstarter!E374</f>
        <v>492.56</v>
      </c>
      <c r="Z374" s="5">
        <f>Y374/'currency conversion'!$B$18</f>
        <v>1.0691052057112669E-5</v>
      </c>
    </row>
    <row r="375" spans="1:26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0"/>
        <v>1.0666666666666667</v>
      </c>
      <c r="P375" s="6">
        <f t="shared" si="51"/>
        <v>89.887640449438209</v>
      </c>
      <c r="Q375" t="str">
        <f t="shared" si="52"/>
        <v>film &amp; video</v>
      </c>
      <c r="R375" t="str">
        <f t="shared" si="53"/>
        <v>documentary</v>
      </c>
      <c r="S375" s="10">
        <f t="shared" si="54"/>
        <v>41078.66201388889</v>
      </c>
      <c r="T375" s="10">
        <f t="shared" si="55"/>
        <v>41108.66201388889</v>
      </c>
      <c r="U375">
        <f t="shared" si="56"/>
        <v>2012</v>
      </c>
      <c r="V375">
        <f t="shared" si="57"/>
        <v>2012</v>
      </c>
      <c r="W375" t="str">
        <f t="shared" si="58"/>
        <v>Jun</v>
      </c>
      <c r="X375" t="str">
        <f t="shared" si="59"/>
        <v>5000 to 9999</v>
      </c>
      <c r="Y375" s="12">
        <f>VLOOKUP(H375,Table1[#All],2,)*Kickstarter!E375</f>
        <v>8000</v>
      </c>
      <c r="Z375" s="5">
        <f>Y375/'currency conversion'!$B$18</f>
        <v>1.7364060511795791E-4</v>
      </c>
    </row>
    <row r="376" spans="1:26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0"/>
        <v>1.3065</v>
      </c>
      <c r="P376" s="6">
        <f t="shared" si="51"/>
        <v>45.051724137931032</v>
      </c>
      <c r="Q376" t="str">
        <f t="shared" si="52"/>
        <v>film &amp; video</v>
      </c>
      <c r="R376" t="str">
        <f t="shared" si="53"/>
        <v>documentary</v>
      </c>
      <c r="S376" s="10">
        <f t="shared" si="54"/>
        <v>40757.639247685183</v>
      </c>
      <c r="T376" s="10">
        <f t="shared" si="55"/>
        <v>40802.639247685183</v>
      </c>
      <c r="U376">
        <f t="shared" si="56"/>
        <v>2011</v>
      </c>
      <c r="V376">
        <f t="shared" si="57"/>
        <v>2011</v>
      </c>
      <c r="W376" t="str">
        <f t="shared" si="58"/>
        <v>Aug</v>
      </c>
      <c r="X376" t="str">
        <f t="shared" si="59"/>
        <v>5000 to 9999</v>
      </c>
      <c r="Y376" s="12">
        <f>VLOOKUP(H376,Table1[#All],2,)*Kickstarter!E376</f>
        <v>7839</v>
      </c>
      <c r="Z376" s="5">
        <f>Y376/'currency conversion'!$B$18</f>
        <v>1.7014608793995901E-4</v>
      </c>
    </row>
    <row r="377" spans="1:26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0"/>
        <v>1.2</v>
      </c>
      <c r="P377" s="6">
        <f t="shared" si="51"/>
        <v>42.857142857142854</v>
      </c>
      <c r="Q377" t="str">
        <f t="shared" si="52"/>
        <v>film &amp; video</v>
      </c>
      <c r="R377" t="str">
        <f t="shared" si="53"/>
        <v>documentary</v>
      </c>
      <c r="S377" s="10">
        <f t="shared" si="54"/>
        <v>41657.735081018516</v>
      </c>
      <c r="T377" s="10">
        <f t="shared" si="55"/>
        <v>41699.470833333333</v>
      </c>
      <c r="U377">
        <f t="shared" si="56"/>
        <v>2014</v>
      </c>
      <c r="V377">
        <f t="shared" si="57"/>
        <v>2014</v>
      </c>
      <c r="W377" t="str">
        <f t="shared" si="58"/>
        <v>Jan</v>
      </c>
      <c r="X377" t="str">
        <f t="shared" si="59"/>
        <v>&lt;1000</v>
      </c>
      <c r="Y377" s="12">
        <f>VLOOKUP(H377,Table1[#All],2,)*Kickstarter!E377</f>
        <v>600</v>
      </c>
      <c r="Z377" s="5">
        <f>Y377/'currency conversion'!$B$18</f>
        <v>1.3023045383846843E-5</v>
      </c>
    </row>
    <row r="378" spans="1:26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0"/>
        <v>1.0595918367346939</v>
      </c>
      <c r="P378" s="6">
        <f t="shared" si="51"/>
        <v>54.083333333333336</v>
      </c>
      <c r="Q378" t="str">
        <f t="shared" si="52"/>
        <v>film &amp; video</v>
      </c>
      <c r="R378" t="str">
        <f t="shared" si="53"/>
        <v>documentary</v>
      </c>
      <c r="S378" s="10">
        <f t="shared" si="54"/>
        <v>42576.202731481477</v>
      </c>
      <c r="T378" s="10">
        <f t="shared" si="55"/>
        <v>42607.202731481477</v>
      </c>
      <c r="U378">
        <f t="shared" si="56"/>
        <v>2016</v>
      </c>
      <c r="V378">
        <f t="shared" si="57"/>
        <v>2016</v>
      </c>
      <c r="W378" t="str">
        <f t="shared" si="58"/>
        <v>Jul</v>
      </c>
      <c r="X378" t="str">
        <f t="shared" si="59"/>
        <v>1000 to 4999</v>
      </c>
      <c r="Y378" s="12">
        <f>VLOOKUP(H378,Table1[#All],2,)*Kickstarter!E378</f>
        <v>3400.76</v>
      </c>
      <c r="Z378" s="5">
        <f>Y378/'currency conversion'!$B$18</f>
        <v>7.3813753032618323E-5</v>
      </c>
    </row>
    <row r="379" spans="1:26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0"/>
        <v>1.1439999999999999</v>
      </c>
      <c r="P379" s="6">
        <f t="shared" si="51"/>
        <v>103.21804511278195</v>
      </c>
      <c r="Q379" t="str">
        <f t="shared" si="52"/>
        <v>film &amp; video</v>
      </c>
      <c r="R379" t="str">
        <f t="shared" si="53"/>
        <v>documentary</v>
      </c>
      <c r="S379" s="10">
        <f t="shared" si="54"/>
        <v>42292.000787037032</v>
      </c>
      <c r="T379" s="10">
        <f t="shared" si="55"/>
        <v>42322.042361111111</v>
      </c>
      <c r="U379">
        <f t="shared" si="56"/>
        <v>2015</v>
      </c>
      <c r="V379">
        <f t="shared" si="57"/>
        <v>2015</v>
      </c>
      <c r="W379" t="str">
        <f t="shared" si="58"/>
        <v>Oct</v>
      </c>
      <c r="X379" t="str">
        <f t="shared" si="59"/>
        <v>10000 to 14999</v>
      </c>
      <c r="Y379" s="12">
        <f>VLOOKUP(H379,Table1[#All],2,)*Kickstarter!E379</f>
        <v>13728</v>
      </c>
      <c r="Z379" s="5">
        <f>Y379/'currency conversion'!$B$18</f>
        <v>2.9796727838241575E-4</v>
      </c>
    </row>
    <row r="380" spans="1:26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0"/>
        <v>1.1176666666666666</v>
      </c>
      <c r="P380" s="6">
        <f t="shared" si="51"/>
        <v>40.397590361445786</v>
      </c>
      <c r="Q380" t="str">
        <f t="shared" si="52"/>
        <v>film &amp; video</v>
      </c>
      <c r="R380" t="str">
        <f t="shared" si="53"/>
        <v>documentary</v>
      </c>
      <c r="S380" s="10">
        <f t="shared" si="54"/>
        <v>42370.321851851855</v>
      </c>
      <c r="T380" s="10">
        <f t="shared" si="55"/>
        <v>42394.744444444441</v>
      </c>
      <c r="U380">
        <f t="shared" si="56"/>
        <v>2016</v>
      </c>
      <c r="V380">
        <f t="shared" si="57"/>
        <v>2016</v>
      </c>
      <c r="W380" t="str">
        <f t="shared" si="58"/>
        <v>Jan</v>
      </c>
      <c r="X380" t="str">
        <f t="shared" si="59"/>
        <v>1000 to 4999</v>
      </c>
      <c r="Y380" s="12">
        <f>VLOOKUP(H380,Table1[#All],2,)*Kickstarter!E380</f>
        <v>2514.75</v>
      </c>
      <c r="Z380" s="5">
        <f>Y380/'currency conversion'!$B$18</f>
        <v>5.4582838965048082E-5</v>
      </c>
    </row>
    <row r="381" spans="1:26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0"/>
        <v>1.1608000000000001</v>
      </c>
      <c r="P381" s="6">
        <f t="shared" si="51"/>
        <v>116.85906040268456</v>
      </c>
      <c r="Q381" t="str">
        <f t="shared" si="52"/>
        <v>film &amp; video</v>
      </c>
      <c r="R381" t="str">
        <f t="shared" si="53"/>
        <v>documentary</v>
      </c>
      <c r="S381" s="10">
        <f t="shared" si="54"/>
        <v>40987.438333333332</v>
      </c>
      <c r="T381" s="10">
        <f t="shared" si="55"/>
        <v>41032.438333333332</v>
      </c>
      <c r="U381">
        <f t="shared" si="56"/>
        <v>2012</v>
      </c>
      <c r="V381">
        <f t="shared" si="57"/>
        <v>2012</v>
      </c>
      <c r="W381" t="str">
        <f t="shared" si="58"/>
        <v>Mar</v>
      </c>
      <c r="X381" t="str">
        <f t="shared" si="59"/>
        <v>15000 to 19999</v>
      </c>
      <c r="Y381" s="12">
        <f>VLOOKUP(H381,Table1[#All],2,)*Kickstarter!E381</f>
        <v>17412</v>
      </c>
      <c r="Z381" s="5">
        <f>Y381/'currency conversion'!$B$18</f>
        <v>3.779287770392354E-4</v>
      </c>
    </row>
    <row r="382" spans="1:26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0"/>
        <v>1.415</v>
      </c>
      <c r="P382" s="6">
        <f t="shared" si="51"/>
        <v>115.51020408163265</v>
      </c>
      <c r="Q382" t="str">
        <f t="shared" si="52"/>
        <v>film &amp; video</v>
      </c>
      <c r="R382" t="str">
        <f t="shared" si="53"/>
        <v>documentary</v>
      </c>
      <c r="S382" s="10">
        <f t="shared" si="54"/>
        <v>42367.469814814816</v>
      </c>
      <c r="T382" s="10">
        <f t="shared" si="55"/>
        <v>42392.469814814816</v>
      </c>
      <c r="U382">
        <f t="shared" si="56"/>
        <v>2015</v>
      </c>
      <c r="V382">
        <f t="shared" si="57"/>
        <v>2016</v>
      </c>
      <c r="W382" t="str">
        <f t="shared" si="58"/>
        <v>Dec</v>
      </c>
      <c r="X382" t="str">
        <f t="shared" si="59"/>
        <v>5000 to 9999</v>
      </c>
      <c r="Y382" s="12">
        <f>VLOOKUP(H382,Table1[#All],2,)*Kickstarter!E382</f>
        <v>5660</v>
      </c>
      <c r="Z382" s="5">
        <f>Y382/'currency conversion'!$B$18</f>
        <v>1.2285072812095522E-4</v>
      </c>
    </row>
    <row r="383" spans="1:26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0"/>
        <v>1.0472999999999999</v>
      </c>
      <c r="P383" s="6">
        <f t="shared" si="51"/>
        <v>104.31274900398407</v>
      </c>
      <c r="Q383" t="str">
        <f t="shared" si="52"/>
        <v>film &amp; video</v>
      </c>
      <c r="R383" t="str">
        <f t="shared" si="53"/>
        <v>documentary</v>
      </c>
      <c r="S383" s="10">
        <f t="shared" si="54"/>
        <v>41085.448113425926</v>
      </c>
      <c r="T383" s="10">
        <f t="shared" si="55"/>
        <v>41119.958333333336</v>
      </c>
      <c r="U383">
        <f t="shared" si="56"/>
        <v>2012</v>
      </c>
      <c r="V383">
        <f t="shared" si="57"/>
        <v>2012</v>
      </c>
      <c r="W383" t="str">
        <f t="shared" si="58"/>
        <v>Jun</v>
      </c>
      <c r="X383" t="str">
        <f t="shared" si="59"/>
        <v>25000 to 29999</v>
      </c>
      <c r="Y383" s="12">
        <f>VLOOKUP(H383,Table1[#All],2,)*Kickstarter!E383</f>
        <v>26182.5</v>
      </c>
      <c r="Z383" s="5">
        <f>Y383/'currency conversion'!$B$18</f>
        <v>5.6829314293761659E-4</v>
      </c>
    </row>
    <row r="384" spans="1:26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0"/>
        <v>2.5583333333333331</v>
      </c>
      <c r="P384" s="6">
        <f t="shared" si="51"/>
        <v>69.772727272727266</v>
      </c>
      <c r="Q384" t="str">
        <f t="shared" si="52"/>
        <v>film &amp; video</v>
      </c>
      <c r="R384" t="str">
        <f t="shared" si="53"/>
        <v>documentary</v>
      </c>
      <c r="S384" s="10">
        <f t="shared" si="54"/>
        <v>41144.459490740745</v>
      </c>
      <c r="T384" s="10">
        <f t="shared" si="55"/>
        <v>41158.459490740745</v>
      </c>
      <c r="U384">
        <f t="shared" si="56"/>
        <v>2012</v>
      </c>
      <c r="V384">
        <f t="shared" si="57"/>
        <v>2012</v>
      </c>
      <c r="W384" t="str">
        <f t="shared" si="58"/>
        <v>Aug</v>
      </c>
      <c r="X384" t="str">
        <f t="shared" si="59"/>
        <v>1000 to 4999</v>
      </c>
      <c r="Y384" s="12">
        <f>VLOOKUP(H384,Table1[#All],2,)*Kickstarter!E384</f>
        <v>1535</v>
      </c>
      <c r="Z384" s="5">
        <f>Y384/'currency conversion'!$B$18</f>
        <v>3.3317291107008175E-5</v>
      </c>
    </row>
    <row r="385" spans="1:26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0"/>
        <v>2.0670670670670672</v>
      </c>
      <c r="P385" s="6">
        <f t="shared" si="51"/>
        <v>43.020833333333336</v>
      </c>
      <c r="Q385" t="str">
        <f t="shared" si="52"/>
        <v>film &amp; video</v>
      </c>
      <c r="R385" t="str">
        <f t="shared" si="53"/>
        <v>documentary</v>
      </c>
      <c r="S385" s="10">
        <f t="shared" si="54"/>
        <v>41754.867581018516</v>
      </c>
      <c r="T385" s="10">
        <f t="shared" si="55"/>
        <v>41777.867581018516</v>
      </c>
      <c r="U385">
        <f t="shared" si="56"/>
        <v>2014</v>
      </c>
      <c r="V385">
        <f t="shared" si="57"/>
        <v>2014</v>
      </c>
      <c r="W385" t="str">
        <f t="shared" si="58"/>
        <v>Apr</v>
      </c>
      <c r="X385" t="str">
        <f t="shared" si="59"/>
        <v>1000 to 4999</v>
      </c>
      <c r="Y385" s="12">
        <f>VLOOKUP(H385,Table1[#All],2,)*Kickstarter!E385</f>
        <v>2065</v>
      </c>
      <c r="Z385" s="5">
        <f>Y385/'currency conversion'!$B$18</f>
        <v>4.4820981196072885E-5</v>
      </c>
    </row>
    <row r="386" spans="1:26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0"/>
        <v>1.1210500000000001</v>
      </c>
      <c r="P386" s="6">
        <f t="shared" si="51"/>
        <v>58.540469973890339</v>
      </c>
      <c r="Q386" t="str">
        <f t="shared" si="52"/>
        <v>film &amp; video</v>
      </c>
      <c r="R386" t="str">
        <f t="shared" si="53"/>
        <v>documentary</v>
      </c>
      <c r="S386" s="10">
        <f t="shared" si="54"/>
        <v>41980.531793981485</v>
      </c>
      <c r="T386" s="10">
        <f t="shared" si="55"/>
        <v>42010.531793981485</v>
      </c>
      <c r="U386">
        <f t="shared" si="56"/>
        <v>2014</v>
      </c>
      <c r="V386">
        <f t="shared" si="57"/>
        <v>2015</v>
      </c>
      <c r="W386" t="str">
        <f t="shared" si="58"/>
        <v>Dec</v>
      </c>
      <c r="X386" t="str">
        <f t="shared" si="59"/>
        <v>20000 to 24999</v>
      </c>
      <c r="Y386" s="12">
        <f>VLOOKUP(H386,Table1[#All],2,)*Kickstarter!E386</f>
        <v>22421</v>
      </c>
      <c r="Z386" s="5">
        <f>Y386/'currency conversion'!$B$18</f>
        <v>4.8664950091871679E-4</v>
      </c>
    </row>
    <row r="387" spans="1:26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0">IF(D387&lt;&gt;0,IF(E387&lt;&gt;0,E387/D387,0),0)</f>
        <v>1.05982</v>
      </c>
      <c r="P387" s="6">
        <f t="shared" ref="P387:P450" si="61">IF(L387&lt;&gt;0,IF(E387&lt;&gt;0,E387/L387,0),0)</f>
        <v>111.79535864978902</v>
      </c>
      <c r="Q387" t="str">
        <f t="shared" ref="Q387:Q450" si="62">LEFT(N387,SEARCH("/",N387,1)-1)</f>
        <v>film &amp; video</v>
      </c>
      <c r="R387" t="str">
        <f t="shared" ref="R387:R450" si="63">RIGHT(N387,LEN(N387)-SEARCH("/",N387,1))</f>
        <v>documentary</v>
      </c>
      <c r="S387" s="10">
        <f t="shared" ref="S387:S450" si="64">(J387/86400)+25569+(-6/24)</f>
        <v>41934.334502314814</v>
      </c>
      <c r="T387" s="10">
        <f t="shared" ref="T387:T450" si="65">(I387/86400)+25569+(-6/24)</f>
        <v>41964.376168981486</v>
      </c>
      <c r="U387">
        <f t="shared" ref="U387:U450" si="66">YEAR(S387)</f>
        <v>2014</v>
      </c>
      <c r="V387">
        <f t="shared" ref="V387:V450" si="67">YEAR(T387)</f>
        <v>2014</v>
      </c>
      <c r="W387" t="str">
        <f t="shared" ref="W387:W450" si="68">TEXT(S387,"mmm")</f>
        <v>Oct</v>
      </c>
      <c r="X387" t="str">
        <f t="shared" ref="X387:X450" si="69">IF(E387=0,"No funding",IF(E387&lt;1000,"&lt;1000",IF(E387&lt;4999,"1000 to 4999",IF(E387&lt;10000,"5000 to 9999",IF(E387&lt;14999,"10000 to 14999",IF(E387&lt;20000,"15000 to 19999",IF(E387&lt;25000,"20000 to 24999",IF(E387&lt;30000,"25000 to 29999",IF(E387&lt;35000,"30000 to 34999",IF(E387&lt;40000,"35000 to 39999",IF(E387&lt;45000,"40000 to 44999",IF(E387&lt;50000,"45000 to 49999","&gt;50000"))))))))))))</f>
        <v>25000 to 29999</v>
      </c>
      <c r="Y387" s="12">
        <f>VLOOKUP(H387,Table1[#All],2,)*Kickstarter!E387</f>
        <v>26495.5</v>
      </c>
      <c r="Z387" s="5">
        <f>Y387/'currency conversion'!$B$18</f>
        <v>5.7508683161285675E-4</v>
      </c>
    </row>
    <row r="388" spans="1:26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0"/>
        <v>1.0016666666666667</v>
      </c>
      <c r="P388" s="6">
        <f t="shared" si="61"/>
        <v>46.230769230769234</v>
      </c>
      <c r="Q388" t="str">
        <f t="shared" si="62"/>
        <v>film &amp; video</v>
      </c>
      <c r="R388" t="str">
        <f t="shared" si="63"/>
        <v>documentary</v>
      </c>
      <c r="S388" s="10">
        <f t="shared" si="64"/>
        <v>42211.701284722221</v>
      </c>
      <c r="T388" s="10">
        <f t="shared" si="65"/>
        <v>42226.701284722221</v>
      </c>
      <c r="U388">
        <f t="shared" si="66"/>
        <v>2015</v>
      </c>
      <c r="V388">
        <f t="shared" si="67"/>
        <v>2015</v>
      </c>
      <c r="W388" t="str">
        <f t="shared" si="68"/>
        <v>Jul</v>
      </c>
      <c r="X388" t="str">
        <f t="shared" si="69"/>
        <v>&lt;1000</v>
      </c>
      <c r="Y388" s="12">
        <f>VLOOKUP(H388,Table1[#All],2,)*Kickstarter!E388</f>
        <v>601</v>
      </c>
      <c r="Z388" s="5">
        <f>Y388/'currency conversion'!$B$18</f>
        <v>1.3044750459486587E-5</v>
      </c>
    </row>
    <row r="389" spans="1:26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0"/>
        <v>2.1398947368421051</v>
      </c>
      <c r="P389" s="6">
        <f t="shared" si="61"/>
        <v>144.69039145907473</v>
      </c>
      <c r="Q389" t="str">
        <f t="shared" si="62"/>
        <v>film &amp; video</v>
      </c>
      <c r="R389" t="str">
        <f t="shared" si="63"/>
        <v>documentary</v>
      </c>
      <c r="S389" s="10">
        <f t="shared" si="64"/>
        <v>42200.42659722222</v>
      </c>
      <c r="T389" s="10">
        <f t="shared" si="65"/>
        <v>42231</v>
      </c>
      <c r="U389">
        <f t="shared" si="66"/>
        <v>2015</v>
      </c>
      <c r="V389">
        <f t="shared" si="67"/>
        <v>2015</v>
      </c>
      <c r="W389" t="str">
        <f t="shared" si="68"/>
        <v>Jul</v>
      </c>
      <c r="X389" t="str">
        <f t="shared" si="69"/>
        <v>&gt;50000</v>
      </c>
      <c r="Y389" s="12">
        <f>VLOOKUP(H389,Table1[#All],2,)*Kickstarter!E389</f>
        <v>81316</v>
      </c>
      <c r="Z389" s="5">
        <f>Y389/'currency conversion'!$B$18</f>
        <v>1.7649699307214831E-3</v>
      </c>
    </row>
    <row r="390" spans="1:26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0"/>
        <v>1.2616000000000001</v>
      </c>
      <c r="P390" s="6">
        <f t="shared" si="61"/>
        <v>88.845070422535215</v>
      </c>
      <c r="Q390" t="str">
        <f t="shared" si="62"/>
        <v>film &amp; video</v>
      </c>
      <c r="R390" t="str">
        <f t="shared" si="63"/>
        <v>documentary</v>
      </c>
      <c r="S390" s="10">
        <f t="shared" si="64"/>
        <v>42548.826157407406</v>
      </c>
      <c r="T390" s="10">
        <f t="shared" si="65"/>
        <v>42578.826157407406</v>
      </c>
      <c r="U390">
        <f t="shared" si="66"/>
        <v>2016</v>
      </c>
      <c r="V390">
        <f t="shared" si="67"/>
        <v>2016</v>
      </c>
      <c r="W390" t="str">
        <f t="shared" si="68"/>
        <v>Jun</v>
      </c>
      <c r="X390" t="str">
        <f t="shared" si="69"/>
        <v>5000 to 9999</v>
      </c>
      <c r="Y390" s="12">
        <f>VLOOKUP(H390,Table1[#All],2,)*Kickstarter!E390</f>
        <v>6308</v>
      </c>
      <c r="Z390" s="5">
        <f>Y390/'currency conversion'!$B$18</f>
        <v>1.3691561713550981E-4</v>
      </c>
    </row>
    <row r="391" spans="1:26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0"/>
        <v>1.8153547058823529</v>
      </c>
      <c r="P391" s="6">
        <f t="shared" si="61"/>
        <v>81.75107284768211</v>
      </c>
      <c r="Q391" t="str">
        <f t="shared" si="62"/>
        <v>film &amp; video</v>
      </c>
      <c r="R391" t="str">
        <f t="shared" si="63"/>
        <v>documentary</v>
      </c>
      <c r="S391" s="10">
        <f t="shared" si="64"/>
        <v>41673.813078703708</v>
      </c>
      <c r="T391" s="10">
        <f t="shared" si="65"/>
        <v>41705.707638888889</v>
      </c>
      <c r="U391">
        <f t="shared" si="66"/>
        <v>2014</v>
      </c>
      <c r="V391">
        <f t="shared" si="67"/>
        <v>2014</v>
      </c>
      <c r="W391" t="str">
        <f t="shared" si="68"/>
        <v>Feb</v>
      </c>
      <c r="X391" t="str">
        <f t="shared" si="69"/>
        <v>&gt;50000</v>
      </c>
      <c r="Y391" s="12">
        <f>VLOOKUP(H391,Table1[#All],2,)*Kickstarter!E391</f>
        <v>123444.12</v>
      </c>
      <c r="Z391" s="5">
        <f>Y391/'currency conversion'!$B$18</f>
        <v>2.6793639618817263E-3</v>
      </c>
    </row>
    <row r="392" spans="1:26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0"/>
        <v>1</v>
      </c>
      <c r="P392" s="6">
        <f t="shared" si="61"/>
        <v>71.428571428571431</v>
      </c>
      <c r="Q392" t="str">
        <f t="shared" si="62"/>
        <v>film &amp; video</v>
      </c>
      <c r="R392" t="str">
        <f t="shared" si="63"/>
        <v>documentary</v>
      </c>
      <c r="S392" s="10">
        <f t="shared" si="64"/>
        <v>42111.786712962959</v>
      </c>
      <c r="T392" s="10">
        <f t="shared" si="65"/>
        <v>42131.786712962959</v>
      </c>
      <c r="U392">
        <f t="shared" si="66"/>
        <v>2015</v>
      </c>
      <c r="V392">
        <f t="shared" si="67"/>
        <v>2015</v>
      </c>
      <c r="W392" t="str">
        <f t="shared" si="68"/>
        <v>Apr</v>
      </c>
      <c r="X392" t="str">
        <f t="shared" si="69"/>
        <v>1000 to 4999</v>
      </c>
      <c r="Y392" s="12">
        <f>VLOOKUP(H392,Table1[#All],2,)*Kickstarter!E392</f>
        <v>1000</v>
      </c>
      <c r="Z392" s="5">
        <f>Y392/'currency conversion'!$B$18</f>
        <v>2.1705075639744739E-5</v>
      </c>
    </row>
    <row r="393" spans="1:26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0"/>
        <v>1.0061</v>
      </c>
      <c r="P393" s="6">
        <f t="shared" si="61"/>
        <v>104.25906735751295</v>
      </c>
      <c r="Q393" t="str">
        <f t="shared" si="62"/>
        <v>film &amp; video</v>
      </c>
      <c r="R393" t="str">
        <f t="shared" si="63"/>
        <v>documentary</v>
      </c>
      <c r="S393" s="10">
        <f t="shared" si="64"/>
        <v>40864.792256944442</v>
      </c>
      <c r="T393" s="10">
        <f t="shared" si="65"/>
        <v>40894.790972222225</v>
      </c>
      <c r="U393">
        <f t="shared" si="66"/>
        <v>2011</v>
      </c>
      <c r="V393">
        <f t="shared" si="67"/>
        <v>2011</v>
      </c>
      <c r="W393" t="str">
        <f t="shared" si="68"/>
        <v>Nov</v>
      </c>
      <c r="X393" t="str">
        <f t="shared" si="69"/>
        <v>20000 to 24999</v>
      </c>
      <c r="Y393" s="12">
        <f>VLOOKUP(H393,Table1[#All],2,)*Kickstarter!E393</f>
        <v>20122</v>
      </c>
      <c r="Z393" s="5">
        <f>Y393/'currency conversion'!$B$18</f>
        <v>4.3674953202294361E-4</v>
      </c>
    </row>
    <row r="394" spans="1:26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0"/>
        <v>1.009027027027027</v>
      </c>
      <c r="P394" s="6">
        <f t="shared" si="61"/>
        <v>90.616504854368927</v>
      </c>
      <c r="Q394" t="str">
        <f t="shared" si="62"/>
        <v>film &amp; video</v>
      </c>
      <c r="R394" t="str">
        <f t="shared" si="63"/>
        <v>documentary</v>
      </c>
      <c r="S394" s="10">
        <f t="shared" si="64"/>
        <v>40763.467256944445</v>
      </c>
      <c r="T394" s="10">
        <f t="shared" si="65"/>
        <v>40793.875</v>
      </c>
      <c r="U394">
        <f t="shared" si="66"/>
        <v>2011</v>
      </c>
      <c r="V394">
        <f t="shared" si="67"/>
        <v>2011</v>
      </c>
      <c r="W394" t="str">
        <f t="shared" si="68"/>
        <v>Aug</v>
      </c>
      <c r="X394" t="str">
        <f t="shared" si="69"/>
        <v>15000 to 19999</v>
      </c>
      <c r="Y394" s="12">
        <f>VLOOKUP(H394,Table1[#All],2,)*Kickstarter!E394</f>
        <v>18667</v>
      </c>
      <c r="Z394" s="5">
        <f>Y394/'currency conversion'!$B$18</f>
        <v>4.0516864696711505E-4</v>
      </c>
    </row>
    <row r="395" spans="1:26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0"/>
        <v>1.10446</v>
      </c>
      <c r="P395" s="6">
        <f t="shared" si="61"/>
        <v>157.33048433048432</v>
      </c>
      <c r="Q395" t="str">
        <f t="shared" si="62"/>
        <v>film &amp; video</v>
      </c>
      <c r="R395" t="str">
        <f t="shared" si="63"/>
        <v>documentary</v>
      </c>
      <c r="S395" s="10">
        <f t="shared" si="64"/>
        <v>41526.458935185183</v>
      </c>
      <c r="T395" s="10">
        <f t="shared" si="65"/>
        <v>41557.458935185183</v>
      </c>
      <c r="U395">
        <f t="shared" si="66"/>
        <v>2013</v>
      </c>
      <c r="V395">
        <f t="shared" si="67"/>
        <v>2013</v>
      </c>
      <c r="W395" t="str">
        <f t="shared" si="68"/>
        <v>Sep</v>
      </c>
      <c r="X395" t="str">
        <f t="shared" si="69"/>
        <v>&gt;50000</v>
      </c>
      <c r="Y395" s="12">
        <f>VLOOKUP(H395,Table1[#All],2,)*Kickstarter!E395</f>
        <v>55223</v>
      </c>
      <c r="Z395" s="5">
        <f>Y395/'currency conversion'!$B$18</f>
        <v>1.1986193920536237E-3</v>
      </c>
    </row>
    <row r="396" spans="1:26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0"/>
        <v>1.118936170212766</v>
      </c>
      <c r="P396" s="6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 s="10">
        <f t="shared" si="64"/>
        <v>42417.568078703705</v>
      </c>
      <c r="T396" s="10">
        <f t="shared" si="65"/>
        <v>42477.526412037041</v>
      </c>
      <c r="U396">
        <f t="shared" si="66"/>
        <v>2016</v>
      </c>
      <c r="V396">
        <f t="shared" si="67"/>
        <v>2016</v>
      </c>
      <c r="W396" t="str">
        <f t="shared" si="68"/>
        <v>Feb</v>
      </c>
      <c r="X396" t="str">
        <f t="shared" si="69"/>
        <v>5000 to 9999</v>
      </c>
      <c r="Y396" s="12">
        <f>VLOOKUP(H396,Table1[#All],2,)*Kickstarter!E396</f>
        <v>5995.2599999999993</v>
      </c>
      <c r="Z396" s="5">
        <f>Y396/'currency conversion'!$B$18</f>
        <v>1.3012757177993602E-4</v>
      </c>
    </row>
    <row r="397" spans="1:26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0"/>
        <v>1.0804450000000001</v>
      </c>
      <c r="P397" s="6">
        <f t="shared" si="61"/>
        <v>58.719836956521746</v>
      </c>
      <c r="Q397" t="str">
        <f t="shared" si="62"/>
        <v>film &amp; video</v>
      </c>
      <c r="R397" t="str">
        <f t="shared" si="63"/>
        <v>documentary</v>
      </c>
      <c r="S397" s="10">
        <f t="shared" si="64"/>
        <v>40990.659259259257</v>
      </c>
      <c r="T397" s="10">
        <f t="shared" si="65"/>
        <v>41026.647222222222</v>
      </c>
      <c r="U397">
        <f t="shared" si="66"/>
        <v>2012</v>
      </c>
      <c r="V397">
        <f t="shared" si="67"/>
        <v>2012</v>
      </c>
      <c r="W397" t="str">
        <f t="shared" si="68"/>
        <v>Mar</v>
      </c>
      <c r="X397" t="str">
        <f t="shared" si="69"/>
        <v>10000 to 14999</v>
      </c>
      <c r="Y397" s="12">
        <f>VLOOKUP(H397,Table1[#All],2,)*Kickstarter!E397</f>
        <v>10804.45</v>
      </c>
      <c r="Z397" s="5">
        <f>Y397/'currency conversion'!$B$18</f>
        <v>2.3451140449584005E-4</v>
      </c>
    </row>
    <row r="398" spans="1:26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0"/>
        <v>1.0666666666666667</v>
      </c>
      <c r="P398" s="6">
        <f t="shared" si="61"/>
        <v>81.632653061224488</v>
      </c>
      <c r="Q398" t="str">
        <f t="shared" si="62"/>
        <v>film &amp; video</v>
      </c>
      <c r="R398" t="str">
        <f t="shared" si="63"/>
        <v>documentary</v>
      </c>
      <c r="S398" s="10">
        <f t="shared" si="64"/>
        <v>41082.314884259264</v>
      </c>
      <c r="T398" s="10">
        <f t="shared" si="65"/>
        <v>41097.314884259264</v>
      </c>
      <c r="U398">
        <f t="shared" si="66"/>
        <v>2012</v>
      </c>
      <c r="V398">
        <f t="shared" si="67"/>
        <v>2012</v>
      </c>
      <c r="W398" t="str">
        <f t="shared" si="68"/>
        <v>Jun</v>
      </c>
      <c r="X398" t="str">
        <f t="shared" si="69"/>
        <v>15000 to 19999</v>
      </c>
      <c r="Y398" s="12">
        <f>VLOOKUP(H398,Table1[#All],2,)*Kickstarter!E398</f>
        <v>16000</v>
      </c>
      <c r="Z398" s="5">
        <f>Y398/'currency conversion'!$B$18</f>
        <v>3.4728121023591582E-4</v>
      </c>
    </row>
    <row r="399" spans="1:26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0"/>
        <v>1.0390027322404372</v>
      </c>
      <c r="P399" s="6">
        <f t="shared" si="61"/>
        <v>56.460043668122275</v>
      </c>
      <c r="Q399" t="str">
        <f t="shared" si="62"/>
        <v>film &amp; video</v>
      </c>
      <c r="R399" t="str">
        <f t="shared" si="63"/>
        <v>documentary</v>
      </c>
      <c r="S399" s="10">
        <f t="shared" si="64"/>
        <v>40379.526435185187</v>
      </c>
      <c r="T399" s="10">
        <f t="shared" si="65"/>
        <v>40421.905555555553</v>
      </c>
      <c r="U399">
        <f t="shared" si="66"/>
        <v>2010</v>
      </c>
      <c r="V399">
        <f t="shared" si="67"/>
        <v>2010</v>
      </c>
      <c r="W399" t="str">
        <f t="shared" si="68"/>
        <v>Jul</v>
      </c>
      <c r="X399" t="str">
        <f t="shared" si="69"/>
        <v>10000 to 14999</v>
      </c>
      <c r="Y399" s="12">
        <f>VLOOKUP(H399,Table1[#All],2,)*Kickstarter!E399</f>
        <v>12929.35</v>
      </c>
      <c r="Z399" s="5">
        <f>Y399/'currency conversion'!$B$18</f>
        <v>2.8063251972273366E-4</v>
      </c>
    </row>
    <row r="400" spans="1:26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0"/>
        <v>1.2516</v>
      </c>
      <c r="P400" s="6">
        <f t="shared" si="61"/>
        <v>140.1044776119403</v>
      </c>
      <c r="Q400" t="str">
        <f t="shared" si="62"/>
        <v>film &amp; video</v>
      </c>
      <c r="R400" t="str">
        <f t="shared" si="63"/>
        <v>documentary</v>
      </c>
      <c r="S400" s="10">
        <f t="shared" si="64"/>
        <v>42078.543124999997</v>
      </c>
      <c r="T400" s="10">
        <f t="shared" si="65"/>
        <v>42123.543124999997</v>
      </c>
      <c r="U400">
        <f t="shared" si="66"/>
        <v>2015</v>
      </c>
      <c r="V400">
        <f t="shared" si="67"/>
        <v>2015</v>
      </c>
      <c r="W400" t="str">
        <f t="shared" si="68"/>
        <v>Mar</v>
      </c>
      <c r="X400" t="str">
        <f t="shared" si="69"/>
        <v>5000 to 9999</v>
      </c>
      <c r="Y400" s="12">
        <f>VLOOKUP(H400,Table1[#All],2,)*Kickstarter!E400</f>
        <v>9387</v>
      </c>
      <c r="Z400" s="5">
        <f>Y400/'currency conversion'!$B$18</f>
        <v>2.0374554503028387E-4</v>
      </c>
    </row>
    <row r="401" spans="1:26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0"/>
        <v>1.0680499999999999</v>
      </c>
      <c r="P401" s="6">
        <f t="shared" si="61"/>
        <v>224.85263157894738</v>
      </c>
      <c r="Q401" t="str">
        <f t="shared" si="62"/>
        <v>film &amp; video</v>
      </c>
      <c r="R401" t="str">
        <f t="shared" si="63"/>
        <v>documentary</v>
      </c>
      <c r="S401" s="10">
        <f t="shared" si="64"/>
        <v>42687.625775462962</v>
      </c>
      <c r="T401" s="10">
        <f t="shared" si="65"/>
        <v>42718.25</v>
      </c>
      <c r="U401">
        <f t="shared" si="66"/>
        <v>2016</v>
      </c>
      <c r="V401">
        <f t="shared" si="67"/>
        <v>2016</v>
      </c>
      <c r="W401" t="str">
        <f t="shared" si="68"/>
        <v>Nov</v>
      </c>
      <c r="X401" t="str">
        <f t="shared" si="69"/>
        <v>20000 to 24999</v>
      </c>
      <c r="Y401" s="12">
        <f>VLOOKUP(H401,Table1[#All],2,)*Kickstarter!E401</f>
        <v>27982.91</v>
      </c>
      <c r="Z401" s="5">
        <f>Y401/'currency conversion'!$B$18</f>
        <v>6.0737117817016948E-4</v>
      </c>
    </row>
    <row r="402" spans="1:26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0"/>
        <v>1.1230249999999999</v>
      </c>
      <c r="P402" s="6">
        <f t="shared" si="61"/>
        <v>181.13306451612902</v>
      </c>
      <c r="Q402" t="str">
        <f t="shared" si="62"/>
        <v>film &amp; video</v>
      </c>
      <c r="R402" t="str">
        <f t="shared" si="63"/>
        <v>documentary</v>
      </c>
      <c r="S402" s="10">
        <f t="shared" si="64"/>
        <v>41745.385960648149</v>
      </c>
      <c r="T402" s="10">
        <f t="shared" si="65"/>
        <v>41775.895833333336</v>
      </c>
      <c r="U402">
        <f t="shared" si="66"/>
        <v>2014</v>
      </c>
      <c r="V402">
        <f t="shared" si="67"/>
        <v>2014</v>
      </c>
      <c r="W402" t="str">
        <f t="shared" si="68"/>
        <v>Apr</v>
      </c>
      <c r="X402" t="str">
        <f t="shared" si="69"/>
        <v>10000 to 14999</v>
      </c>
      <c r="Y402" s="12">
        <f>VLOOKUP(H402,Table1[#All],2,)*Kickstarter!E402</f>
        <v>11230.25</v>
      </c>
      <c r="Z402" s="5">
        <f>Y402/'currency conversion'!$B$18</f>
        <v>2.4375342570324334E-4</v>
      </c>
    </row>
    <row r="403" spans="1:26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0"/>
        <v>1.0381199999999999</v>
      </c>
      <c r="P403" s="6">
        <f t="shared" si="61"/>
        <v>711.04109589041093</v>
      </c>
      <c r="Q403" t="str">
        <f t="shared" si="62"/>
        <v>film &amp; video</v>
      </c>
      <c r="R403" t="str">
        <f t="shared" si="63"/>
        <v>documentary</v>
      </c>
      <c r="S403" s="10">
        <f t="shared" si="64"/>
        <v>40732.592245370368</v>
      </c>
      <c r="T403" s="10">
        <f t="shared" si="65"/>
        <v>40762.592245370368</v>
      </c>
      <c r="U403">
        <f t="shared" si="66"/>
        <v>2011</v>
      </c>
      <c r="V403">
        <f t="shared" si="67"/>
        <v>2011</v>
      </c>
      <c r="W403" t="str">
        <f t="shared" si="68"/>
        <v>Jul</v>
      </c>
      <c r="X403" t="str">
        <f t="shared" si="69"/>
        <v>&gt;50000</v>
      </c>
      <c r="Y403" s="12">
        <f>VLOOKUP(H403,Table1[#All],2,)*Kickstarter!E403</f>
        <v>51906</v>
      </c>
      <c r="Z403" s="5">
        <f>Y403/'currency conversion'!$B$18</f>
        <v>1.1266236561565904E-3</v>
      </c>
    </row>
    <row r="404" spans="1:26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0"/>
        <v>1.4165000000000001</v>
      </c>
      <c r="P404" s="6">
        <f t="shared" si="61"/>
        <v>65.883720930232556</v>
      </c>
      <c r="Q404" t="str">
        <f t="shared" si="62"/>
        <v>film &amp; video</v>
      </c>
      <c r="R404" t="str">
        <f t="shared" si="63"/>
        <v>documentary</v>
      </c>
      <c r="S404" s="10">
        <f t="shared" si="64"/>
        <v>42292.289548611108</v>
      </c>
      <c r="T404" s="10">
        <f t="shared" si="65"/>
        <v>42313.33121527778</v>
      </c>
      <c r="U404">
        <f t="shared" si="66"/>
        <v>2015</v>
      </c>
      <c r="V404">
        <f t="shared" si="67"/>
        <v>2015</v>
      </c>
      <c r="W404" t="str">
        <f t="shared" si="68"/>
        <v>Oct</v>
      </c>
      <c r="X404" t="str">
        <f t="shared" si="69"/>
        <v>1000 to 4999</v>
      </c>
      <c r="Y404" s="12">
        <f>VLOOKUP(H404,Table1[#All],2,)*Kickstarter!E404</f>
        <v>2833</v>
      </c>
      <c r="Z404" s="5">
        <f>Y404/'currency conversion'!$B$18</f>
        <v>6.1490479287396849E-5</v>
      </c>
    </row>
    <row r="405" spans="1:26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0"/>
        <v>1.0526</v>
      </c>
      <c r="P405" s="6">
        <f t="shared" si="61"/>
        <v>75.185714285714283</v>
      </c>
      <c r="Q405" t="str">
        <f t="shared" si="62"/>
        <v>film &amp; video</v>
      </c>
      <c r="R405" t="str">
        <f t="shared" si="63"/>
        <v>documentary</v>
      </c>
      <c r="S405" s="10">
        <f t="shared" si="64"/>
        <v>40718.060659722221</v>
      </c>
      <c r="T405" s="10">
        <f t="shared" si="65"/>
        <v>40765.047222222223</v>
      </c>
      <c r="U405">
        <f t="shared" si="66"/>
        <v>2011</v>
      </c>
      <c r="V405">
        <f t="shared" si="67"/>
        <v>2011</v>
      </c>
      <c r="W405" t="str">
        <f t="shared" si="68"/>
        <v>Jun</v>
      </c>
      <c r="X405" t="str">
        <f t="shared" si="69"/>
        <v>5000 to 9999</v>
      </c>
      <c r="Y405" s="12">
        <f>VLOOKUP(H405,Table1[#All],2,)*Kickstarter!E405</f>
        <v>5263</v>
      </c>
      <c r="Z405" s="5">
        <f>Y405/'currency conversion'!$B$18</f>
        <v>1.1423381309197656E-4</v>
      </c>
    </row>
    <row r="406" spans="1:26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0"/>
        <v>1.0309142857142857</v>
      </c>
      <c r="P406" s="6">
        <f t="shared" si="61"/>
        <v>133.14391143911439</v>
      </c>
      <c r="Q406" t="str">
        <f t="shared" si="62"/>
        <v>film &amp; video</v>
      </c>
      <c r="R406" t="str">
        <f t="shared" si="63"/>
        <v>documentary</v>
      </c>
      <c r="S406" s="10">
        <f t="shared" si="64"/>
        <v>41646.378032407403</v>
      </c>
      <c r="T406" s="10">
        <f t="shared" si="65"/>
        <v>41675.711111111115</v>
      </c>
      <c r="U406">
        <f t="shared" si="66"/>
        <v>2014</v>
      </c>
      <c r="V406">
        <f t="shared" si="67"/>
        <v>2014</v>
      </c>
      <c r="W406" t="str">
        <f t="shared" si="68"/>
        <v>Jan</v>
      </c>
      <c r="X406" t="str">
        <f t="shared" si="69"/>
        <v>35000 to 39999</v>
      </c>
      <c r="Y406" s="12">
        <f>VLOOKUP(H406,Table1[#All],2,)*Kickstarter!E406</f>
        <v>36082</v>
      </c>
      <c r="Z406" s="5">
        <f>Y406/'currency conversion'!$B$18</f>
        <v>7.8316253923326959E-4</v>
      </c>
    </row>
    <row r="407" spans="1:26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0"/>
        <v>1.0765957446808512</v>
      </c>
      <c r="P407" s="6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 s="10">
        <f t="shared" si="64"/>
        <v>41673.83494212963</v>
      </c>
      <c r="T407" s="10">
        <f t="shared" si="65"/>
        <v>41703.83494212963</v>
      </c>
      <c r="U407">
        <f t="shared" si="66"/>
        <v>2014</v>
      </c>
      <c r="V407">
        <f t="shared" si="67"/>
        <v>2014</v>
      </c>
      <c r="W407" t="str">
        <f t="shared" si="68"/>
        <v>Feb</v>
      </c>
      <c r="X407" t="str">
        <f t="shared" si="69"/>
        <v>1000 to 4999</v>
      </c>
      <c r="Y407" s="12">
        <f>VLOOKUP(H407,Table1[#All],2,)*Kickstarter!E407</f>
        <v>3036</v>
      </c>
      <c r="Z407" s="5">
        <f>Y407/'currency conversion'!$B$18</f>
        <v>6.5896609642265023E-5</v>
      </c>
    </row>
    <row r="408" spans="1:26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0"/>
        <v>1.0770464285714285</v>
      </c>
      <c r="P408" s="6">
        <f t="shared" si="61"/>
        <v>86.163714285714292</v>
      </c>
      <c r="Q408" t="str">
        <f t="shared" si="62"/>
        <v>film &amp; video</v>
      </c>
      <c r="R408" t="str">
        <f t="shared" si="63"/>
        <v>documentary</v>
      </c>
      <c r="S408" s="10">
        <f t="shared" si="64"/>
        <v>40637.912465277775</v>
      </c>
      <c r="T408" s="10">
        <f t="shared" si="65"/>
        <v>40671.999305555553</v>
      </c>
      <c r="U408">
        <f t="shared" si="66"/>
        <v>2011</v>
      </c>
      <c r="V408">
        <f t="shared" si="67"/>
        <v>2011</v>
      </c>
      <c r="W408" t="str">
        <f t="shared" si="68"/>
        <v>Apr</v>
      </c>
      <c r="X408" t="str">
        <f t="shared" si="69"/>
        <v>1000 to 4999</v>
      </c>
      <c r="Y408" s="12">
        <f>VLOOKUP(H408,Table1[#All],2,)*Kickstarter!E408</f>
        <v>3015.73</v>
      </c>
      <c r="Z408" s="5">
        <f>Y408/'currency conversion'!$B$18</f>
        <v>6.5456647759047401E-5</v>
      </c>
    </row>
    <row r="409" spans="1:26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0"/>
        <v>1.0155000000000001</v>
      </c>
      <c r="P409" s="6">
        <f t="shared" si="61"/>
        <v>92.318181818181813</v>
      </c>
      <c r="Q409" t="str">
        <f t="shared" si="62"/>
        <v>film &amp; video</v>
      </c>
      <c r="R409" t="str">
        <f t="shared" si="63"/>
        <v>documentary</v>
      </c>
      <c r="S409" s="10">
        <f t="shared" si="64"/>
        <v>40806.620949074073</v>
      </c>
      <c r="T409" s="10">
        <f t="shared" si="65"/>
        <v>40866.662615740745</v>
      </c>
      <c r="U409">
        <f t="shared" si="66"/>
        <v>2011</v>
      </c>
      <c r="V409">
        <f t="shared" si="67"/>
        <v>2011</v>
      </c>
      <c r="W409" t="str">
        <f t="shared" si="68"/>
        <v>Sep</v>
      </c>
      <c r="X409" t="str">
        <f t="shared" si="69"/>
        <v>1000 to 4999</v>
      </c>
      <c r="Y409" s="12">
        <f>VLOOKUP(H409,Table1[#All],2,)*Kickstarter!E409</f>
        <v>2031</v>
      </c>
      <c r="Z409" s="5">
        <f>Y409/'currency conversion'!$B$18</f>
        <v>4.4083008624321565E-5</v>
      </c>
    </row>
    <row r="410" spans="1:26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0"/>
        <v>1.0143766666666667</v>
      </c>
      <c r="P410" s="6">
        <f t="shared" si="61"/>
        <v>160.16473684210527</v>
      </c>
      <c r="Q410" t="str">
        <f t="shared" si="62"/>
        <v>film &amp; video</v>
      </c>
      <c r="R410" t="str">
        <f t="shared" si="63"/>
        <v>documentary</v>
      </c>
      <c r="S410" s="10">
        <f t="shared" si="64"/>
        <v>41543.485995370371</v>
      </c>
      <c r="T410" s="10">
        <f t="shared" si="65"/>
        <v>41583.527662037035</v>
      </c>
      <c r="U410">
        <f t="shared" si="66"/>
        <v>2013</v>
      </c>
      <c r="V410">
        <f t="shared" si="67"/>
        <v>2013</v>
      </c>
      <c r="W410" t="str">
        <f t="shared" si="68"/>
        <v>Sep</v>
      </c>
      <c r="X410" t="str">
        <f t="shared" si="69"/>
        <v>5000 to 9999</v>
      </c>
      <c r="Y410" s="12">
        <f>VLOOKUP(H410,Table1[#All],2,)*Kickstarter!E410</f>
        <v>6086.26</v>
      </c>
      <c r="Z410" s="5">
        <f>Y410/'currency conversion'!$B$18</f>
        <v>1.3210273366315282E-4</v>
      </c>
    </row>
    <row r="411" spans="1:26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0"/>
        <v>1.3680000000000001</v>
      </c>
      <c r="P411" s="6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 s="10">
        <f t="shared" si="64"/>
        <v>42543.612777777773</v>
      </c>
      <c r="T411" s="10">
        <f t="shared" si="65"/>
        <v>42573.612777777773</v>
      </c>
      <c r="U411">
        <f t="shared" si="66"/>
        <v>2016</v>
      </c>
      <c r="V411">
        <f t="shared" si="67"/>
        <v>2016</v>
      </c>
      <c r="W411" t="str">
        <f t="shared" si="68"/>
        <v>Jun</v>
      </c>
      <c r="X411" t="str">
        <f t="shared" si="69"/>
        <v>&lt;1000</v>
      </c>
      <c r="Y411" s="12">
        <f>VLOOKUP(H411,Table1[#All],2,)*Kickstarter!E411</f>
        <v>896.04000000000008</v>
      </c>
      <c r="Z411" s="5">
        <f>Y411/'currency conversion'!$B$18</f>
        <v>1.9448615976236876E-5</v>
      </c>
    </row>
    <row r="412" spans="1:26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0"/>
        <v>1.2829999999999999</v>
      </c>
      <c r="P412" s="6">
        <f t="shared" si="61"/>
        <v>183.28571428571428</v>
      </c>
      <c r="Q412" t="str">
        <f t="shared" si="62"/>
        <v>film &amp; video</v>
      </c>
      <c r="R412" t="str">
        <f t="shared" si="63"/>
        <v>documentary</v>
      </c>
      <c r="S412" s="10">
        <f t="shared" si="64"/>
        <v>42113.731446759259</v>
      </c>
      <c r="T412" s="10">
        <f t="shared" si="65"/>
        <v>42173.731446759259</v>
      </c>
      <c r="U412">
        <f t="shared" si="66"/>
        <v>2015</v>
      </c>
      <c r="V412">
        <f t="shared" si="67"/>
        <v>2015</v>
      </c>
      <c r="W412" t="str">
        <f t="shared" si="68"/>
        <v>Apr</v>
      </c>
      <c r="X412" t="str">
        <f t="shared" si="69"/>
        <v>1000 to 4999</v>
      </c>
      <c r="Y412" s="12">
        <f>VLOOKUP(H412,Table1[#All],2,)*Kickstarter!E412</f>
        <v>962.25</v>
      </c>
      <c r="Z412" s="5">
        <f>Y412/'currency conversion'!$B$18</f>
        <v>2.0885709034344374E-5</v>
      </c>
    </row>
    <row r="413" spans="1:26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0"/>
        <v>1.0105</v>
      </c>
      <c r="P413" s="6">
        <f t="shared" si="61"/>
        <v>125.78838174273859</v>
      </c>
      <c r="Q413" t="str">
        <f t="shared" si="62"/>
        <v>film &amp; video</v>
      </c>
      <c r="R413" t="str">
        <f t="shared" si="63"/>
        <v>documentary</v>
      </c>
      <c r="S413" s="10">
        <f t="shared" si="64"/>
        <v>41597.92597222222</v>
      </c>
      <c r="T413" s="10">
        <f t="shared" si="65"/>
        <v>41629.958333333336</v>
      </c>
      <c r="U413">
        <f t="shared" si="66"/>
        <v>2013</v>
      </c>
      <c r="V413">
        <f t="shared" si="67"/>
        <v>2013</v>
      </c>
      <c r="W413" t="str">
        <f t="shared" si="68"/>
        <v>Nov</v>
      </c>
      <c r="X413" t="str">
        <f t="shared" si="69"/>
        <v>30000 to 34999</v>
      </c>
      <c r="Y413" s="12">
        <f>VLOOKUP(H413,Table1[#All],2,)*Kickstarter!E413</f>
        <v>30315</v>
      </c>
      <c r="Z413" s="5">
        <f>Y413/'currency conversion'!$B$18</f>
        <v>6.5798936801886169E-4</v>
      </c>
    </row>
    <row r="414" spans="1:26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0"/>
        <v>1.2684</v>
      </c>
      <c r="P414" s="6">
        <f t="shared" si="61"/>
        <v>57.654545454545456</v>
      </c>
      <c r="Q414" t="str">
        <f t="shared" si="62"/>
        <v>film &amp; video</v>
      </c>
      <c r="R414" t="str">
        <f t="shared" si="63"/>
        <v>documentary</v>
      </c>
      <c r="S414" s="10">
        <f t="shared" si="64"/>
        <v>41099.492800925924</v>
      </c>
      <c r="T414" s="10">
        <f t="shared" si="65"/>
        <v>41115.492800925924</v>
      </c>
      <c r="U414">
        <f t="shared" si="66"/>
        <v>2012</v>
      </c>
      <c r="V414">
        <f t="shared" si="67"/>
        <v>2012</v>
      </c>
      <c r="W414" t="str">
        <f t="shared" si="68"/>
        <v>Jul</v>
      </c>
      <c r="X414" t="str">
        <f t="shared" si="69"/>
        <v>1000 to 4999</v>
      </c>
      <c r="Y414" s="12">
        <f>VLOOKUP(H414,Table1[#All],2,)*Kickstarter!E414</f>
        <v>3171</v>
      </c>
      <c r="Z414" s="5">
        <f>Y414/'currency conversion'!$B$18</f>
        <v>6.8826794853630568E-5</v>
      </c>
    </row>
    <row r="415" spans="1:26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0"/>
        <v>1.0508593749999999</v>
      </c>
      <c r="P415" s="6">
        <f t="shared" si="61"/>
        <v>78.660818713450297</v>
      </c>
      <c r="Q415" t="str">
        <f t="shared" si="62"/>
        <v>film &amp; video</v>
      </c>
      <c r="R415" t="str">
        <f t="shared" si="63"/>
        <v>documentary</v>
      </c>
      <c r="S415" s="10">
        <f t="shared" si="64"/>
        <v>41079.627442129626</v>
      </c>
      <c r="T415" s="10">
        <f t="shared" si="65"/>
        <v>41109.627442129626</v>
      </c>
      <c r="U415">
        <f t="shared" si="66"/>
        <v>2012</v>
      </c>
      <c r="V415">
        <f t="shared" si="67"/>
        <v>2012</v>
      </c>
      <c r="W415" t="str">
        <f t="shared" si="68"/>
        <v>Jun</v>
      </c>
      <c r="X415" t="str">
        <f t="shared" si="69"/>
        <v>10000 to 14999</v>
      </c>
      <c r="Y415" s="12">
        <f>VLOOKUP(H415,Table1[#All],2,)*Kickstarter!E415</f>
        <v>13451</v>
      </c>
      <c r="Z415" s="5">
        <f>Y415/'currency conversion'!$B$18</f>
        <v>2.9195497243020648E-4</v>
      </c>
    </row>
    <row r="416" spans="1:26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0"/>
        <v>1.0285405405405406</v>
      </c>
      <c r="P416" s="6">
        <f t="shared" si="61"/>
        <v>91.480769230769226</v>
      </c>
      <c r="Q416" t="str">
        <f t="shared" si="62"/>
        <v>film &amp; video</v>
      </c>
      <c r="R416" t="str">
        <f t="shared" si="63"/>
        <v>documentary</v>
      </c>
      <c r="S416" s="10">
        <f t="shared" si="64"/>
        <v>41528.813252314816</v>
      </c>
      <c r="T416" s="10">
        <f t="shared" si="65"/>
        <v>41558.813252314816</v>
      </c>
      <c r="U416">
        <f t="shared" si="66"/>
        <v>2013</v>
      </c>
      <c r="V416">
        <f t="shared" si="67"/>
        <v>2013</v>
      </c>
      <c r="W416" t="str">
        <f t="shared" si="68"/>
        <v>Sep</v>
      </c>
      <c r="X416" t="str">
        <f t="shared" si="69"/>
        <v>15000 to 19999</v>
      </c>
      <c r="Y416" s="12">
        <f>VLOOKUP(H416,Table1[#All],2,)*Kickstarter!E416</f>
        <v>19028</v>
      </c>
      <c r="Z416" s="5">
        <f>Y416/'currency conversion'!$B$18</f>
        <v>4.1300417927306288E-4</v>
      </c>
    </row>
    <row r="417" spans="1:26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0"/>
        <v>1.0214714285714286</v>
      </c>
      <c r="P417" s="6">
        <f t="shared" si="61"/>
        <v>68.09809523809524</v>
      </c>
      <c r="Q417" t="str">
        <f t="shared" si="62"/>
        <v>film &amp; video</v>
      </c>
      <c r="R417" t="str">
        <f t="shared" si="63"/>
        <v>documentary</v>
      </c>
      <c r="S417" s="10">
        <f t="shared" si="64"/>
        <v>41904.601875</v>
      </c>
      <c r="T417" s="10">
        <f t="shared" si="65"/>
        <v>41929.25</v>
      </c>
      <c r="U417">
        <f t="shared" si="66"/>
        <v>2014</v>
      </c>
      <c r="V417">
        <f t="shared" si="67"/>
        <v>2014</v>
      </c>
      <c r="W417" t="str">
        <f t="shared" si="68"/>
        <v>Sep</v>
      </c>
      <c r="X417" t="str">
        <f t="shared" si="69"/>
        <v>1000 to 4999</v>
      </c>
      <c r="Y417" s="12">
        <f>VLOOKUP(H417,Table1[#All],2,)*Kickstarter!E417</f>
        <v>1072.5450000000001</v>
      </c>
      <c r="Z417" s="5">
        <f>Y417/'currency conversion'!$B$18</f>
        <v>2.3279670352030021E-5</v>
      </c>
    </row>
    <row r="418" spans="1:26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0"/>
        <v>1.2021700000000002</v>
      </c>
      <c r="P418" s="6">
        <f t="shared" si="61"/>
        <v>48.086800000000004</v>
      </c>
      <c r="Q418" t="str">
        <f t="shared" si="62"/>
        <v>film &amp; video</v>
      </c>
      <c r="R418" t="str">
        <f t="shared" si="63"/>
        <v>documentary</v>
      </c>
      <c r="S418" s="10">
        <f t="shared" si="64"/>
        <v>41648.146192129629</v>
      </c>
      <c r="T418" s="10">
        <f t="shared" si="65"/>
        <v>41678.146192129629</v>
      </c>
      <c r="U418">
        <f t="shared" si="66"/>
        <v>2014</v>
      </c>
      <c r="V418">
        <f t="shared" si="67"/>
        <v>2014</v>
      </c>
      <c r="W418" t="str">
        <f t="shared" si="68"/>
        <v>Jan</v>
      </c>
      <c r="X418" t="str">
        <f t="shared" si="69"/>
        <v>1000 to 4999</v>
      </c>
      <c r="Y418" s="12">
        <f>VLOOKUP(H418,Table1[#All],2,)*Kickstarter!E418</f>
        <v>1202.17</v>
      </c>
      <c r="Z418" s="5">
        <f>Y418/'currency conversion'!$B$18</f>
        <v>2.6093190781831934E-5</v>
      </c>
    </row>
    <row r="419" spans="1:26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0"/>
        <v>1.0024761904761905</v>
      </c>
      <c r="P419" s="6">
        <f t="shared" si="61"/>
        <v>202.42307692307693</v>
      </c>
      <c r="Q419" t="str">
        <f t="shared" si="62"/>
        <v>film &amp; video</v>
      </c>
      <c r="R419" t="str">
        <f t="shared" si="63"/>
        <v>documentary</v>
      </c>
      <c r="S419" s="10">
        <f t="shared" si="64"/>
        <v>41360.720601851848</v>
      </c>
      <c r="T419" s="10">
        <f t="shared" si="65"/>
        <v>41371.939583333333</v>
      </c>
      <c r="U419">
        <f t="shared" si="66"/>
        <v>2013</v>
      </c>
      <c r="V419">
        <f t="shared" si="67"/>
        <v>2013</v>
      </c>
      <c r="W419" t="str">
        <f t="shared" si="68"/>
        <v>Mar</v>
      </c>
      <c r="X419" t="str">
        <f t="shared" si="69"/>
        <v>10000 to 14999</v>
      </c>
      <c r="Y419" s="12">
        <f>VLOOKUP(H419,Table1[#All],2,)*Kickstarter!E419</f>
        <v>10526</v>
      </c>
      <c r="Z419" s="5">
        <f>Y419/'currency conversion'!$B$18</f>
        <v>2.2846762618395313E-4</v>
      </c>
    </row>
    <row r="420" spans="1:26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0"/>
        <v>1.0063392857142857</v>
      </c>
      <c r="P420" s="6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 s="10">
        <f t="shared" si="64"/>
        <v>42178.032372685186</v>
      </c>
      <c r="T420" s="10">
        <f t="shared" si="65"/>
        <v>42208.032372685186</v>
      </c>
      <c r="U420">
        <f t="shared" si="66"/>
        <v>2015</v>
      </c>
      <c r="V420">
        <f t="shared" si="67"/>
        <v>2015</v>
      </c>
      <c r="W420" t="str">
        <f t="shared" si="68"/>
        <v>Jun</v>
      </c>
      <c r="X420" t="str">
        <f t="shared" si="69"/>
        <v>20000 to 24999</v>
      </c>
      <c r="Y420" s="12">
        <f>VLOOKUP(H420,Table1[#All],2,)*Kickstarter!E420</f>
        <v>22542</v>
      </c>
      <c r="Z420" s="5">
        <f>Y420/'currency conversion'!$B$18</f>
        <v>4.8927581507112589E-4</v>
      </c>
    </row>
    <row r="421" spans="1:26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0"/>
        <v>1.004375</v>
      </c>
      <c r="P421" s="6">
        <f t="shared" si="61"/>
        <v>110.06849315068493</v>
      </c>
      <c r="Q421" t="str">
        <f t="shared" si="62"/>
        <v>film &amp; video</v>
      </c>
      <c r="R421" t="str">
        <f t="shared" si="63"/>
        <v>documentary</v>
      </c>
      <c r="S421" s="10">
        <f t="shared" si="64"/>
        <v>41394.592442129629</v>
      </c>
      <c r="T421" s="10">
        <f t="shared" si="65"/>
        <v>41454.592442129629</v>
      </c>
      <c r="U421">
        <f t="shared" si="66"/>
        <v>2013</v>
      </c>
      <c r="V421">
        <f t="shared" si="67"/>
        <v>2013</v>
      </c>
      <c r="W421" t="str">
        <f t="shared" si="68"/>
        <v>Apr</v>
      </c>
      <c r="X421" t="str">
        <f t="shared" si="69"/>
        <v>5000 to 9999</v>
      </c>
      <c r="Y421" s="12">
        <f>VLOOKUP(H421,Table1[#All],2,)*Kickstarter!E421</f>
        <v>8035</v>
      </c>
      <c r="Z421" s="5">
        <f>Y421/'currency conversion'!$B$18</f>
        <v>1.7440028276534896E-4</v>
      </c>
    </row>
    <row r="422" spans="1:26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0"/>
        <v>4.3939393939393936E-3</v>
      </c>
      <c r="P422" s="6">
        <f t="shared" si="61"/>
        <v>4.833333333333333</v>
      </c>
      <c r="Q422" t="str">
        <f t="shared" si="62"/>
        <v>film &amp; video</v>
      </c>
      <c r="R422" t="str">
        <f t="shared" si="63"/>
        <v>animation</v>
      </c>
      <c r="S422" s="10">
        <f t="shared" si="64"/>
        <v>41681.98646990741</v>
      </c>
      <c r="T422" s="10">
        <f t="shared" si="65"/>
        <v>41711.944803240738</v>
      </c>
      <c r="U422">
        <f t="shared" si="66"/>
        <v>2014</v>
      </c>
      <c r="V422">
        <f t="shared" si="67"/>
        <v>2014</v>
      </c>
      <c r="W422" t="str">
        <f t="shared" si="68"/>
        <v>Feb</v>
      </c>
      <c r="X422" t="str">
        <f t="shared" si="69"/>
        <v>&lt;1000</v>
      </c>
      <c r="Y422" s="12">
        <f>VLOOKUP(H422,Table1[#All],2,)*Kickstarter!E422</f>
        <v>14.5</v>
      </c>
      <c r="Z422" s="5">
        <f>Y422/'currency conversion'!$B$18</f>
        <v>3.1472359677629868E-7</v>
      </c>
    </row>
    <row r="423" spans="1:26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0"/>
        <v>2.0066666666666667E-2</v>
      </c>
      <c r="P423" s="6">
        <f t="shared" si="61"/>
        <v>50.166666666666664</v>
      </c>
      <c r="Q423" t="str">
        <f t="shared" si="62"/>
        <v>film &amp; video</v>
      </c>
      <c r="R423" t="str">
        <f t="shared" si="63"/>
        <v>animation</v>
      </c>
      <c r="S423" s="10">
        <f t="shared" si="64"/>
        <v>42177.241388888884</v>
      </c>
      <c r="T423" s="10">
        <f t="shared" si="65"/>
        <v>42237.241388888884</v>
      </c>
      <c r="U423">
        <f t="shared" si="66"/>
        <v>2015</v>
      </c>
      <c r="V423">
        <f t="shared" si="67"/>
        <v>2015</v>
      </c>
      <c r="W423" t="str">
        <f t="shared" si="68"/>
        <v>Jun</v>
      </c>
      <c r="X423" t="str">
        <f t="shared" si="69"/>
        <v>&lt;1000</v>
      </c>
      <c r="Y423" s="12">
        <f>VLOOKUP(H423,Table1[#All],2,)*Kickstarter!E423</f>
        <v>301</v>
      </c>
      <c r="Z423" s="5">
        <f>Y423/'currency conversion'!$B$18</f>
        <v>6.533227767563166E-6</v>
      </c>
    </row>
    <row r="424" spans="1:26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0"/>
        <v>1.0749999999999999E-2</v>
      </c>
      <c r="P424" s="6">
        <f t="shared" si="61"/>
        <v>35.833333333333336</v>
      </c>
      <c r="Q424" t="str">
        <f t="shared" si="62"/>
        <v>film &amp; video</v>
      </c>
      <c r="R424" t="str">
        <f t="shared" si="63"/>
        <v>animation</v>
      </c>
      <c r="S424" s="10">
        <f t="shared" si="64"/>
        <v>41863.010381944448</v>
      </c>
      <c r="T424" s="10">
        <f t="shared" si="65"/>
        <v>41893.010381944448</v>
      </c>
      <c r="U424">
        <f t="shared" si="66"/>
        <v>2014</v>
      </c>
      <c r="V424">
        <f t="shared" si="67"/>
        <v>2014</v>
      </c>
      <c r="W424" t="str">
        <f t="shared" si="68"/>
        <v>Aug</v>
      </c>
      <c r="X424" t="str">
        <f t="shared" si="69"/>
        <v>&lt;1000</v>
      </c>
      <c r="Y424" s="12">
        <f>VLOOKUP(H424,Table1[#All],2,)*Kickstarter!E424</f>
        <v>430</v>
      </c>
      <c r="Z424" s="5">
        <f>Y424/'currency conversion'!$B$18</f>
        <v>9.3331825250902368E-6</v>
      </c>
    </row>
    <row r="425" spans="1:26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0"/>
        <v>7.6499999999999997E-3</v>
      </c>
      <c r="P425" s="6">
        <f t="shared" si="61"/>
        <v>11.76923076923077</v>
      </c>
      <c r="Q425" t="str">
        <f t="shared" si="62"/>
        <v>film &amp; video</v>
      </c>
      <c r="R425" t="str">
        <f t="shared" si="63"/>
        <v>animation</v>
      </c>
      <c r="S425" s="10">
        <f t="shared" si="64"/>
        <v>41400.67627314815</v>
      </c>
      <c r="T425" s="10">
        <f t="shared" si="65"/>
        <v>41430.67627314815</v>
      </c>
      <c r="U425">
        <f t="shared" si="66"/>
        <v>2013</v>
      </c>
      <c r="V425">
        <f t="shared" si="67"/>
        <v>2013</v>
      </c>
      <c r="W425" t="str">
        <f t="shared" si="68"/>
        <v>May</v>
      </c>
      <c r="X425" t="str">
        <f t="shared" si="69"/>
        <v>&lt;1000</v>
      </c>
      <c r="Y425" s="12">
        <f>VLOOKUP(H425,Table1[#All],2,)*Kickstarter!E425</f>
        <v>153</v>
      </c>
      <c r="Z425" s="5">
        <f>Y425/'currency conversion'!$B$18</f>
        <v>3.3208765728809447E-6</v>
      </c>
    </row>
    <row r="426" spans="1:26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0"/>
        <v>6.7966666666666675E-2</v>
      </c>
      <c r="P426" s="6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 s="10">
        <f t="shared" si="64"/>
        <v>40934.126145833332</v>
      </c>
      <c r="T426" s="10">
        <f t="shared" si="65"/>
        <v>40994.084479166668</v>
      </c>
      <c r="U426">
        <f t="shared" si="66"/>
        <v>2012</v>
      </c>
      <c r="V426">
        <f t="shared" si="67"/>
        <v>2012</v>
      </c>
      <c r="W426" t="str">
        <f t="shared" si="68"/>
        <v>Jan</v>
      </c>
      <c r="X426" t="str">
        <f t="shared" si="69"/>
        <v>&lt;1000</v>
      </c>
      <c r="Y426" s="12">
        <f>VLOOKUP(H426,Table1[#All],2,)*Kickstarter!E426</f>
        <v>203.9</v>
      </c>
      <c r="Z426" s="5">
        <f>Y426/'currency conversion'!$B$18</f>
        <v>4.4256649229439524E-6</v>
      </c>
    </row>
    <row r="427" spans="1:26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0"/>
        <v>1.2E-4</v>
      </c>
      <c r="P427" s="6">
        <f t="shared" si="61"/>
        <v>3</v>
      </c>
      <c r="Q427" t="str">
        <f t="shared" si="62"/>
        <v>film &amp; video</v>
      </c>
      <c r="R427" t="str">
        <f t="shared" si="63"/>
        <v>animation</v>
      </c>
      <c r="S427" s="10">
        <f t="shared" si="64"/>
        <v>42275.611157407402</v>
      </c>
      <c r="T427" s="10">
        <f t="shared" si="65"/>
        <v>42335.652824074074</v>
      </c>
      <c r="U427">
        <f t="shared" si="66"/>
        <v>2015</v>
      </c>
      <c r="V427">
        <f t="shared" si="67"/>
        <v>2015</v>
      </c>
      <c r="W427" t="str">
        <f t="shared" si="68"/>
        <v>Sep</v>
      </c>
      <c r="X427" t="str">
        <f t="shared" si="69"/>
        <v>&lt;1000</v>
      </c>
      <c r="Y427" s="12">
        <f>VLOOKUP(H427,Table1[#All],2,)*Kickstarter!E427</f>
        <v>6</v>
      </c>
      <c r="Z427" s="5">
        <f>Y427/'currency conversion'!$B$18</f>
        <v>1.3023045383846844E-7</v>
      </c>
    </row>
    <row r="428" spans="1:26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0"/>
        <v>1.3299999999999999E-2</v>
      </c>
      <c r="P428" s="6">
        <f t="shared" si="61"/>
        <v>16.625</v>
      </c>
      <c r="Q428" t="str">
        <f t="shared" si="62"/>
        <v>film &amp; video</v>
      </c>
      <c r="R428" t="str">
        <f t="shared" si="63"/>
        <v>animation</v>
      </c>
      <c r="S428" s="10">
        <f t="shared" si="64"/>
        <v>42400.461967592593</v>
      </c>
      <c r="T428" s="10">
        <f t="shared" si="65"/>
        <v>42430.461967592593</v>
      </c>
      <c r="U428">
        <f t="shared" si="66"/>
        <v>2016</v>
      </c>
      <c r="V428">
        <f t="shared" si="67"/>
        <v>2016</v>
      </c>
      <c r="W428" t="str">
        <f t="shared" si="68"/>
        <v>Jan</v>
      </c>
      <c r="X428" t="str">
        <f t="shared" si="69"/>
        <v>&lt;1000</v>
      </c>
      <c r="Y428" s="12">
        <f>VLOOKUP(H428,Table1[#All],2,)*Kickstarter!E428</f>
        <v>133</v>
      </c>
      <c r="Z428" s="5">
        <f>Y428/'currency conversion'!$B$18</f>
        <v>2.8867750600860503E-6</v>
      </c>
    </row>
    <row r="429" spans="1:26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0"/>
        <v>0</v>
      </c>
      <c r="P429" s="6">
        <f t="shared" si="61"/>
        <v>0</v>
      </c>
      <c r="Q429" t="str">
        <f t="shared" si="62"/>
        <v>film &amp; video</v>
      </c>
      <c r="R429" t="str">
        <f t="shared" si="63"/>
        <v>animation</v>
      </c>
      <c r="S429" s="10">
        <f t="shared" si="64"/>
        <v>42285.65902777778</v>
      </c>
      <c r="T429" s="10">
        <f t="shared" si="65"/>
        <v>42299.540972222225</v>
      </c>
      <c r="U429">
        <f t="shared" si="66"/>
        <v>2015</v>
      </c>
      <c r="V429">
        <f t="shared" si="67"/>
        <v>2015</v>
      </c>
      <c r="W429" t="str">
        <f t="shared" si="68"/>
        <v>Oct</v>
      </c>
      <c r="X429" t="str">
        <f t="shared" si="69"/>
        <v>No funding</v>
      </c>
      <c r="Y429" s="12">
        <f>VLOOKUP(H429,Table1[#All],2,)*Kickstarter!E429</f>
        <v>0</v>
      </c>
      <c r="Z429" s="5">
        <f>Y429/'currency conversion'!$B$18</f>
        <v>0</v>
      </c>
    </row>
    <row r="430" spans="1:26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0"/>
        <v>5.6333333333333332E-2</v>
      </c>
      <c r="P430" s="6">
        <f t="shared" si="61"/>
        <v>52</v>
      </c>
      <c r="Q430" t="str">
        <f t="shared" si="62"/>
        <v>film &amp; video</v>
      </c>
      <c r="R430" t="str">
        <f t="shared" si="63"/>
        <v>animation</v>
      </c>
      <c r="S430" s="10">
        <f t="shared" si="64"/>
        <v>41778.516724537039</v>
      </c>
      <c r="T430" s="10">
        <f t="shared" si="65"/>
        <v>41806.666666666664</v>
      </c>
      <c r="U430">
        <f t="shared" si="66"/>
        <v>2014</v>
      </c>
      <c r="V430">
        <f t="shared" si="67"/>
        <v>2014</v>
      </c>
      <c r="W430" t="str">
        <f t="shared" si="68"/>
        <v>May</v>
      </c>
      <c r="X430" t="str">
        <f t="shared" si="69"/>
        <v>&lt;1000</v>
      </c>
      <c r="Y430" s="12">
        <f>VLOOKUP(H430,Table1[#All],2,)*Kickstarter!E430</f>
        <v>676</v>
      </c>
      <c r="Z430" s="5">
        <f>Y430/'currency conversion'!$B$18</f>
        <v>1.4672631132467443E-5</v>
      </c>
    </row>
    <row r="431" spans="1:26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0"/>
        <v>0</v>
      </c>
      <c r="P431" s="6">
        <f t="shared" si="61"/>
        <v>0</v>
      </c>
      <c r="Q431" t="str">
        <f t="shared" si="62"/>
        <v>film &amp; video</v>
      </c>
      <c r="R431" t="str">
        <f t="shared" si="63"/>
        <v>animation</v>
      </c>
      <c r="S431" s="10">
        <f t="shared" si="64"/>
        <v>40070.651412037041</v>
      </c>
      <c r="T431" s="10">
        <f t="shared" si="65"/>
        <v>40143.957638888889</v>
      </c>
      <c r="U431">
        <f t="shared" si="66"/>
        <v>2009</v>
      </c>
      <c r="V431">
        <f t="shared" si="67"/>
        <v>2009</v>
      </c>
      <c r="W431" t="str">
        <f t="shared" si="68"/>
        <v>Sep</v>
      </c>
      <c r="X431" t="str">
        <f t="shared" si="69"/>
        <v>No funding</v>
      </c>
      <c r="Y431" s="12">
        <f>VLOOKUP(H431,Table1[#All],2,)*Kickstarter!E431</f>
        <v>0</v>
      </c>
      <c r="Z431" s="5">
        <f>Y431/'currency conversion'!$B$18</f>
        <v>0</v>
      </c>
    </row>
    <row r="432" spans="1:26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0"/>
        <v>2.4E-2</v>
      </c>
      <c r="P432" s="6">
        <f t="shared" si="61"/>
        <v>4.8</v>
      </c>
      <c r="Q432" t="str">
        <f t="shared" si="62"/>
        <v>film &amp; video</v>
      </c>
      <c r="R432" t="str">
        <f t="shared" si="63"/>
        <v>animation</v>
      </c>
      <c r="S432" s="10">
        <f t="shared" si="64"/>
        <v>41512.857256944444</v>
      </c>
      <c r="T432" s="10">
        <f t="shared" si="65"/>
        <v>41527.857256944444</v>
      </c>
      <c r="U432">
        <f t="shared" si="66"/>
        <v>2013</v>
      </c>
      <c r="V432">
        <f t="shared" si="67"/>
        <v>2013</v>
      </c>
      <c r="W432" t="str">
        <f t="shared" si="68"/>
        <v>Aug</v>
      </c>
      <c r="X432" t="str">
        <f t="shared" si="69"/>
        <v>&lt;1000</v>
      </c>
      <c r="Y432" s="12">
        <f>VLOOKUP(H432,Table1[#All],2,)*Kickstarter!E432</f>
        <v>24</v>
      </c>
      <c r="Z432" s="5">
        <f>Y432/'currency conversion'!$B$18</f>
        <v>5.2092181535387374E-7</v>
      </c>
    </row>
    <row r="433" spans="1:26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0"/>
        <v>0.13833333333333334</v>
      </c>
      <c r="P433" s="6">
        <f t="shared" si="61"/>
        <v>51.875</v>
      </c>
      <c r="Q433" t="str">
        <f t="shared" si="62"/>
        <v>film &amp; video</v>
      </c>
      <c r="R433" t="str">
        <f t="shared" si="63"/>
        <v>animation</v>
      </c>
      <c r="S433" s="10">
        <f t="shared" si="64"/>
        <v>42526.621331018519</v>
      </c>
      <c r="T433" s="10">
        <f t="shared" si="65"/>
        <v>42556.621331018519</v>
      </c>
      <c r="U433">
        <f t="shared" si="66"/>
        <v>2016</v>
      </c>
      <c r="V433">
        <f t="shared" si="67"/>
        <v>2016</v>
      </c>
      <c r="W433" t="str">
        <f t="shared" si="68"/>
        <v>Jun</v>
      </c>
      <c r="X433" t="str">
        <f t="shared" si="69"/>
        <v>&lt;1000</v>
      </c>
      <c r="Y433" s="12">
        <f>VLOOKUP(H433,Table1[#All],2,)*Kickstarter!E433</f>
        <v>543.65</v>
      </c>
      <c r="Z433" s="5">
        <f>Y433/'currency conversion'!$B$18</f>
        <v>1.1799964371547227E-5</v>
      </c>
    </row>
    <row r="434" spans="1:26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0"/>
        <v>9.5000000000000001E-2</v>
      </c>
      <c r="P434" s="6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 s="10">
        <f t="shared" si="64"/>
        <v>42238.476631944446</v>
      </c>
      <c r="T434" s="10">
        <f t="shared" si="65"/>
        <v>42298.476631944446</v>
      </c>
      <c r="U434">
        <f t="shared" si="66"/>
        <v>2015</v>
      </c>
      <c r="V434">
        <f t="shared" si="67"/>
        <v>2015</v>
      </c>
      <c r="W434" t="str">
        <f t="shared" si="68"/>
        <v>Aug</v>
      </c>
      <c r="X434" t="str">
        <f t="shared" si="69"/>
        <v>&lt;1000</v>
      </c>
      <c r="Y434" s="12">
        <f>VLOOKUP(H434,Table1[#All],2,)*Kickstarter!E434</f>
        <v>570</v>
      </c>
      <c r="Z434" s="5">
        <f>Y434/'currency conversion'!$B$18</f>
        <v>1.23718931146545E-5</v>
      </c>
    </row>
    <row r="435" spans="1:26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0"/>
        <v>0</v>
      </c>
      <c r="P435" s="6">
        <f t="shared" si="61"/>
        <v>0</v>
      </c>
      <c r="Q435" t="str">
        <f t="shared" si="62"/>
        <v>film &amp; video</v>
      </c>
      <c r="R435" t="str">
        <f t="shared" si="63"/>
        <v>animation</v>
      </c>
      <c r="S435" s="10">
        <f t="shared" si="64"/>
        <v>42228.379884259259</v>
      </c>
      <c r="T435" s="10">
        <f t="shared" si="65"/>
        <v>42288.379884259259</v>
      </c>
      <c r="U435">
        <f t="shared" si="66"/>
        <v>2015</v>
      </c>
      <c r="V435">
        <f t="shared" si="67"/>
        <v>2015</v>
      </c>
      <c r="W435" t="str">
        <f t="shared" si="68"/>
        <v>Aug</v>
      </c>
      <c r="X435" t="str">
        <f t="shared" si="69"/>
        <v>No funding</v>
      </c>
      <c r="Y435" s="12">
        <f>VLOOKUP(H435,Table1[#All],2,)*Kickstarter!E435</f>
        <v>0</v>
      </c>
      <c r="Z435" s="5">
        <f>Y435/'currency conversion'!$B$18</f>
        <v>0</v>
      </c>
    </row>
    <row r="436" spans="1:26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0"/>
        <v>0.05</v>
      </c>
      <c r="P436" s="6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 s="10">
        <f t="shared" si="64"/>
        <v>41576.584513888891</v>
      </c>
      <c r="T436" s="10">
        <f t="shared" si="65"/>
        <v>41609.626180555555</v>
      </c>
      <c r="U436">
        <f t="shared" si="66"/>
        <v>2013</v>
      </c>
      <c r="V436">
        <f t="shared" si="67"/>
        <v>2013</v>
      </c>
      <c r="W436" t="str">
        <f t="shared" si="68"/>
        <v>Oct</v>
      </c>
      <c r="X436" t="str">
        <f t="shared" si="69"/>
        <v>&lt;1000</v>
      </c>
      <c r="Y436" s="12">
        <f>VLOOKUP(H436,Table1[#All],2,)*Kickstarter!E436</f>
        <v>125</v>
      </c>
      <c r="Z436" s="5">
        <f>Y436/'currency conversion'!$B$18</f>
        <v>2.7131344549680923E-6</v>
      </c>
    </row>
    <row r="437" spans="1:26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0"/>
        <v>2.7272727272727273E-5</v>
      </c>
      <c r="P437" s="6">
        <f t="shared" si="61"/>
        <v>1</v>
      </c>
      <c r="Q437" t="str">
        <f t="shared" si="62"/>
        <v>film &amp; video</v>
      </c>
      <c r="R437" t="str">
        <f t="shared" si="63"/>
        <v>animation</v>
      </c>
      <c r="S437" s="10">
        <f t="shared" si="64"/>
        <v>41500.497453703705</v>
      </c>
      <c r="T437" s="10">
        <f t="shared" si="65"/>
        <v>41530.497453703705</v>
      </c>
      <c r="U437">
        <f t="shared" si="66"/>
        <v>2013</v>
      </c>
      <c r="V437">
        <f t="shared" si="67"/>
        <v>2013</v>
      </c>
      <c r="W437" t="str">
        <f t="shared" si="68"/>
        <v>Aug</v>
      </c>
      <c r="X437" t="str">
        <f t="shared" si="69"/>
        <v>&lt;1000</v>
      </c>
      <c r="Y437" s="12">
        <f>VLOOKUP(H437,Table1[#All],2,)*Kickstarter!E437</f>
        <v>3</v>
      </c>
      <c r="Z437" s="5">
        <f>Y437/'currency conversion'!$B$18</f>
        <v>6.5115226919234218E-8</v>
      </c>
    </row>
    <row r="438" spans="1:26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0"/>
        <v>0</v>
      </c>
      <c r="P438" s="6">
        <f t="shared" si="61"/>
        <v>0</v>
      </c>
      <c r="Q438" t="str">
        <f t="shared" si="62"/>
        <v>film &amp; video</v>
      </c>
      <c r="R438" t="str">
        <f t="shared" si="63"/>
        <v>animation</v>
      </c>
      <c r="S438" s="10">
        <f t="shared" si="64"/>
        <v>41456.11241898148</v>
      </c>
      <c r="T438" s="10">
        <f t="shared" si="65"/>
        <v>41486.11241898148</v>
      </c>
      <c r="U438">
        <f t="shared" si="66"/>
        <v>2013</v>
      </c>
      <c r="V438">
        <f t="shared" si="67"/>
        <v>2013</v>
      </c>
      <c r="W438" t="str">
        <f t="shared" si="68"/>
        <v>Jul</v>
      </c>
      <c r="X438" t="str">
        <f t="shared" si="69"/>
        <v>No funding</v>
      </c>
      <c r="Y438" s="12">
        <f>VLOOKUP(H438,Table1[#All],2,)*Kickstarter!E438</f>
        <v>0</v>
      </c>
      <c r="Z438" s="5">
        <f>Y438/'currency conversion'!$B$18</f>
        <v>0</v>
      </c>
    </row>
    <row r="439" spans="1:26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0"/>
        <v>0</v>
      </c>
      <c r="P439" s="6">
        <f t="shared" si="61"/>
        <v>0</v>
      </c>
      <c r="Q439" t="str">
        <f t="shared" si="62"/>
        <v>film &amp; video</v>
      </c>
      <c r="R439" t="str">
        <f t="shared" si="63"/>
        <v>animation</v>
      </c>
      <c r="S439" s="10">
        <f t="shared" si="64"/>
        <v>42591.06858796296</v>
      </c>
      <c r="T439" s="10">
        <f t="shared" si="65"/>
        <v>42651.06858796296</v>
      </c>
      <c r="U439">
        <f t="shared" si="66"/>
        <v>2016</v>
      </c>
      <c r="V439">
        <f t="shared" si="67"/>
        <v>2016</v>
      </c>
      <c r="W439" t="str">
        <f t="shared" si="68"/>
        <v>Aug</v>
      </c>
      <c r="X439" t="str">
        <f t="shared" si="69"/>
        <v>No funding</v>
      </c>
      <c r="Y439" s="12">
        <f>VLOOKUP(H439,Table1[#All],2,)*Kickstarter!E439</f>
        <v>0</v>
      </c>
      <c r="Z439" s="5">
        <f>Y439/'currency conversion'!$B$18</f>
        <v>0</v>
      </c>
    </row>
    <row r="440" spans="1:26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0"/>
        <v>9.3799999999999994E-2</v>
      </c>
      <c r="P440" s="6">
        <f t="shared" si="61"/>
        <v>170.54545454545453</v>
      </c>
      <c r="Q440" t="str">
        <f t="shared" si="62"/>
        <v>film &amp; video</v>
      </c>
      <c r="R440" t="str">
        <f t="shared" si="63"/>
        <v>animation</v>
      </c>
      <c r="S440" s="10">
        <f t="shared" si="64"/>
        <v>42296.011087962965</v>
      </c>
      <c r="T440" s="10">
        <f t="shared" si="65"/>
        <v>42326.052754629629</v>
      </c>
      <c r="U440">
        <f t="shared" si="66"/>
        <v>2015</v>
      </c>
      <c r="V440">
        <f t="shared" si="67"/>
        <v>2015</v>
      </c>
      <c r="W440" t="str">
        <f t="shared" si="68"/>
        <v>Oct</v>
      </c>
      <c r="X440" t="str">
        <f t="shared" si="69"/>
        <v>1000 to 4999</v>
      </c>
      <c r="Y440" s="12">
        <f>VLOOKUP(H440,Table1[#All],2,)*Kickstarter!E440</f>
        <v>1876</v>
      </c>
      <c r="Z440" s="5">
        <f>Y440/'currency conversion'!$B$18</f>
        <v>4.0718721900161128E-5</v>
      </c>
    </row>
    <row r="441" spans="1:26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0"/>
        <v>0</v>
      </c>
      <c r="P441" s="6">
        <f t="shared" si="61"/>
        <v>0</v>
      </c>
      <c r="Q441" t="str">
        <f t="shared" si="62"/>
        <v>film &amp; video</v>
      </c>
      <c r="R441" t="str">
        <f t="shared" si="63"/>
        <v>animation</v>
      </c>
      <c r="S441" s="10">
        <f t="shared" si="64"/>
        <v>41919.511782407411</v>
      </c>
      <c r="T441" s="10">
        <f t="shared" si="65"/>
        <v>41929.511782407411</v>
      </c>
      <c r="U441">
        <f t="shared" si="66"/>
        <v>2014</v>
      </c>
      <c r="V441">
        <f t="shared" si="67"/>
        <v>2014</v>
      </c>
      <c r="W441" t="str">
        <f t="shared" si="68"/>
        <v>Oct</v>
      </c>
      <c r="X441" t="str">
        <f t="shared" si="69"/>
        <v>No funding</v>
      </c>
      <c r="Y441" s="12">
        <f>VLOOKUP(H441,Table1[#All],2,)*Kickstarter!E441</f>
        <v>0</v>
      </c>
      <c r="Z441" s="5">
        <f>Y441/'currency conversion'!$B$18</f>
        <v>0</v>
      </c>
    </row>
    <row r="442" spans="1:26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0"/>
        <v>1E-3</v>
      </c>
      <c r="P442" s="6">
        <f t="shared" si="61"/>
        <v>5</v>
      </c>
      <c r="Q442" t="str">
        <f t="shared" si="62"/>
        <v>film &amp; video</v>
      </c>
      <c r="R442" t="str">
        <f t="shared" si="63"/>
        <v>animation</v>
      </c>
      <c r="S442" s="10">
        <f t="shared" si="64"/>
        <v>42423.735567129625</v>
      </c>
      <c r="T442" s="10">
        <f t="shared" si="65"/>
        <v>42453.693900462968</v>
      </c>
      <c r="U442">
        <f t="shared" si="66"/>
        <v>2016</v>
      </c>
      <c r="V442">
        <f t="shared" si="67"/>
        <v>2016</v>
      </c>
      <c r="W442" t="str">
        <f t="shared" si="68"/>
        <v>Feb</v>
      </c>
      <c r="X442" t="str">
        <f t="shared" si="69"/>
        <v>&lt;1000</v>
      </c>
      <c r="Y442" s="12">
        <f>VLOOKUP(H442,Table1[#All],2,)*Kickstarter!E442</f>
        <v>5</v>
      </c>
      <c r="Z442" s="5">
        <f>Y442/'currency conversion'!$B$18</f>
        <v>1.0852537819872369E-7</v>
      </c>
    </row>
    <row r="443" spans="1:26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0"/>
        <v>0</v>
      </c>
      <c r="P443" s="6">
        <f t="shared" si="61"/>
        <v>0</v>
      </c>
      <c r="Q443" t="str">
        <f t="shared" si="62"/>
        <v>film &amp; video</v>
      </c>
      <c r="R443" t="str">
        <f t="shared" si="63"/>
        <v>animation</v>
      </c>
      <c r="S443" s="10">
        <f t="shared" si="64"/>
        <v>41550.543935185182</v>
      </c>
      <c r="T443" s="10">
        <f t="shared" si="65"/>
        <v>41580.543935185182</v>
      </c>
      <c r="U443">
        <f t="shared" si="66"/>
        <v>2013</v>
      </c>
      <c r="V443">
        <f t="shared" si="67"/>
        <v>2013</v>
      </c>
      <c r="W443" t="str">
        <f t="shared" si="68"/>
        <v>Oct</v>
      </c>
      <c r="X443" t="str">
        <f t="shared" si="69"/>
        <v>No funding</v>
      </c>
      <c r="Y443" s="12">
        <f>VLOOKUP(H443,Table1[#All],2,)*Kickstarter!E443</f>
        <v>0</v>
      </c>
      <c r="Z443" s="5">
        <f>Y443/'currency conversion'!$B$18</f>
        <v>0</v>
      </c>
    </row>
    <row r="444" spans="1:26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0"/>
        <v>0.39358823529411763</v>
      </c>
      <c r="P444" s="6">
        <f t="shared" si="61"/>
        <v>393.58823529411762</v>
      </c>
      <c r="Q444" t="str">
        <f t="shared" si="62"/>
        <v>film &amp; video</v>
      </c>
      <c r="R444" t="str">
        <f t="shared" si="63"/>
        <v>animation</v>
      </c>
      <c r="S444" s="10">
        <f t="shared" si="64"/>
        <v>42024.638692129629</v>
      </c>
      <c r="T444" s="10">
        <f t="shared" si="65"/>
        <v>42054.638692129629</v>
      </c>
      <c r="U444">
        <f t="shared" si="66"/>
        <v>2015</v>
      </c>
      <c r="V444">
        <f t="shared" si="67"/>
        <v>2015</v>
      </c>
      <c r="W444" t="str">
        <f t="shared" si="68"/>
        <v>Jan</v>
      </c>
      <c r="X444" t="str">
        <f t="shared" si="69"/>
        <v>5000 to 9999</v>
      </c>
      <c r="Y444" s="12">
        <f>VLOOKUP(H444,Table1[#All],2,)*Kickstarter!E444</f>
        <v>6691</v>
      </c>
      <c r="Z444" s="5">
        <f>Y444/'currency conversion'!$B$18</f>
        <v>1.4522866110553204E-4</v>
      </c>
    </row>
    <row r="445" spans="1:26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0"/>
        <v>1E-3</v>
      </c>
      <c r="P445" s="6">
        <f t="shared" si="61"/>
        <v>5</v>
      </c>
      <c r="Q445" t="str">
        <f t="shared" si="62"/>
        <v>film &amp; video</v>
      </c>
      <c r="R445" t="str">
        <f t="shared" si="63"/>
        <v>animation</v>
      </c>
      <c r="S445" s="10">
        <f t="shared" si="64"/>
        <v>41649.765057870369</v>
      </c>
      <c r="T445" s="10">
        <f t="shared" si="65"/>
        <v>41679.765057870369</v>
      </c>
      <c r="U445">
        <f t="shared" si="66"/>
        <v>2014</v>
      </c>
      <c r="V445">
        <f t="shared" si="67"/>
        <v>2014</v>
      </c>
      <c r="W445" t="str">
        <f t="shared" si="68"/>
        <v>Jan</v>
      </c>
      <c r="X445" t="str">
        <f t="shared" si="69"/>
        <v>&lt;1000</v>
      </c>
      <c r="Y445" s="12">
        <f>VLOOKUP(H445,Table1[#All],2,)*Kickstarter!E445</f>
        <v>7.5</v>
      </c>
      <c r="Z445" s="5">
        <f>Y445/'currency conversion'!$B$18</f>
        <v>1.6278806729808553E-7</v>
      </c>
    </row>
    <row r="446" spans="1:26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0"/>
        <v>0.05</v>
      </c>
      <c r="P446" s="6">
        <f t="shared" si="61"/>
        <v>50</v>
      </c>
      <c r="Q446" t="str">
        <f t="shared" si="62"/>
        <v>film &amp; video</v>
      </c>
      <c r="R446" t="str">
        <f t="shared" si="63"/>
        <v>animation</v>
      </c>
      <c r="S446" s="10">
        <f t="shared" si="64"/>
        <v>40894.656956018516</v>
      </c>
      <c r="T446" s="10">
        <f t="shared" si="65"/>
        <v>40954.656956018516</v>
      </c>
      <c r="U446">
        <f t="shared" si="66"/>
        <v>2011</v>
      </c>
      <c r="V446">
        <f t="shared" si="67"/>
        <v>2012</v>
      </c>
      <c r="W446" t="str">
        <f t="shared" si="68"/>
        <v>Dec</v>
      </c>
      <c r="X446" t="str">
        <f t="shared" si="69"/>
        <v>&lt;1000</v>
      </c>
      <c r="Y446" s="12">
        <f>VLOOKUP(H446,Table1[#All],2,)*Kickstarter!E446</f>
        <v>50</v>
      </c>
      <c r="Z446" s="5">
        <f>Y446/'currency conversion'!$B$18</f>
        <v>1.085253781987237E-6</v>
      </c>
    </row>
    <row r="447" spans="1:26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0"/>
        <v>3.3333333333333335E-5</v>
      </c>
      <c r="P447" s="6">
        <f t="shared" si="61"/>
        <v>1</v>
      </c>
      <c r="Q447" t="str">
        <f t="shared" si="62"/>
        <v>film &amp; video</v>
      </c>
      <c r="R447" t="str">
        <f t="shared" si="63"/>
        <v>animation</v>
      </c>
      <c r="S447" s="10">
        <f t="shared" si="64"/>
        <v>42130.085358796292</v>
      </c>
      <c r="T447" s="10">
        <f t="shared" si="65"/>
        <v>42145.085358796292</v>
      </c>
      <c r="U447">
        <f t="shared" si="66"/>
        <v>2015</v>
      </c>
      <c r="V447">
        <f t="shared" si="67"/>
        <v>2015</v>
      </c>
      <c r="W447" t="str">
        <f t="shared" si="68"/>
        <v>May</v>
      </c>
      <c r="X447" t="str">
        <f t="shared" si="69"/>
        <v>&lt;1000</v>
      </c>
      <c r="Y447" s="12">
        <f>VLOOKUP(H447,Table1[#All],2,)*Kickstarter!E447</f>
        <v>2</v>
      </c>
      <c r="Z447" s="5">
        <f>Y447/'currency conversion'!$B$18</f>
        <v>4.3410151279489474E-8</v>
      </c>
    </row>
    <row r="448" spans="1:26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0"/>
        <v>7.2952380952380949E-2</v>
      </c>
      <c r="P448" s="6">
        <f t="shared" si="61"/>
        <v>47.875</v>
      </c>
      <c r="Q448" t="str">
        <f t="shared" si="62"/>
        <v>film &amp; video</v>
      </c>
      <c r="R448" t="str">
        <f t="shared" si="63"/>
        <v>animation</v>
      </c>
      <c r="S448" s="10">
        <f t="shared" si="64"/>
        <v>42036.833564814813</v>
      </c>
      <c r="T448" s="10">
        <f t="shared" si="65"/>
        <v>42066.833564814813</v>
      </c>
      <c r="U448">
        <f t="shared" si="66"/>
        <v>2015</v>
      </c>
      <c r="V448">
        <f t="shared" si="67"/>
        <v>2015</v>
      </c>
      <c r="W448" t="str">
        <f t="shared" si="68"/>
        <v>Feb</v>
      </c>
      <c r="X448" t="str">
        <f t="shared" si="69"/>
        <v>&lt;1000</v>
      </c>
      <c r="Y448" s="12">
        <f>VLOOKUP(H448,Table1[#All],2,)*Kickstarter!E448</f>
        <v>766</v>
      </c>
      <c r="Z448" s="5">
        <f>Y448/'currency conversion'!$B$18</f>
        <v>1.6626087940044471E-5</v>
      </c>
    </row>
    <row r="449" spans="1:26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0"/>
        <v>1.6666666666666666E-4</v>
      </c>
      <c r="P449" s="6">
        <f t="shared" si="61"/>
        <v>5</v>
      </c>
      <c r="Q449" t="str">
        <f t="shared" si="62"/>
        <v>film &amp; video</v>
      </c>
      <c r="R449" t="str">
        <f t="shared" si="63"/>
        <v>animation</v>
      </c>
      <c r="S449" s="10">
        <f t="shared" si="64"/>
        <v>41331.305127314816</v>
      </c>
      <c r="T449" s="10">
        <f t="shared" si="65"/>
        <v>41356.263460648144</v>
      </c>
      <c r="U449">
        <f t="shared" si="66"/>
        <v>2013</v>
      </c>
      <c r="V449">
        <f t="shared" si="67"/>
        <v>2013</v>
      </c>
      <c r="W449" t="str">
        <f t="shared" si="68"/>
        <v>Feb</v>
      </c>
      <c r="X449" t="str">
        <f t="shared" si="69"/>
        <v>&lt;1000</v>
      </c>
      <c r="Y449" s="12">
        <f>VLOOKUP(H449,Table1[#All],2,)*Kickstarter!E449</f>
        <v>6.5500000000000007</v>
      </c>
      <c r="Z449" s="5">
        <f>Y449/'currency conversion'!$B$18</f>
        <v>1.4216824544032806E-7</v>
      </c>
    </row>
    <row r="450" spans="1:26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0"/>
        <v>3.2804E-2</v>
      </c>
      <c r="P450" s="6">
        <f t="shared" si="61"/>
        <v>20.502500000000001</v>
      </c>
      <c r="Q450" t="str">
        <f t="shared" si="62"/>
        <v>film &amp; video</v>
      </c>
      <c r="R450" t="str">
        <f t="shared" si="63"/>
        <v>animation</v>
      </c>
      <c r="S450" s="10">
        <f t="shared" si="64"/>
        <v>41753.508043981477</v>
      </c>
      <c r="T450" s="10">
        <f t="shared" si="65"/>
        <v>41773.508043981477</v>
      </c>
      <c r="U450">
        <f t="shared" si="66"/>
        <v>2014</v>
      </c>
      <c r="V450">
        <f t="shared" si="67"/>
        <v>2014</v>
      </c>
      <c r="W450" t="str">
        <f t="shared" si="68"/>
        <v>Apr</v>
      </c>
      <c r="X450" t="str">
        <f t="shared" si="69"/>
        <v>&lt;1000</v>
      </c>
      <c r="Y450" s="12">
        <f>VLOOKUP(H450,Table1[#All],2,)*Kickstarter!E450</f>
        <v>82.01</v>
      </c>
      <c r="Z450" s="5">
        <f>Y450/'currency conversion'!$B$18</f>
        <v>1.7800332532154661E-6</v>
      </c>
    </row>
    <row r="451" spans="1:26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0">IF(D451&lt;&gt;0,IF(E451&lt;&gt;0,E451/D451,0),0)</f>
        <v>2.2499999999999999E-2</v>
      </c>
      <c r="P451" s="6">
        <f t="shared" ref="P451:P514" si="71">IF(L451&lt;&gt;0,IF(E451&lt;&gt;0,E451/L451,0),0)</f>
        <v>9</v>
      </c>
      <c r="Q451" t="str">
        <f t="shared" ref="Q451:Q514" si="72">LEFT(N451,SEARCH("/",N451,1)-1)</f>
        <v>film &amp; video</v>
      </c>
      <c r="R451" t="str">
        <f t="shared" ref="R451:R514" si="73">RIGHT(N451,LEN(N451)-SEARCH("/",N451,1))</f>
        <v>animation</v>
      </c>
      <c r="S451" s="10">
        <f t="shared" ref="S451:S514" si="74">(J451/86400)+25569+(-6/24)</f>
        <v>41534.318113425928</v>
      </c>
      <c r="T451" s="10">
        <f t="shared" ref="T451:T514" si="75">(I451/86400)+25569+(-6/24)</f>
        <v>41564.318113425928</v>
      </c>
      <c r="U451">
        <f t="shared" ref="U451:U514" si="76">YEAR(S451)</f>
        <v>2013</v>
      </c>
      <c r="V451">
        <f t="shared" ref="V451:V514" si="77">YEAR(T451)</f>
        <v>2013</v>
      </c>
      <c r="W451" t="str">
        <f t="shared" ref="W451:W514" si="78">TEXT(S451,"mmm")</f>
        <v>Sep</v>
      </c>
      <c r="X451" t="str">
        <f t="shared" ref="X451:X514" si="79">IF(E451=0,"No funding",IF(E451&lt;1000,"&lt;1000",IF(E451&lt;4999,"1000 to 4999",IF(E451&lt;10000,"5000 to 9999",IF(E451&lt;14999,"10000 to 14999",IF(E451&lt;20000,"15000 to 19999",IF(E451&lt;25000,"20000 to 24999",IF(E451&lt;30000,"25000 to 29999",IF(E451&lt;35000,"30000 to 34999",IF(E451&lt;40000,"35000 to 39999",IF(E451&lt;45000,"40000 to 44999",IF(E451&lt;50000,"45000 to 49999","&gt;50000"))))))))))))</f>
        <v>&lt;1000</v>
      </c>
      <c r="Y451" s="12">
        <f>VLOOKUP(H451,Table1[#All],2,)*Kickstarter!E451</f>
        <v>58.95</v>
      </c>
      <c r="Z451" s="5">
        <f>Y451/'currency conversion'!$B$18</f>
        <v>1.2795142089629524E-6</v>
      </c>
    </row>
    <row r="452" spans="1:26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0"/>
        <v>7.92E-3</v>
      </c>
      <c r="P452" s="6">
        <f t="shared" si="71"/>
        <v>56.571428571428569</v>
      </c>
      <c r="Q452" t="str">
        <f t="shared" si="72"/>
        <v>film &amp; video</v>
      </c>
      <c r="R452" t="str">
        <f t="shared" si="73"/>
        <v>animation</v>
      </c>
      <c r="S452" s="10">
        <f t="shared" si="74"/>
        <v>41654.696759259255</v>
      </c>
      <c r="T452" s="10">
        <f t="shared" si="75"/>
        <v>41684.696759259255</v>
      </c>
      <c r="U452">
        <f t="shared" si="76"/>
        <v>2014</v>
      </c>
      <c r="V452">
        <f t="shared" si="77"/>
        <v>2014</v>
      </c>
      <c r="W452" t="str">
        <f t="shared" si="78"/>
        <v>Jan</v>
      </c>
      <c r="X452" t="str">
        <f t="shared" si="79"/>
        <v>&lt;1000</v>
      </c>
      <c r="Y452" s="12">
        <f>VLOOKUP(H452,Table1[#All],2,)*Kickstarter!E452</f>
        <v>396</v>
      </c>
      <c r="Z452" s="5">
        <f>Y452/'currency conversion'!$B$18</f>
        <v>8.595209953338916E-6</v>
      </c>
    </row>
    <row r="453" spans="1:26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0"/>
        <v>0</v>
      </c>
      <c r="P453" s="6">
        <f t="shared" si="71"/>
        <v>0</v>
      </c>
      <c r="Q453" t="str">
        <f t="shared" si="72"/>
        <v>film &amp; video</v>
      </c>
      <c r="R453" t="str">
        <f t="shared" si="73"/>
        <v>animation</v>
      </c>
      <c r="S453" s="10">
        <f t="shared" si="74"/>
        <v>41634.465173611112</v>
      </c>
      <c r="T453" s="10">
        <f t="shared" si="75"/>
        <v>41664.465173611112</v>
      </c>
      <c r="U453">
        <f t="shared" si="76"/>
        <v>2013</v>
      </c>
      <c r="V453">
        <f t="shared" si="77"/>
        <v>2014</v>
      </c>
      <c r="W453" t="str">
        <f t="shared" si="78"/>
        <v>Dec</v>
      </c>
      <c r="X453" t="str">
        <f t="shared" si="79"/>
        <v>No funding</v>
      </c>
      <c r="Y453" s="12">
        <f>VLOOKUP(H453,Table1[#All],2,)*Kickstarter!E453</f>
        <v>0</v>
      </c>
      <c r="Z453" s="5">
        <f>Y453/'currency conversion'!$B$18</f>
        <v>0</v>
      </c>
    </row>
    <row r="454" spans="1:26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0"/>
        <v>0.64</v>
      </c>
      <c r="P454" s="6">
        <f t="shared" si="71"/>
        <v>40</v>
      </c>
      <c r="Q454" t="str">
        <f t="shared" si="72"/>
        <v>film &amp; video</v>
      </c>
      <c r="R454" t="str">
        <f t="shared" si="73"/>
        <v>animation</v>
      </c>
      <c r="S454" s="10">
        <f t="shared" si="74"/>
        <v>42107.453877314816</v>
      </c>
      <c r="T454" s="10">
        <f t="shared" si="75"/>
        <v>42137.453877314816</v>
      </c>
      <c r="U454">
        <f t="shared" si="76"/>
        <v>2015</v>
      </c>
      <c r="V454">
        <f t="shared" si="77"/>
        <v>2015</v>
      </c>
      <c r="W454" t="str">
        <f t="shared" si="78"/>
        <v>Apr</v>
      </c>
      <c r="X454" t="str">
        <f t="shared" si="79"/>
        <v>&lt;1000</v>
      </c>
      <c r="Y454" s="12">
        <f>VLOOKUP(H454,Table1[#All],2,)*Kickstarter!E454</f>
        <v>480</v>
      </c>
      <c r="Z454" s="5">
        <f>Y454/'currency conversion'!$B$18</f>
        <v>1.0418436307077474E-5</v>
      </c>
    </row>
    <row r="455" spans="1:26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0"/>
        <v>2.740447957839262E-4</v>
      </c>
      <c r="P455" s="6">
        <f t="shared" si="71"/>
        <v>13</v>
      </c>
      <c r="Q455" t="str">
        <f t="shared" si="72"/>
        <v>film &amp; video</v>
      </c>
      <c r="R455" t="str">
        <f t="shared" si="73"/>
        <v>animation</v>
      </c>
      <c r="S455" s="10">
        <f t="shared" si="74"/>
        <v>42038.574988425928</v>
      </c>
      <c r="T455" s="10">
        <f t="shared" si="75"/>
        <v>42054.574988425928</v>
      </c>
      <c r="U455">
        <f t="shared" si="76"/>
        <v>2015</v>
      </c>
      <c r="V455">
        <f t="shared" si="77"/>
        <v>2015</v>
      </c>
      <c r="W455" t="str">
        <f t="shared" si="78"/>
        <v>Feb</v>
      </c>
      <c r="X455" t="str">
        <f t="shared" si="79"/>
        <v>&lt;1000</v>
      </c>
      <c r="Y455" s="12">
        <f>VLOOKUP(H455,Table1[#All],2,)*Kickstarter!E455</f>
        <v>26</v>
      </c>
      <c r="Z455" s="5">
        <f>Y455/'currency conversion'!$B$18</f>
        <v>5.6433196663336323E-7</v>
      </c>
    </row>
    <row r="456" spans="1:26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0"/>
        <v>8.2000000000000007E-3</v>
      </c>
      <c r="P456" s="6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 s="10">
        <f t="shared" si="74"/>
        <v>41938.467256944445</v>
      </c>
      <c r="T456" s="10">
        <f t="shared" si="75"/>
        <v>41969.301388888889</v>
      </c>
      <c r="U456">
        <f t="shared" si="76"/>
        <v>2014</v>
      </c>
      <c r="V456">
        <f t="shared" si="77"/>
        <v>2014</v>
      </c>
      <c r="W456" t="str">
        <f t="shared" si="78"/>
        <v>Oct</v>
      </c>
      <c r="X456" t="str">
        <f t="shared" si="79"/>
        <v>&lt;1000</v>
      </c>
      <c r="Y456" s="12">
        <f>VLOOKUP(H456,Table1[#All],2,)*Kickstarter!E456</f>
        <v>82</v>
      </c>
      <c r="Z456" s="5">
        <f>Y456/'currency conversion'!$B$18</f>
        <v>1.7798162024590686E-6</v>
      </c>
    </row>
    <row r="457" spans="1:26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0"/>
        <v>6.9230769230769226E-4</v>
      </c>
      <c r="P457" s="6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 s="10">
        <f t="shared" si="74"/>
        <v>40970.752569444448</v>
      </c>
      <c r="T457" s="10">
        <f t="shared" si="75"/>
        <v>41015.771527777775</v>
      </c>
      <c r="U457">
        <f t="shared" si="76"/>
        <v>2012</v>
      </c>
      <c r="V457">
        <f t="shared" si="77"/>
        <v>2012</v>
      </c>
      <c r="W457" t="str">
        <f t="shared" si="78"/>
        <v>Mar</v>
      </c>
      <c r="X457" t="str">
        <f t="shared" si="79"/>
        <v>&lt;1000</v>
      </c>
      <c r="Y457" s="12">
        <f>VLOOKUP(H457,Table1[#All],2,)*Kickstarter!E457</f>
        <v>45</v>
      </c>
      <c r="Z457" s="5">
        <f>Y457/'currency conversion'!$B$18</f>
        <v>9.7672840378851326E-7</v>
      </c>
    </row>
    <row r="458" spans="1:26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0"/>
        <v>6.8631863186318634E-3</v>
      </c>
      <c r="P458" s="6">
        <f t="shared" si="71"/>
        <v>20.333333333333332</v>
      </c>
      <c r="Q458" t="str">
        <f t="shared" si="72"/>
        <v>film &amp; video</v>
      </c>
      <c r="R458" t="str">
        <f t="shared" si="73"/>
        <v>animation</v>
      </c>
      <c r="S458" s="10">
        <f t="shared" si="74"/>
        <v>41547.444456018522</v>
      </c>
      <c r="T458" s="10">
        <f t="shared" si="75"/>
        <v>41568.915972222225</v>
      </c>
      <c r="U458">
        <f t="shared" si="76"/>
        <v>2013</v>
      </c>
      <c r="V458">
        <f t="shared" si="77"/>
        <v>2013</v>
      </c>
      <c r="W458" t="str">
        <f t="shared" si="78"/>
        <v>Sep</v>
      </c>
      <c r="X458" t="str">
        <f t="shared" si="79"/>
        <v>&lt;1000</v>
      </c>
      <c r="Y458" s="12">
        <f>VLOOKUP(H458,Table1[#All],2,)*Kickstarter!E458</f>
        <v>61</v>
      </c>
      <c r="Z458" s="5">
        <f>Y458/'currency conversion'!$B$18</f>
        <v>1.3240096140244289E-6</v>
      </c>
    </row>
    <row r="459" spans="1:26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0"/>
        <v>0</v>
      </c>
      <c r="P459" s="6">
        <f t="shared" si="71"/>
        <v>0</v>
      </c>
      <c r="Q459" t="str">
        <f t="shared" si="72"/>
        <v>film &amp; video</v>
      </c>
      <c r="R459" t="str">
        <f t="shared" si="73"/>
        <v>animation</v>
      </c>
      <c r="S459" s="10">
        <f t="shared" si="74"/>
        <v>41837.517500000002</v>
      </c>
      <c r="T459" s="10">
        <f t="shared" si="75"/>
        <v>41867.517500000002</v>
      </c>
      <c r="U459">
        <f t="shared" si="76"/>
        <v>2014</v>
      </c>
      <c r="V459">
        <f t="shared" si="77"/>
        <v>2014</v>
      </c>
      <c r="W459" t="str">
        <f t="shared" si="78"/>
        <v>Jul</v>
      </c>
      <c r="X459" t="str">
        <f t="shared" si="79"/>
        <v>No funding</v>
      </c>
      <c r="Y459" s="12">
        <f>VLOOKUP(H459,Table1[#All],2,)*Kickstarter!E459</f>
        <v>0</v>
      </c>
      <c r="Z459" s="5">
        <f>Y459/'currency conversion'!$B$18</f>
        <v>0</v>
      </c>
    </row>
    <row r="460" spans="1:26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0"/>
        <v>8.2100000000000006E-2</v>
      </c>
      <c r="P460" s="6">
        <f t="shared" si="71"/>
        <v>16.755102040816325</v>
      </c>
      <c r="Q460" t="str">
        <f t="shared" si="72"/>
        <v>film &amp; video</v>
      </c>
      <c r="R460" t="str">
        <f t="shared" si="73"/>
        <v>animation</v>
      </c>
      <c r="S460" s="10">
        <f t="shared" si="74"/>
        <v>41378.44976851852</v>
      </c>
      <c r="T460" s="10">
        <f t="shared" si="75"/>
        <v>41408.44976851852</v>
      </c>
      <c r="U460">
        <f t="shared" si="76"/>
        <v>2013</v>
      </c>
      <c r="V460">
        <f t="shared" si="77"/>
        <v>2013</v>
      </c>
      <c r="W460" t="str">
        <f t="shared" si="78"/>
        <v>Apr</v>
      </c>
      <c r="X460" t="str">
        <f t="shared" si="79"/>
        <v>&lt;1000</v>
      </c>
      <c r="Y460" s="12">
        <f>VLOOKUP(H460,Table1[#All],2,)*Kickstarter!E460</f>
        <v>1075.51</v>
      </c>
      <c r="Z460" s="5">
        <f>Y460/'currency conversion'!$B$18</f>
        <v>2.3344025901301864E-5</v>
      </c>
    </row>
    <row r="461" spans="1:26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0"/>
        <v>6.4102564102564103E-4</v>
      </c>
      <c r="P461" s="6">
        <f t="shared" si="71"/>
        <v>25</v>
      </c>
      <c r="Q461" t="str">
        <f t="shared" si="72"/>
        <v>film &amp; video</v>
      </c>
      <c r="R461" t="str">
        <f t="shared" si="73"/>
        <v>animation</v>
      </c>
      <c r="S461" s="10">
        <f t="shared" si="74"/>
        <v>40800.3903587963</v>
      </c>
      <c r="T461" s="10">
        <f t="shared" si="75"/>
        <v>40860.432025462964</v>
      </c>
      <c r="U461">
        <f t="shared" si="76"/>
        <v>2011</v>
      </c>
      <c r="V461">
        <f t="shared" si="77"/>
        <v>2011</v>
      </c>
      <c r="W461" t="str">
        <f t="shared" si="78"/>
        <v>Sep</v>
      </c>
      <c r="X461" t="str">
        <f t="shared" si="79"/>
        <v>&lt;1000</v>
      </c>
      <c r="Y461" s="12">
        <f>VLOOKUP(H461,Table1[#All],2,)*Kickstarter!E461</f>
        <v>25</v>
      </c>
      <c r="Z461" s="5">
        <f>Y461/'currency conversion'!$B$18</f>
        <v>5.4262689099361849E-7</v>
      </c>
    </row>
    <row r="462" spans="1:26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0"/>
        <v>2.9411764705882353E-3</v>
      </c>
      <c r="P462" s="6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 s="10">
        <f t="shared" si="74"/>
        <v>41759.292534722219</v>
      </c>
      <c r="T462" s="10">
        <f t="shared" si="75"/>
        <v>41790.916666666664</v>
      </c>
      <c r="U462">
        <f t="shared" si="76"/>
        <v>2014</v>
      </c>
      <c r="V462">
        <f t="shared" si="77"/>
        <v>2014</v>
      </c>
      <c r="W462" t="str">
        <f t="shared" si="78"/>
        <v>Apr</v>
      </c>
      <c r="X462" t="str">
        <f t="shared" si="79"/>
        <v>&lt;1000</v>
      </c>
      <c r="Y462" s="12">
        <f>VLOOKUP(H462,Table1[#All],2,)*Kickstarter!E462</f>
        <v>25</v>
      </c>
      <c r="Z462" s="5">
        <f>Y462/'currency conversion'!$B$18</f>
        <v>5.4262689099361849E-7</v>
      </c>
    </row>
    <row r="463" spans="1:26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0"/>
        <v>0</v>
      </c>
      <c r="P463" s="6">
        <f t="shared" si="71"/>
        <v>0</v>
      </c>
      <c r="Q463" t="str">
        <f t="shared" si="72"/>
        <v>film &amp; video</v>
      </c>
      <c r="R463" t="str">
        <f t="shared" si="73"/>
        <v>animation</v>
      </c>
      <c r="S463" s="10">
        <f t="shared" si="74"/>
        <v>41407.59684027778</v>
      </c>
      <c r="T463" s="10">
        <f t="shared" si="75"/>
        <v>41427.59684027778</v>
      </c>
      <c r="U463">
        <f t="shared" si="76"/>
        <v>2013</v>
      </c>
      <c r="V463">
        <f t="shared" si="77"/>
        <v>2013</v>
      </c>
      <c r="W463" t="str">
        <f t="shared" si="78"/>
        <v>May</v>
      </c>
      <c r="X463" t="str">
        <f t="shared" si="79"/>
        <v>No funding</v>
      </c>
      <c r="Y463" s="12">
        <f>VLOOKUP(H463,Table1[#All],2,)*Kickstarter!E463</f>
        <v>0</v>
      </c>
      <c r="Z463" s="5">
        <f>Y463/'currency conversion'!$B$18</f>
        <v>0</v>
      </c>
    </row>
    <row r="464" spans="1:26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0"/>
        <v>0</v>
      </c>
      <c r="P464" s="6">
        <f t="shared" si="71"/>
        <v>0</v>
      </c>
      <c r="Q464" t="str">
        <f t="shared" si="72"/>
        <v>film &amp; video</v>
      </c>
      <c r="R464" t="str">
        <f t="shared" si="73"/>
        <v>animation</v>
      </c>
      <c r="S464" s="10">
        <f t="shared" si="74"/>
        <v>40704.87663194444</v>
      </c>
      <c r="T464" s="10">
        <f t="shared" si="75"/>
        <v>40764.87663194444</v>
      </c>
      <c r="U464">
        <f t="shared" si="76"/>
        <v>2011</v>
      </c>
      <c r="V464">
        <f t="shared" si="77"/>
        <v>2011</v>
      </c>
      <c r="W464" t="str">
        <f t="shared" si="78"/>
        <v>Jun</v>
      </c>
      <c r="X464" t="str">
        <f t="shared" si="79"/>
        <v>No funding</v>
      </c>
      <c r="Y464" s="12">
        <f>VLOOKUP(H464,Table1[#All],2,)*Kickstarter!E464</f>
        <v>0</v>
      </c>
      <c r="Z464" s="5">
        <f>Y464/'currency conversion'!$B$18</f>
        <v>0</v>
      </c>
    </row>
    <row r="465" spans="1:26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0"/>
        <v>2.2727272727272728E-2</v>
      </c>
      <c r="P465" s="6">
        <f t="shared" si="71"/>
        <v>113.63636363636364</v>
      </c>
      <c r="Q465" t="str">
        <f t="shared" si="72"/>
        <v>film &amp; video</v>
      </c>
      <c r="R465" t="str">
        <f t="shared" si="73"/>
        <v>animation</v>
      </c>
      <c r="S465" s="10">
        <f t="shared" si="74"/>
        <v>40750.460104166668</v>
      </c>
      <c r="T465" s="10">
        <f t="shared" si="75"/>
        <v>40810.460104166668</v>
      </c>
      <c r="U465">
        <f t="shared" si="76"/>
        <v>2011</v>
      </c>
      <c r="V465">
        <f t="shared" si="77"/>
        <v>2011</v>
      </c>
      <c r="W465" t="str">
        <f t="shared" si="78"/>
        <v>Jul</v>
      </c>
      <c r="X465" t="str">
        <f t="shared" si="79"/>
        <v>1000 to 4999</v>
      </c>
      <c r="Y465" s="12">
        <f>VLOOKUP(H465,Table1[#All],2,)*Kickstarter!E465</f>
        <v>1250</v>
      </c>
      <c r="Z465" s="5">
        <f>Y465/'currency conversion'!$B$18</f>
        <v>2.7131344549680922E-5</v>
      </c>
    </row>
    <row r="466" spans="1:26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0"/>
        <v>9.9009900990099011E-4</v>
      </c>
      <c r="P466" s="6">
        <f t="shared" si="71"/>
        <v>1</v>
      </c>
      <c r="Q466" t="str">
        <f t="shared" si="72"/>
        <v>film &amp; video</v>
      </c>
      <c r="R466" t="str">
        <f t="shared" si="73"/>
        <v>animation</v>
      </c>
      <c r="S466" s="10">
        <f t="shared" si="74"/>
        <v>42488.59878472222</v>
      </c>
      <c r="T466" s="10">
        <f t="shared" si="75"/>
        <v>42508.59878472222</v>
      </c>
      <c r="U466">
        <f t="shared" si="76"/>
        <v>2016</v>
      </c>
      <c r="V466">
        <f t="shared" si="77"/>
        <v>2016</v>
      </c>
      <c r="W466" t="str">
        <f t="shared" si="78"/>
        <v>Apr</v>
      </c>
      <c r="X466" t="str">
        <f t="shared" si="79"/>
        <v>&lt;1000</v>
      </c>
      <c r="Y466" s="12">
        <f>VLOOKUP(H466,Table1[#All],2,)*Kickstarter!E466</f>
        <v>1.1399999999999999</v>
      </c>
      <c r="Z466" s="5">
        <f>Y466/'currency conversion'!$B$18</f>
        <v>2.4743786229308999E-8</v>
      </c>
    </row>
    <row r="467" spans="1:26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0"/>
        <v>0.26953125</v>
      </c>
      <c r="P467" s="6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 s="10">
        <f t="shared" si="74"/>
        <v>41800.870069444441</v>
      </c>
      <c r="T467" s="10">
        <f t="shared" si="75"/>
        <v>41816.870069444441</v>
      </c>
      <c r="U467">
        <f t="shared" si="76"/>
        <v>2014</v>
      </c>
      <c r="V467">
        <f t="shared" si="77"/>
        <v>2014</v>
      </c>
      <c r="W467" t="str">
        <f t="shared" si="78"/>
        <v>Jun</v>
      </c>
      <c r="X467" t="str">
        <f t="shared" si="79"/>
        <v>&lt;1000</v>
      </c>
      <c r="Y467" s="12">
        <f>VLOOKUP(H467,Table1[#All],2,)*Kickstarter!E467</f>
        <v>138</v>
      </c>
      <c r="Z467" s="5">
        <f>Y467/'currency conversion'!$B$18</f>
        <v>2.9953004382847738E-6</v>
      </c>
    </row>
    <row r="468" spans="1:26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0"/>
        <v>7.6E-3</v>
      </c>
      <c r="P468" s="6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 s="10">
        <f t="shared" si="74"/>
        <v>41129.692870370374</v>
      </c>
      <c r="T468" s="10">
        <f t="shared" si="75"/>
        <v>41159.692870370374</v>
      </c>
      <c r="U468">
        <f t="shared" si="76"/>
        <v>2012</v>
      </c>
      <c r="V468">
        <f t="shared" si="77"/>
        <v>2012</v>
      </c>
      <c r="W468" t="str">
        <f t="shared" si="78"/>
        <v>Aug</v>
      </c>
      <c r="X468" t="str">
        <f t="shared" si="79"/>
        <v>&lt;1000</v>
      </c>
      <c r="Y468" s="12">
        <f>VLOOKUP(H468,Table1[#All],2,)*Kickstarter!E468</f>
        <v>76</v>
      </c>
      <c r="Z468" s="5">
        <f>Y468/'currency conversion'!$B$18</f>
        <v>1.6495857486206001E-6</v>
      </c>
    </row>
    <row r="469" spans="1:26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0"/>
        <v>0.21575</v>
      </c>
      <c r="P469" s="6">
        <f t="shared" si="71"/>
        <v>110.64102564102564</v>
      </c>
      <c r="Q469" t="str">
        <f t="shared" si="72"/>
        <v>film &amp; video</v>
      </c>
      <c r="R469" t="str">
        <f t="shared" si="73"/>
        <v>animation</v>
      </c>
      <c r="S469" s="10">
        <f t="shared" si="74"/>
        <v>41135.429791666669</v>
      </c>
      <c r="T469" s="10">
        <f t="shared" si="75"/>
        <v>41180.429791666669</v>
      </c>
      <c r="U469">
        <f t="shared" si="76"/>
        <v>2012</v>
      </c>
      <c r="V469">
        <f t="shared" si="77"/>
        <v>2012</v>
      </c>
      <c r="W469" t="str">
        <f t="shared" si="78"/>
        <v>Aug</v>
      </c>
      <c r="X469" t="str">
        <f t="shared" si="79"/>
        <v>1000 to 4999</v>
      </c>
      <c r="Y469" s="12">
        <f>VLOOKUP(H469,Table1[#All],2,)*Kickstarter!E469</f>
        <v>4315</v>
      </c>
      <c r="Z469" s="5">
        <f>Y469/'currency conversion'!$B$18</f>
        <v>9.3657401385498543E-5</v>
      </c>
    </row>
    <row r="470" spans="1:26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0"/>
        <v>0</v>
      </c>
      <c r="P470" s="6">
        <f t="shared" si="71"/>
        <v>0</v>
      </c>
      <c r="Q470" t="str">
        <f t="shared" si="72"/>
        <v>film &amp; video</v>
      </c>
      <c r="R470" t="str">
        <f t="shared" si="73"/>
        <v>animation</v>
      </c>
      <c r="S470" s="10">
        <f t="shared" si="74"/>
        <v>41040.917627314819</v>
      </c>
      <c r="T470" s="10">
        <f t="shared" si="75"/>
        <v>41100.910474537035</v>
      </c>
      <c r="U470">
        <f t="shared" si="76"/>
        <v>2012</v>
      </c>
      <c r="V470">
        <f t="shared" si="77"/>
        <v>2012</v>
      </c>
      <c r="W470" t="str">
        <f t="shared" si="78"/>
        <v>May</v>
      </c>
      <c r="X470" t="str">
        <f t="shared" si="79"/>
        <v>No funding</v>
      </c>
      <c r="Y470" s="12">
        <f>VLOOKUP(H470,Table1[#All],2,)*Kickstarter!E470</f>
        <v>0</v>
      </c>
      <c r="Z470" s="5">
        <f>Y470/'currency conversion'!$B$18</f>
        <v>0</v>
      </c>
    </row>
    <row r="471" spans="1:26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0"/>
        <v>0</v>
      </c>
      <c r="P471" s="6">
        <f t="shared" si="71"/>
        <v>0</v>
      </c>
      <c r="Q471" t="str">
        <f t="shared" si="72"/>
        <v>film &amp; video</v>
      </c>
      <c r="R471" t="str">
        <f t="shared" si="73"/>
        <v>animation</v>
      </c>
      <c r="S471" s="10">
        <f t="shared" si="74"/>
        <v>41827.739861111113</v>
      </c>
      <c r="T471" s="10">
        <f t="shared" si="75"/>
        <v>41887.739861111113</v>
      </c>
      <c r="U471">
        <f t="shared" si="76"/>
        <v>2014</v>
      </c>
      <c r="V471">
        <f t="shared" si="77"/>
        <v>2014</v>
      </c>
      <c r="W471" t="str">
        <f t="shared" si="78"/>
        <v>Jul</v>
      </c>
      <c r="X471" t="str">
        <f t="shared" si="79"/>
        <v>No funding</v>
      </c>
      <c r="Y471" s="12">
        <f>VLOOKUP(H471,Table1[#All],2,)*Kickstarter!E471</f>
        <v>0</v>
      </c>
      <c r="Z471" s="5">
        <f>Y471/'currency conversion'!$B$18</f>
        <v>0</v>
      </c>
    </row>
    <row r="472" spans="1:26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0"/>
        <v>1.0200000000000001E-2</v>
      </c>
      <c r="P472" s="6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 s="10">
        <f t="shared" si="74"/>
        <v>41604.917696759258</v>
      </c>
      <c r="T472" s="10">
        <f t="shared" si="75"/>
        <v>41654.916666666664</v>
      </c>
      <c r="U472">
        <f t="shared" si="76"/>
        <v>2013</v>
      </c>
      <c r="V472">
        <f t="shared" si="77"/>
        <v>2014</v>
      </c>
      <c r="W472" t="str">
        <f t="shared" si="78"/>
        <v>Nov</v>
      </c>
      <c r="X472" t="str">
        <f t="shared" si="79"/>
        <v>&lt;1000</v>
      </c>
      <c r="Y472" s="12">
        <f>VLOOKUP(H472,Table1[#All],2,)*Kickstarter!E472</f>
        <v>51</v>
      </c>
      <c r="Z472" s="5">
        <f>Y472/'currency conversion'!$B$18</f>
        <v>1.1069588576269817E-6</v>
      </c>
    </row>
    <row r="473" spans="1:26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0"/>
        <v>0.11892727272727273</v>
      </c>
      <c r="P473" s="6">
        <f t="shared" si="71"/>
        <v>38.476470588235294</v>
      </c>
      <c r="Q473" t="str">
        <f t="shared" si="72"/>
        <v>film &amp; video</v>
      </c>
      <c r="R473" t="str">
        <f t="shared" si="73"/>
        <v>animation</v>
      </c>
      <c r="S473" s="10">
        <f t="shared" si="74"/>
        <v>41703.471979166665</v>
      </c>
      <c r="T473" s="10">
        <f t="shared" si="75"/>
        <v>41748.430312500001</v>
      </c>
      <c r="U473">
        <f t="shared" si="76"/>
        <v>2014</v>
      </c>
      <c r="V473">
        <f t="shared" si="77"/>
        <v>2014</v>
      </c>
      <c r="W473" t="str">
        <f t="shared" si="78"/>
        <v>Mar</v>
      </c>
      <c r="X473" t="str">
        <f t="shared" si="79"/>
        <v>5000 to 9999</v>
      </c>
      <c r="Y473" s="12">
        <f>VLOOKUP(H473,Table1[#All],2,)*Kickstarter!E473</f>
        <v>6541</v>
      </c>
      <c r="Z473" s="5">
        <f>Y473/'currency conversion'!$B$18</f>
        <v>1.4197289975957032E-4</v>
      </c>
    </row>
    <row r="474" spans="1:26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0"/>
        <v>0.17624999999999999</v>
      </c>
      <c r="P474" s="6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 s="10">
        <f t="shared" si="74"/>
        <v>41844.672662037039</v>
      </c>
      <c r="T474" s="10">
        <f t="shared" si="75"/>
        <v>41874.672662037039</v>
      </c>
      <c r="U474">
        <f t="shared" si="76"/>
        <v>2014</v>
      </c>
      <c r="V474">
        <f t="shared" si="77"/>
        <v>2014</v>
      </c>
      <c r="W474" t="str">
        <f t="shared" si="78"/>
        <v>Jul</v>
      </c>
      <c r="X474" t="str">
        <f t="shared" si="79"/>
        <v>&lt;1000</v>
      </c>
      <c r="Y474" s="12">
        <f>VLOOKUP(H474,Table1[#All],2,)*Kickstarter!E474</f>
        <v>141</v>
      </c>
      <c r="Z474" s="5">
        <f>Y474/'currency conversion'!$B$18</f>
        <v>3.0604156652040082E-6</v>
      </c>
    </row>
    <row r="475" spans="1:26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0"/>
        <v>2.87E-2</v>
      </c>
      <c r="P475" s="6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 s="10">
        <f t="shared" si="74"/>
        <v>41869.448136574072</v>
      </c>
      <c r="T475" s="10">
        <f t="shared" si="75"/>
        <v>41899.448136574072</v>
      </c>
      <c r="U475">
        <f t="shared" si="76"/>
        <v>2014</v>
      </c>
      <c r="V475">
        <f t="shared" si="77"/>
        <v>2014</v>
      </c>
      <c r="W475" t="str">
        <f t="shared" si="78"/>
        <v>Aug</v>
      </c>
      <c r="X475" t="str">
        <f t="shared" si="79"/>
        <v>&lt;1000</v>
      </c>
      <c r="Y475" s="12">
        <f>VLOOKUP(H475,Table1[#All],2,)*Kickstarter!E475</f>
        <v>861</v>
      </c>
      <c r="Z475" s="5">
        <f>Y475/'currency conversion'!$B$18</f>
        <v>1.8688070125820218E-5</v>
      </c>
    </row>
    <row r="476" spans="1:26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0"/>
        <v>3.0303030303030303E-4</v>
      </c>
      <c r="P476" s="6">
        <f t="shared" si="71"/>
        <v>1</v>
      </c>
      <c r="Q476" t="str">
        <f t="shared" si="72"/>
        <v>film &amp; video</v>
      </c>
      <c r="R476" t="str">
        <f t="shared" si="73"/>
        <v>animation</v>
      </c>
      <c r="S476" s="10">
        <f t="shared" si="74"/>
        <v>42753.079039351855</v>
      </c>
      <c r="T476" s="10">
        <f t="shared" si="75"/>
        <v>42783.079039351855</v>
      </c>
      <c r="U476">
        <f t="shared" si="76"/>
        <v>2017</v>
      </c>
      <c r="V476">
        <f t="shared" si="77"/>
        <v>2017</v>
      </c>
      <c r="W476" t="str">
        <f t="shared" si="78"/>
        <v>Jan</v>
      </c>
      <c r="X476" t="str">
        <f t="shared" si="79"/>
        <v>&lt;1000</v>
      </c>
      <c r="Y476" s="12">
        <f>VLOOKUP(H476,Table1[#All],2,)*Kickstarter!E476</f>
        <v>1</v>
      </c>
      <c r="Z476" s="5">
        <f>Y476/'currency conversion'!$B$18</f>
        <v>2.1705075639744737E-8</v>
      </c>
    </row>
    <row r="477" spans="1:26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0"/>
        <v>0</v>
      </c>
      <c r="P477" s="6">
        <f t="shared" si="71"/>
        <v>0</v>
      </c>
      <c r="Q477" t="str">
        <f t="shared" si="72"/>
        <v>film &amp; video</v>
      </c>
      <c r="R477" t="str">
        <f t="shared" si="73"/>
        <v>animation</v>
      </c>
      <c r="S477" s="10">
        <f t="shared" si="74"/>
        <v>42099.836145833338</v>
      </c>
      <c r="T477" s="10">
        <f t="shared" si="75"/>
        <v>42129.836145833338</v>
      </c>
      <c r="U477">
        <f t="shared" si="76"/>
        <v>2015</v>
      </c>
      <c r="V477">
        <f t="shared" si="77"/>
        <v>2015</v>
      </c>
      <c r="W477" t="str">
        <f t="shared" si="78"/>
        <v>Apr</v>
      </c>
      <c r="X477" t="str">
        <f t="shared" si="79"/>
        <v>No funding</v>
      </c>
      <c r="Y477" s="12">
        <f>VLOOKUP(H477,Table1[#All],2,)*Kickstarter!E477</f>
        <v>0</v>
      </c>
      <c r="Z477" s="5">
        <f>Y477/'currency conversion'!$B$18</f>
        <v>0</v>
      </c>
    </row>
    <row r="478" spans="1:26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0"/>
        <v>2.2302681818181819E-2</v>
      </c>
      <c r="P478" s="6">
        <f t="shared" si="71"/>
        <v>39.569274193548388</v>
      </c>
      <c r="Q478" t="str">
        <f t="shared" si="72"/>
        <v>film &amp; video</v>
      </c>
      <c r="R478" t="str">
        <f t="shared" si="73"/>
        <v>animation</v>
      </c>
      <c r="S478" s="10">
        <f t="shared" si="74"/>
        <v>41757.725011574075</v>
      </c>
      <c r="T478" s="10">
        <f t="shared" si="75"/>
        <v>41792.915972222225</v>
      </c>
      <c r="U478">
        <f t="shared" si="76"/>
        <v>2014</v>
      </c>
      <c r="V478">
        <f t="shared" si="77"/>
        <v>2014</v>
      </c>
      <c r="W478" t="str">
        <f t="shared" si="78"/>
        <v>Apr</v>
      </c>
      <c r="X478" t="str">
        <f t="shared" si="79"/>
        <v>1000 to 4999</v>
      </c>
      <c r="Y478" s="12">
        <f>VLOOKUP(H478,Table1[#All],2,)*Kickstarter!E478</f>
        <v>4906.59</v>
      </c>
      <c r="Z478" s="5">
        <f>Y478/'currency conversion'!$B$18</f>
        <v>1.0649790708321513E-4</v>
      </c>
    </row>
    <row r="479" spans="1:26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0"/>
        <v>0</v>
      </c>
      <c r="P479" s="6">
        <f t="shared" si="71"/>
        <v>0</v>
      </c>
      <c r="Q479" t="str">
        <f t="shared" si="72"/>
        <v>film &amp; video</v>
      </c>
      <c r="R479" t="str">
        <f t="shared" si="73"/>
        <v>animation</v>
      </c>
      <c r="S479" s="10">
        <f t="shared" si="74"/>
        <v>40987.58488425926</v>
      </c>
      <c r="T479" s="10">
        <f t="shared" si="75"/>
        <v>41047.58488425926</v>
      </c>
      <c r="U479">
        <f t="shared" si="76"/>
        <v>2012</v>
      </c>
      <c r="V479">
        <f t="shared" si="77"/>
        <v>2012</v>
      </c>
      <c r="W479" t="str">
        <f t="shared" si="78"/>
        <v>Mar</v>
      </c>
      <c r="X479" t="str">
        <f t="shared" si="79"/>
        <v>No funding</v>
      </c>
      <c r="Y479" s="12">
        <f>VLOOKUP(H479,Table1[#All],2,)*Kickstarter!E479</f>
        <v>0</v>
      </c>
      <c r="Z479" s="5">
        <f>Y479/'currency conversion'!$B$18</f>
        <v>0</v>
      </c>
    </row>
    <row r="480" spans="1:26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0"/>
        <v>0</v>
      </c>
      <c r="P480" s="6">
        <f t="shared" si="71"/>
        <v>0</v>
      </c>
      <c r="Q480" t="str">
        <f t="shared" si="72"/>
        <v>film &amp; video</v>
      </c>
      <c r="R480" t="str">
        <f t="shared" si="73"/>
        <v>animation</v>
      </c>
      <c r="S480" s="10">
        <f t="shared" si="74"/>
        <v>42065.660983796297</v>
      </c>
      <c r="T480" s="10">
        <f t="shared" si="75"/>
        <v>42095.619317129633</v>
      </c>
      <c r="U480">
        <f t="shared" si="76"/>
        <v>2015</v>
      </c>
      <c r="V480">
        <f t="shared" si="77"/>
        <v>2015</v>
      </c>
      <c r="W480" t="str">
        <f t="shared" si="78"/>
        <v>Mar</v>
      </c>
      <c r="X480" t="str">
        <f t="shared" si="79"/>
        <v>No funding</v>
      </c>
      <c r="Y480" s="12">
        <f>VLOOKUP(H480,Table1[#All],2,)*Kickstarter!E480</f>
        <v>0</v>
      </c>
      <c r="Z480" s="5">
        <f>Y480/'currency conversion'!$B$18</f>
        <v>0</v>
      </c>
    </row>
    <row r="481" spans="1:26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0"/>
        <v>0.3256</v>
      </c>
      <c r="P481" s="6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 s="10">
        <f t="shared" si="74"/>
        <v>41904.157812500001</v>
      </c>
      <c r="T481" s="10">
        <f t="shared" si="75"/>
        <v>41964.199479166666</v>
      </c>
      <c r="U481">
        <f t="shared" si="76"/>
        <v>2014</v>
      </c>
      <c r="V481">
        <f t="shared" si="77"/>
        <v>2014</v>
      </c>
      <c r="W481" t="str">
        <f t="shared" si="78"/>
        <v>Sep</v>
      </c>
      <c r="X481" t="str">
        <f t="shared" si="79"/>
        <v>1000 to 4999</v>
      </c>
      <c r="Y481" s="12">
        <f>VLOOKUP(H481,Table1[#All],2,)*Kickstarter!E481</f>
        <v>4884</v>
      </c>
      <c r="Z481" s="5">
        <f>Y481/'currency conversion'!$B$18</f>
        <v>1.060075894245133E-4</v>
      </c>
    </row>
    <row r="482" spans="1:26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0"/>
        <v>0.19409999999999999</v>
      </c>
      <c r="P482" s="6">
        <f t="shared" si="71"/>
        <v>55.457142857142856</v>
      </c>
      <c r="Q482" t="str">
        <f t="shared" si="72"/>
        <v>film &amp; video</v>
      </c>
      <c r="R482" t="str">
        <f t="shared" si="73"/>
        <v>animation</v>
      </c>
      <c r="S482" s="10">
        <f t="shared" si="74"/>
        <v>41465.250173611115</v>
      </c>
      <c r="T482" s="10">
        <f t="shared" si="75"/>
        <v>41495.250173611115</v>
      </c>
      <c r="U482">
        <f t="shared" si="76"/>
        <v>2013</v>
      </c>
      <c r="V482">
        <f t="shared" si="77"/>
        <v>2013</v>
      </c>
      <c r="W482" t="str">
        <f t="shared" si="78"/>
        <v>Jul</v>
      </c>
      <c r="X482" t="str">
        <f t="shared" si="79"/>
        <v>5000 to 9999</v>
      </c>
      <c r="Y482" s="12">
        <f>VLOOKUP(H482,Table1[#All],2,)*Kickstarter!E482</f>
        <v>7764</v>
      </c>
      <c r="Z482" s="5">
        <f>Y482/'currency conversion'!$B$18</f>
        <v>1.6851820726697815E-4</v>
      </c>
    </row>
    <row r="483" spans="1:26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0"/>
        <v>6.0999999999999999E-2</v>
      </c>
      <c r="P483" s="6">
        <f t="shared" si="71"/>
        <v>87.142857142857139</v>
      </c>
      <c r="Q483" t="str">
        <f t="shared" si="72"/>
        <v>film &amp; video</v>
      </c>
      <c r="R483" t="str">
        <f t="shared" si="73"/>
        <v>animation</v>
      </c>
      <c r="S483" s="10">
        <f t="shared" si="74"/>
        <v>41162.422326388885</v>
      </c>
      <c r="T483" s="10">
        <f t="shared" si="75"/>
        <v>41192.422326388885</v>
      </c>
      <c r="U483">
        <f t="shared" si="76"/>
        <v>2012</v>
      </c>
      <c r="V483">
        <f t="shared" si="77"/>
        <v>2012</v>
      </c>
      <c r="W483" t="str">
        <f t="shared" si="78"/>
        <v>Sep</v>
      </c>
      <c r="X483" t="str">
        <f t="shared" si="79"/>
        <v>1000 to 4999</v>
      </c>
      <c r="Y483" s="12">
        <f>VLOOKUP(H483,Table1[#All],2,)*Kickstarter!E483</f>
        <v>1830</v>
      </c>
      <c r="Z483" s="5">
        <f>Y483/'currency conversion'!$B$18</f>
        <v>3.9720288420732873E-5</v>
      </c>
    </row>
    <row r="484" spans="1:26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0"/>
        <v>1E-3</v>
      </c>
      <c r="P484" s="6">
        <f t="shared" si="71"/>
        <v>10</v>
      </c>
      <c r="Q484" t="str">
        <f t="shared" si="72"/>
        <v>film &amp; video</v>
      </c>
      <c r="R484" t="str">
        <f t="shared" si="73"/>
        <v>animation</v>
      </c>
      <c r="S484" s="10">
        <f t="shared" si="74"/>
        <v>42447.646874999999</v>
      </c>
      <c r="T484" s="10">
        <f t="shared" si="75"/>
        <v>42474.356944444444</v>
      </c>
      <c r="U484">
        <f t="shared" si="76"/>
        <v>2016</v>
      </c>
      <c r="V484">
        <f t="shared" si="77"/>
        <v>2016</v>
      </c>
      <c r="W484" t="str">
        <f t="shared" si="78"/>
        <v>Mar</v>
      </c>
      <c r="X484" t="str">
        <f t="shared" si="79"/>
        <v>&lt;1000</v>
      </c>
      <c r="Y484" s="12">
        <f>VLOOKUP(H484,Table1[#All],2,)*Kickstarter!E484</f>
        <v>10</v>
      </c>
      <c r="Z484" s="5">
        <f>Y484/'currency conversion'!$B$18</f>
        <v>2.1705075639744738E-7</v>
      </c>
    </row>
    <row r="485" spans="1:26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0"/>
        <v>0.502</v>
      </c>
      <c r="P485" s="6">
        <f t="shared" si="71"/>
        <v>51.224489795918366</v>
      </c>
      <c r="Q485" t="str">
        <f t="shared" si="72"/>
        <v>film &amp; video</v>
      </c>
      <c r="R485" t="str">
        <f t="shared" si="73"/>
        <v>animation</v>
      </c>
      <c r="S485" s="10">
        <f t="shared" si="74"/>
        <v>41242.947592592594</v>
      </c>
      <c r="T485" s="10">
        <f t="shared" si="75"/>
        <v>41302.947592592594</v>
      </c>
      <c r="U485">
        <f t="shared" si="76"/>
        <v>2012</v>
      </c>
      <c r="V485">
        <f t="shared" si="77"/>
        <v>2013</v>
      </c>
      <c r="W485" t="str">
        <f t="shared" si="78"/>
        <v>Nov</v>
      </c>
      <c r="X485" t="str">
        <f t="shared" si="79"/>
        <v>5000 to 9999</v>
      </c>
      <c r="Y485" s="12">
        <f>VLOOKUP(H485,Table1[#All],2,)*Kickstarter!E485</f>
        <v>9864.3000000000011</v>
      </c>
      <c r="Z485" s="5">
        <f>Y485/'currency conversion'!$B$18</f>
        <v>2.1410537763313404E-4</v>
      </c>
    </row>
    <row r="486" spans="1:26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0"/>
        <v>1.8625E-3</v>
      </c>
      <c r="P486" s="6">
        <f t="shared" si="71"/>
        <v>13.545454545454545</v>
      </c>
      <c r="Q486" t="str">
        <f t="shared" si="72"/>
        <v>film &amp; video</v>
      </c>
      <c r="R486" t="str">
        <f t="shared" si="73"/>
        <v>animation</v>
      </c>
      <c r="S486" s="10">
        <f t="shared" si="74"/>
        <v>42272.68949074074</v>
      </c>
      <c r="T486" s="10">
        <f t="shared" si="75"/>
        <v>42313.731157407412</v>
      </c>
      <c r="U486">
        <f t="shared" si="76"/>
        <v>2015</v>
      </c>
      <c r="V486">
        <f t="shared" si="77"/>
        <v>2015</v>
      </c>
      <c r="W486" t="str">
        <f t="shared" si="78"/>
        <v>Sep</v>
      </c>
      <c r="X486" t="str">
        <f t="shared" si="79"/>
        <v>&lt;1000</v>
      </c>
      <c r="Y486" s="12">
        <f>VLOOKUP(H486,Table1[#All],2,)*Kickstarter!E486</f>
        <v>195.19</v>
      </c>
      <c r="Z486" s="5">
        <f>Y486/'currency conversion'!$B$18</f>
        <v>4.2366137141217752E-6</v>
      </c>
    </row>
    <row r="487" spans="1:26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0"/>
        <v>0.21906971229845085</v>
      </c>
      <c r="P487" s="6">
        <f t="shared" si="71"/>
        <v>66.520080000000007</v>
      </c>
      <c r="Q487" t="str">
        <f t="shared" si="72"/>
        <v>film &amp; video</v>
      </c>
      <c r="R487" t="str">
        <f t="shared" si="73"/>
        <v>animation</v>
      </c>
      <c r="S487" s="10">
        <f t="shared" si="74"/>
        <v>41381.255775462967</v>
      </c>
      <c r="T487" s="10">
        <f t="shared" si="75"/>
        <v>41411.255775462967</v>
      </c>
      <c r="U487">
        <f t="shared" si="76"/>
        <v>2013</v>
      </c>
      <c r="V487">
        <f t="shared" si="77"/>
        <v>2013</v>
      </c>
      <c r="W487" t="str">
        <f t="shared" si="78"/>
        <v>Apr</v>
      </c>
      <c r="X487" t="str">
        <f t="shared" si="79"/>
        <v>5000 to 9999</v>
      </c>
      <c r="Y487" s="12">
        <f>VLOOKUP(H487,Table1[#All],2,)*Kickstarter!E487</f>
        <v>10892.663100000002</v>
      </c>
      <c r="Z487" s="5">
        <f>Y487/'currency conversion'!$B$18</f>
        <v>2.3642607650375643E-4</v>
      </c>
    </row>
    <row r="488" spans="1:26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0"/>
        <v>9.0909090909090904E-5</v>
      </c>
      <c r="P488" s="6">
        <f t="shared" si="71"/>
        <v>50</v>
      </c>
      <c r="Q488" t="str">
        <f t="shared" si="72"/>
        <v>film &amp; video</v>
      </c>
      <c r="R488" t="str">
        <f t="shared" si="73"/>
        <v>animation</v>
      </c>
      <c r="S488" s="10">
        <f t="shared" si="74"/>
        <v>41761.69258101852</v>
      </c>
      <c r="T488" s="10">
        <f t="shared" si="75"/>
        <v>41791.69258101852</v>
      </c>
      <c r="U488">
        <f t="shared" si="76"/>
        <v>2014</v>
      </c>
      <c r="V488">
        <f t="shared" si="77"/>
        <v>2014</v>
      </c>
      <c r="W488" t="str">
        <f t="shared" si="78"/>
        <v>May</v>
      </c>
      <c r="X488" t="str">
        <f t="shared" si="79"/>
        <v>&lt;1000</v>
      </c>
      <c r="Y488" s="12">
        <f>VLOOKUP(H488,Table1[#All],2,)*Kickstarter!E488</f>
        <v>35.5</v>
      </c>
      <c r="Z488" s="5">
        <f>Y488/'currency conversion'!$B$18</f>
        <v>7.7053018521093819E-7</v>
      </c>
    </row>
    <row r="489" spans="1:26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0"/>
        <v>0</v>
      </c>
      <c r="P489" s="6">
        <f t="shared" si="71"/>
        <v>0</v>
      </c>
      <c r="Q489" t="str">
        <f t="shared" si="72"/>
        <v>film &amp; video</v>
      </c>
      <c r="R489" t="str">
        <f t="shared" si="73"/>
        <v>animation</v>
      </c>
      <c r="S489" s="10">
        <f t="shared" si="74"/>
        <v>42669.344837962963</v>
      </c>
      <c r="T489" s="10">
        <f t="shared" si="75"/>
        <v>42729.386504629627</v>
      </c>
      <c r="U489">
        <f t="shared" si="76"/>
        <v>2016</v>
      </c>
      <c r="V489">
        <f t="shared" si="77"/>
        <v>2016</v>
      </c>
      <c r="W489" t="str">
        <f t="shared" si="78"/>
        <v>Oct</v>
      </c>
      <c r="X489" t="str">
        <f t="shared" si="79"/>
        <v>No funding</v>
      </c>
      <c r="Y489" s="12">
        <f>VLOOKUP(H489,Table1[#All],2,)*Kickstarter!E489</f>
        <v>0</v>
      </c>
      <c r="Z489" s="5">
        <f>Y489/'currency conversion'!$B$18</f>
        <v>0</v>
      </c>
    </row>
    <row r="490" spans="1:26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0"/>
        <v>0</v>
      </c>
      <c r="P490" s="6">
        <f t="shared" si="71"/>
        <v>0</v>
      </c>
      <c r="Q490" t="str">
        <f t="shared" si="72"/>
        <v>film &amp; video</v>
      </c>
      <c r="R490" t="str">
        <f t="shared" si="73"/>
        <v>animation</v>
      </c>
      <c r="S490" s="10">
        <f t="shared" si="74"/>
        <v>42713.804398148146</v>
      </c>
      <c r="T490" s="10">
        <f t="shared" si="75"/>
        <v>42743.804398148146</v>
      </c>
      <c r="U490">
        <f t="shared" si="76"/>
        <v>2016</v>
      </c>
      <c r="V490">
        <f t="shared" si="77"/>
        <v>2017</v>
      </c>
      <c r="W490" t="str">
        <f t="shared" si="78"/>
        <v>Dec</v>
      </c>
      <c r="X490" t="str">
        <f t="shared" si="79"/>
        <v>No funding</v>
      </c>
      <c r="Y490" s="12">
        <f>VLOOKUP(H490,Table1[#All],2,)*Kickstarter!E490</f>
        <v>0</v>
      </c>
      <c r="Z490" s="5">
        <f>Y490/'currency conversion'!$B$18</f>
        <v>0</v>
      </c>
    </row>
    <row r="491" spans="1:26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0"/>
        <v>2.8667813379201833E-3</v>
      </c>
      <c r="P491" s="6">
        <f t="shared" si="71"/>
        <v>71.666666666666671</v>
      </c>
      <c r="Q491" t="str">
        <f t="shared" si="72"/>
        <v>film &amp; video</v>
      </c>
      <c r="R491" t="str">
        <f t="shared" si="73"/>
        <v>animation</v>
      </c>
      <c r="S491" s="10">
        <f t="shared" si="74"/>
        <v>40882.231666666667</v>
      </c>
      <c r="T491" s="10">
        <f t="shared" si="75"/>
        <v>40913.231249999997</v>
      </c>
      <c r="U491">
        <f t="shared" si="76"/>
        <v>2011</v>
      </c>
      <c r="V491">
        <f t="shared" si="77"/>
        <v>2012</v>
      </c>
      <c r="W491" t="str">
        <f t="shared" si="78"/>
        <v>Dec</v>
      </c>
      <c r="X491" t="str">
        <f t="shared" si="79"/>
        <v>&lt;1000</v>
      </c>
      <c r="Y491" s="12">
        <f>VLOOKUP(H491,Table1[#All],2,)*Kickstarter!E491</f>
        <v>215</v>
      </c>
      <c r="Z491" s="5">
        <f>Y491/'currency conversion'!$B$18</f>
        <v>4.6665912625451184E-6</v>
      </c>
    </row>
    <row r="492" spans="1:26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0"/>
        <v>0</v>
      </c>
      <c r="P492" s="6">
        <f t="shared" si="71"/>
        <v>0</v>
      </c>
      <c r="Q492" t="str">
        <f t="shared" si="72"/>
        <v>film &amp; video</v>
      </c>
      <c r="R492" t="str">
        <f t="shared" si="73"/>
        <v>animation</v>
      </c>
      <c r="S492" s="10">
        <f t="shared" si="74"/>
        <v>41113.718576388885</v>
      </c>
      <c r="T492" s="10">
        <f t="shared" si="75"/>
        <v>41143.718576388885</v>
      </c>
      <c r="U492">
        <f t="shared" si="76"/>
        <v>2012</v>
      </c>
      <c r="V492">
        <f t="shared" si="77"/>
        <v>2012</v>
      </c>
      <c r="W492" t="str">
        <f t="shared" si="78"/>
        <v>Jul</v>
      </c>
      <c r="X492" t="str">
        <f t="shared" si="79"/>
        <v>No funding</v>
      </c>
      <c r="Y492" s="12">
        <f>VLOOKUP(H492,Table1[#All],2,)*Kickstarter!E492</f>
        <v>0</v>
      </c>
      <c r="Z492" s="5">
        <f>Y492/'currency conversion'!$B$18</f>
        <v>0</v>
      </c>
    </row>
    <row r="493" spans="1:26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0"/>
        <v>0</v>
      </c>
      <c r="P493" s="6">
        <f t="shared" si="71"/>
        <v>0</v>
      </c>
      <c r="Q493" t="str">
        <f t="shared" si="72"/>
        <v>film &amp; video</v>
      </c>
      <c r="R493" t="str">
        <f t="shared" si="73"/>
        <v>animation</v>
      </c>
      <c r="S493" s="10">
        <f t="shared" si="74"/>
        <v>42366.732627314814</v>
      </c>
      <c r="T493" s="10">
        <f t="shared" si="75"/>
        <v>42396.732627314814</v>
      </c>
      <c r="U493">
        <f t="shared" si="76"/>
        <v>2015</v>
      </c>
      <c r="V493">
        <f t="shared" si="77"/>
        <v>2016</v>
      </c>
      <c r="W493" t="str">
        <f t="shared" si="78"/>
        <v>Dec</v>
      </c>
      <c r="X493" t="str">
        <f t="shared" si="79"/>
        <v>No funding</v>
      </c>
      <c r="Y493" s="12">
        <f>VLOOKUP(H493,Table1[#All],2,)*Kickstarter!E493</f>
        <v>0</v>
      </c>
      <c r="Z493" s="5">
        <f>Y493/'currency conversion'!$B$18</f>
        <v>0</v>
      </c>
    </row>
    <row r="494" spans="1:26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0"/>
        <v>0</v>
      </c>
      <c r="P494" s="6">
        <f t="shared" si="71"/>
        <v>0</v>
      </c>
      <c r="Q494" t="str">
        <f t="shared" si="72"/>
        <v>film &amp; video</v>
      </c>
      <c r="R494" t="str">
        <f t="shared" si="73"/>
        <v>animation</v>
      </c>
      <c r="S494" s="10">
        <f t="shared" si="74"/>
        <v>42595.78506944445</v>
      </c>
      <c r="T494" s="10">
        <f t="shared" si="75"/>
        <v>42655.78506944445</v>
      </c>
      <c r="U494">
        <f t="shared" si="76"/>
        <v>2016</v>
      </c>
      <c r="V494">
        <f t="shared" si="77"/>
        <v>2016</v>
      </c>
      <c r="W494" t="str">
        <f t="shared" si="78"/>
        <v>Aug</v>
      </c>
      <c r="X494" t="str">
        <f t="shared" si="79"/>
        <v>No funding</v>
      </c>
      <c r="Y494" s="12">
        <f>VLOOKUP(H494,Table1[#All],2,)*Kickstarter!E494</f>
        <v>0</v>
      </c>
      <c r="Z494" s="5">
        <f>Y494/'currency conversion'!$B$18</f>
        <v>0</v>
      </c>
    </row>
    <row r="495" spans="1:26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0"/>
        <v>0</v>
      </c>
      <c r="P495" s="6">
        <f t="shared" si="71"/>
        <v>0</v>
      </c>
      <c r="Q495" t="str">
        <f t="shared" si="72"/>
        <v>film &amp; video</v>
      </c>
      <c r="R495" t="str">
        <f t="shared" si="73"/>
        <v>animation</v>
      </c>
      <c r="S495" s="10">
        <f t="shared" si="74"/>
        <v>42114.476134259261</v>
      </c>
      <c r="T495" s="10">
        <f t="shared" si="75"/>
        <v>42144.476134259261</v>
      </c>
      <c r="U495">
        <f t="shared" si="76"/>
        <v>2015</v>
      </c>
      <c r="V495">
        <f t="shared" si="77"/>
        <v>2015</v>
      </c>
      <c r="W495" t="str">
        <f t="shared" si="78"/>
        <v>Apr</v>
      </c>
      <c r="X495" t="str">
        <f t="shared" si="79"/>
        <v>No funding</v>
      </c>
      <c r="Y495" s="12">
        <f>VLOOKUP(H495,Table1[#All],2,)*Kickstarter!E495</f>
        <v>0</v>
      </c>
      <c r="Z495" s="5">
        <f>Y495/'currency conversion'!$B$18</f>
        <v>0</v>
      </c>
    </row>
    <row r="496" spans="1:26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0"/>
        <v>1.5499999999999999E-3</v>
      </c>
      <c r="P496" s="6">
        <f t="shared" si="71"/>
        <v>10.333333333333334</v>
      </c>
      <c r="Q496" t="str">
        <f t="shared" si="72"/>
        <v>film &amp; video</v>
      </c>
      <c r="R496" t="str">
        <f t="shared" si="73"/>
        <v>animation</v>
      </c>
      <c r="S496" s="10">
        <f t="shared" si="74"/>
        <v>41799.580613425926</v>
      </c>
      <c r="T496" s="10">
        <f t="shared" si="75"/>
        <v>41822.875</v>
      </c>
      <c r="U496">
        <f t="shared" si="76"/>
        <v>2014</v>
      </c>
      <c r="V496">
        <f t="shared" si="77"/>
        <v>2014</v>
      </c>
      <c r="W496" t="str">
        <f t="shared" si="78"/>
        <v>Jun</v>
      </c>
      <c r="X496" t="str">
        <f t="shared" si="79"/>
        <v>&lt;1000</v>
      </c>
      <c r="Y496" s="12">
        <f>VLOOKUP(H496,Table1[#All],2,)*Kickstarter!E496</f>
        <v>31</v>
      </c>
      <c r="Z496" s="5">
        <f>Y496/'currency conversion'!$B$18</f>
        <v>6.7285734483208684E-7</v>
      </c>
    </row>
    <row r="497" spans="1:26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0"/>
        <v>0</v>
      </c>
      <c r="P497" s="6">
        <f t="shared" si="71"/>
        <v>0</v>
      </c>
      <c r="Q497" t="str">
        <f t="shared" si="72"/>
        <v>film &amp; video</v>
      </c>
      <c r="R497" t="str">
        <f t="shared" si="73"/>
        <v>animation</v>
      </c>
      <c r="S497" s="10">
        <f t="shared" si="74"/>
        <v>42171.577604166669</v>
      </c>
      <c r="T497" s="10">
        <f t="shared" si="75"/>
        <v>42201.577604166669</v>
      </c>
      <c r="U497">
        <f t="shared" si="76"/>
        <v>2015</v>
      </c>
      <c r="V497">
        <f t="shared" si="77"/>
        <v>2015</v>
      </c>
      <c r="W497" t="str">
        <f t="shared" si="78"/>
        <v>Jun</v>
      </c>
      <c r="X497" t="str">
        <f t="shared" si="79"/>
        <v>No funding</v>
      </c>
      <c r="Y497" s="12">
        <f>VLOOKUP(H497,Table1[#All],2,)*Kickstarter!E497</f>
        <v>0</v>
      </c>
      <c r="Z497" s="5">
        <f>Y497/'currency conversion'!$B$18</f>
        <v>0</v>
      </c>
    </row>
    <row r="498" spans="1:26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0"/>
        <v>1.6666666666666667E-5</v>
      </c>
      <c r="P498" s="6">
        <f t="shared" si="71"/>
        <v>1</v>
      </c>
      <c r="Q498" t="str">
        <f t="shared" si="72"/>
        <v>film &amp; video</v>
      </c>
      <c r="R498" t="str">
        <f t="shared" si="73"/>
        <v>animation</v>
      </c>
      <c r="S498" s="10">
        <f t="shared" si="74"/>
        <v>41620.68141203704</v>
      </c>
      <c r="T498" s="10">
        <f t="shared" si="75"/>
        <v>41680.68141203704</v>
      </c>
      <c r="U498">
        <f t="shared" si="76"/>
        <v>2013</v>
      </c>
      <c r="V498">
        <f t="shared" si="77"/>
        <v>2014</v>
      </c>
      <c r="W498" t="str">
        <f t="shared" si="78"/>
        <v>Dec</v>
      </c>
      <c r="X498" t="str">
        <f t="shared" si="79"/>
        <v>&lt;1000</v>
      </c>
      <c r="Y498" s="12">
        <f>VLOOKUP(H498,Table1[#All],2,)*Kickstarter!E498</f>
        <v>1</v>
      </c>
      <c r="Z498" s="5">
        <f>Y498/'currency conversion'!$B$18</f>
        <v>2.1705075639744737E-8</v>
      </c>
    </row>
    <row r="499" spans="1:26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0"/>
        <v>6.6964285714285711E-3</v>
      </c>
      <c r="P499" s="6">
        <f t="shared" si="71"/>
        <v>10</v>
      </c>
      <c r="Q499" t="str">
        <f t="shared" si="72"/>
        <v>film &amp; video</v>
      </c>
      <c r="R499" t="str">
        <f t="shared" si="73"/>
        <v>animation</v>
      </c>
      <c r="S499" s="10">
        <f t="shared" si="74"/>
        <v>41944.787789351853</v>
      </c>
      <c r="T499" s="10">
        <f t="shared" si="75"/>
        <v>41997.958333333328</v>
      </c>
      <c r="U499">
        <f t="shared" si="76"/>
        <v>2014</v>
      </c>
      <c r="V499">
        <f t="shared" si="77"/>
        <v>2014</v>
      </c>
      <c r="W499" t="str">
        <f t="shared" si="78"/>
        <v>Nov</v>
      </c>
      <c r="X499" t="str">
        <f t="shared" si="79"/>
        <v>&lt;1000</v>
      </c>
      <c r="Y499" s="12">
        <f>VLOOKUP(H499,Table1[#All],2,)*Kickstarter!E499</f>
        <v>30</v>
      </c>
      <c r="Z499" s="5">
        <f>Y499/'currency conversion'!$B$18</f>
        <v>6.511522691923421E-7</v>
      </c>
    </row>
    <row r="500" spans="1:26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0"/>
        <v>4.5985132395404561E-2</v>
      </c>
      <c r="P500" s="6">
        <f t="shared" si="71"/>
        <v>136.09090909090909</v>
      </c>
      <c r="Q500" t="str">
        <f t="shared" si="72"/>
        <v>film &amp; video</v>
      </c>
      <c r="R500" t="str">
        <f t="shared" si="73"/>
        <v>animation</v>
      </c>
      <c r="S500" s="10">
        <f t="shared" si="74"/>
        <v>40858.512141203704</v>
      </c>
      <c r="T500" s="10">
        <f t="shared" si="75"/>
        <v>40900.512141203704</v>
      </c>
      <c r="U500">
        <f t="shared" si="76"/>
        <v>2011</v>
      </c>
      <c r="V500">
        <f t="shared" si="77"/>
        <v>2011</v>
      </c>
      <c r="W500" t="str">
        <f t="shared" si="78"/>
        <v>Nov</v>
      </c>
      <c r="X500" t="str">
        <f t="shared" si="79"/>
        <v>1000 to 4999</v>
      </c>
      <c r="Y500" s="12">
        <f>VLOOKUP(H500,Table1[#All],2,)*Kickstarter!E500</f>
        <v>2994</v>
      </c>
      <c r="Z500" s="5">
        <f>Y500/'currency conversion'!$B$18</f>
        <v>6.4984996465395752E-5</v>
      </c>
    </row>
    <row r="501" spans="1:26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0"/>
        <v>9.5500000000000002E-2</v>
      </c>
      <c r="P501" s="6">
        <f t="shared" si="71"/>
        <v>73.461538461538467</v>
      </c>
      <c r="Q501" t="str">
        <f t="shared" si="72"/>
        <v>film &amp; video</v>
      </c>
      <c r="R501" t="str">
        <f t="shared" si="73"/>
        <v>animation</v>
      </c>
      <c r="S501" s="10">
        <f t="shared" si="74"/>
        <v>40043.645462962959</v>
      </c>
      <c r="T501" s="10">
        <f t="shared" si="75"/>
        <v>40098.624305555553</v>
      </c>
      <c r="U501">
        <f t="shared" si="76"/>
        <v>2009</v>
      </c>
      <c r="V501">
        <f t="shared" si="77"/>
        <v>2009</v>
      </c>
      <c r="W501" t="str">
        <f t="shared" si="78"/>
        <v>Aug</v>
      </c>
      <c r="X501" t="str">
        <f t="shared" si="79"/>
        <v>1000 to 4999</v>
      </c>
      <c r="Y501" s="12">
        <f>VLOOKUP(H501,Table1[#All],2,)*Kickstarter!E501</f>
        <v>1910</v>
      </c>
      <c r="Z501" s="5">
        <f>Y501/'currency conversion'!$B$18</f>
        <v>4.1456694471912449E-5</v>
      </c>
    </row>
    <row r="502" spans="1:26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0"/>
        <v>3.307692307692308E-2</v>
      </c>
      <c r="P502" s="6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 s="10">
        <f t="shared" si="74"/>
        <v>40247.636006944442</v>
      </c>
      <c r="T502" s="10">
        <f t="shared" si="75"/>
        <v>40306.677777777775</v>
      </c>
      <c r="U502">
        <f t="shared" si="76"/>
        <v>2010</v>
      </c>
      <c r="V502">
        <f t="shared" si="77"/>
        <v>2010</v>
      </c>
      <c r="W502" t="str">
        <f t="shared" si="78"/>
        <v>Mar</v>
      </c>
      <c r="X502" t="str">
        <f t="shared" si="79"/>
        <v>&lt;1000</v>
      </c>
      <c r="Y502" s="12">
        <f>VLOOKUP(H502,Table1[#All],2,)*Kickstarter!E502</f>
        <v>215</v>
      </c>
      <c r="Z502" s="5">
        <f>Y502/'currency conversion'!$B$18</f>
        <v>4.6665912625451184E-6</v>
      </c>
    </row>
    <row r="503" spans="1:26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0"/>
        <v>0</v>
      </c>
      <c r="P503" s="6">
        <f t="shared" si="71"/>
        <v>0</v>
      </c>
      <c r="Q503" t="str">
        <f t="shared" si="72"/>
        <v>film &amp; video</v>
      </c>
      <c r="R503" t="str">
        <f t="shared" si="73"/>
        <v>animation</v>
      </c>
      <c r="S503" s="10">
        <f t="shared" si="74"/>
        <v>40702.984386574077</v>
      </c>
      <c r="T503" s="10">
        <f t="shared" si="75"/>
        <v>40732.984386574077</v>
      </c>
      <c r="U503">
        <f t="shared" si="76"/>
        <v>2011</v>
      </c>
      <c r="V503">
        <f t="shared" si="77"/>
        <v>2011</v>
      </c>
      <c r="W503" t="str">
        <f t="shared" si="78"/>
        <v>Jun</v>
      </c>
      <c r="X503" t="str">
        <f t="shared" si="79"/>
        <v>No funding</v>
      </c>
      <c r="Y503" s="12">
        <f>VLOOKUP(H503,Table1[#All],2,)*Kickstarter!E503</f>
        <v>0</v>
      </c>
      <c r="Z503" s="5">
        <f>Y503/'currency conversion'!$B$18</f>
        <v>0</v>
      </c>
    </row>
    <row r="504" spans="1:26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0"/>
        <v>1.15E-2</v>
      </c>
      <c r="P504" s="6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 s="10">
        <f t="shared" si="74"/>
        <v>40956.303530092591</v>
      </c>
      <c r="T504" s="10">
        <f t="shared" si="75"/>
        <v>40986.261863425927</v>
      </c>
      <c r="U504">
        <f t="shared" si="76"/>
        <v>2012</v>
      </c>
      <c r="V504">
        <f t="shared" si="77"/>
        <v>2012</v>
      </c>
      <c r="W504" t="str">
        <f t="shared" si="78"/>
        <v>Feb</v>
      </c>
      <c r="X504" t="str">
        <f t="shared" si="79"/>
        <v>&lt;1000</v>
      </c>
      <c r="Y504" s="12">
        <f>VLOOKUP(H504,Table1[#All],2,)*Kickstarter!E504</f>
        <v>230</v>
      </c>
      <c r="Z504" s="5">
        <f>Y504/'currency conversion'!$B$18</f>
        <v>4.9921673971412898E-6</v>
      </c>
    </row>
    <row r="505" spans="1:26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0"/>
        <v>1.7538461538461537E-2</v>
      </c>
      <c r="P505" s="6">
        <f t="shared" si="71"/>
        <v>12.666666666666666</v>
      </c>
      <c r="Q505" t="str">
        <f t="shared" si="72"/>
        <v>film &amp; video</v>
      </c>
      <c r="R505" t="str">
        <f t="shared" si="73"/>
        <v>animation</v>
      </c>
      <c r="S505" s="10">
        <f t="shared" si="74"/>
        <v>41991.276655092588</v>
      </c>
      <c r="T505" s="10">
        <f t="shared" si="75"/>
        <v>42021.276655092588</v>
      </c>
      <c r="U505">
        <f t="shared" si="76"/>
        <v>2014</v>
      </c>
      <c r="V505">
        <f t="shared" si="77"/>
        <v>2015</v>
      </c>
      <c r="W505" t="str">
        <f t="shared" si="78"/>
        <v>Dec</v>
      </c>
      <c r="X505" t="str">
        <f t="shared" si="79"/>
        <v>&lt;1000</v>
      </c>
      <c r="Y505" s="12">
        <f>VLOOKUP(H505,Table1[#All],2,)*Kickstarter!E505</f>
        <v>149.34</v>
      </c>
      <c r="Z505" s="5">
        <f>Y505/'currency conversion'!$B$18</f>
        <v>3.2414359960394791E-6</v>
      </c>
    </row>
    <row r="506" spans="1:26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0"/>
        <v>1.3673469387755101E-2</v>
      </c>
      <c r="P506" s="6">
        <f t="shared" si="71"/>
        <v>67</v>
      </c>
      <c r="Q506" t="str">
        <f t="shared" si="72"/>
        <v>film &amp; video</v>
      </c>
      <c r="R506" t="str">
        <f t="shared" si="73"/>
        <v>animation</v>
      </c>
      <c r="S506" s="10">
        <f t="shared" si="74"/>
        <v>40949.73364583333</v>
      </c>
      <c r="T506" s="10">
        <f t="shared" si="75"/>
        <v>41009.691979166666</v>
      </c>
      <c r="U506">
        <f t="shared" si="76"/>
        <v>2012</v>
      </c>
      <c r="V506">
        <f t="shared" si="77"/>
        <v>2012</v>
      </c>
      <c r="W506" t="str">
        <f t="shared" si="78"/>
        <v>Feb</v>
      </c>
      <c r="X506" t="str">
        <f t="shared" si="79"/>
        <v>&lt;1000</v>
      </c>
      <c r="Y506" s="12">
        <f>VLOOKUP(H506,Table1[#All],2,)*Kickstarter!E506</f>
        <v>335</v>
      </c>
      <c r="Z506" s="5">
        <f>Y506/'currency conversion'!$B$18</f>
        <v>7.2712003393144877E-6</v>
      </c>
    </row>
    <row r="507" spans="1:26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0"/>
        <v>4.3333333333333331E-3</v>
      </c>
      <c r="P507" s="6">
        <f t="shared" si="71"/>
        <v>3.7142857142857144</v>
      </c>
      <c r="Q507" t="str">
        <f t="shared" si="72"/>
        <v>film &amp; video</v>
      </c>
      <c r="R507" t="str">
        <f t="shared" si="73"/>
        <v>animation</v>
      </c>
      <c r="S507" s="10">
        <f t="shared" si="74"/>
        <v>42317.848217592589</v>
      </c>
      <c r="T507" s="10">
        <f t="shared" si="75"/>
        <v>42362.848217592589</v>
      </c>
      <c r="U507">
        <f t="shared" si="76"/>
        <v>2015</v>
      </c>
      <c r="V507">
        <f t="shared" si="77"/>
        <v>2015</v>
      </c>
      <c r="W507" t="str">
        <f t="shared" si="78"/>
        <v>Nov</v>
      </c>
      <c r="X507" t="str">
        <f t="shared" si="79"/>
        <v>&lt;1000</v>
      </c>
      <c r="Y507" s="12">
        <f>VLOOKUP(H507,Table1[#All],2,)*Kickstarter!E507</f>
        <v>52</v>
      </c>
      <c r="Z507" s="5">
        <f>Y507/'currency conversion'!$B$18</f>
        <v>1.1286639332667265E-6</v>
      </c>
    </row>
    <row r="508" spans="1:26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0"/>
        <v>1.25E-3</v>
      </c>
      <c r="P508" s="6">
        <f t="shared" si="71"/>
        <v>250</v>
      </c>
      <c r="Q508" t="str">
        <f t="shared" si="72"/>
        <v>film &amp; video</v>
      </c>
      <c r="R508" t="str">
        <f t="shared" si="73"/>
        <v>animation</v>
      </c>
      <c r="S508" s="10">
        <f t="shared" si="74"/>
        <v>41466.302314814813</v>
      </c>
      <c r="T508" s="10">
        <f t="shared" si="75"/>
        <v>41496.302314814813</v>
      </c>
      <c r="U508">
        <f t="shared" si="76"/>
        <v>2013</v>
      </c>
      <c r="V508">
        <f t="shared" si="77"/>
        <v>2013</v>
      </c>
      <c r="W508" t="str">
        <f t="shared" si="78"/>
        <v>Jul</v>
      </c>
      <c r="X508" t="str">
        <f t="shared" si="79"/>
        <v>&lt;1000</v>
      </c>
      <c r="Y508" s="12">
        <f>VLOOKUP(H508,Table1[#All],2,)*Kickstarter!E508</f>
        <v>250</v>
      </c>
      <c r="Z508" s="5">
        <f>Y508/'currency conversion'!$B$18</f>
        <v>5.4262689099361847E-6</v>
      </c>
    </row>
    <row r="509" spans="1:26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0"/>
        <v>3.2000000000000001E-2</v>
      </c>
      <c r="P509" s="6">
        <f t="shared" si="71"/>
        <v>64</v>
      </c>
      <c r="Q509" t="str">
        <f t="shared" si="72"/>
        <v>film &amp; video</v>
      </c>
      <c r="R509" t="str">
        <f t="shared" si="73"/>
        <v>animation</v>
      </c>
      <c r="S509" s="10">
        <f t="shared" si="74"/>
        <v>41156.708993055552</v>
      </c>
      <c r="T509" s="10">
        <f t="shared" si="75"/>
        <v>41201.708993055552</v>
      </c>
      <c r="U509">
        <f t="shared" si="76"/>
        <v>2012</v>
      </c>
      <c r="V509">
        <f t="shared" si="77"/>
        <v>2012</v>
      </c>
      <c r="W509" t="str">
        <f t="shared" si="78"/>
        <v>Sep</v>
      </c>
      <c r="X509" t="str">
        <f t="shared" si="79"/>
        <v>&lt;1000</v>
      </c>
      <c r="Y509" s="12">
        <f>VLOOKUP(H509,Table1[#All],2,)*Kickstarter!E509</f>
        <v>640</v>
      </c>
      <c r="Z509" s="5">
        <f>Y509/'currency conversion'!$B$18</f>
        <v>1.3891248409436633E-5</v>
      </c>
    </row>
    <row r="510" spans="1:26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0"/>
        <v>8.0000000000000002E-3</v>
      </c>
      <c r="P510" s="6">
        <f t="shared" si="71"/>
        <v>133.33333333333334</v>
      </c>
      <c r="Q510" t="str">
        <f t="shared" si="72"/>
        <v>film &amp; video</v>
      </c>
      <c r="R510" t="str">
        <f t="shared" si="73"/>
        <v>animation</v>
      </c>
      <c r="S510" s="10">
        <f t="shared" si="74"/>
        <v>40994.774317129632</v>
      </c>
      <c r="T510" s="10">
        <f t="shared" si="75"/>
        <v>41054.343055555553</v>
      </c>
      <c r="U510">
        <f t="shared" si="76"/>
        <v>2012</v>
      </c>
      <c r="V510">
        <f t="shared" si="77"/>
        <v>2012</v>
      </c>
      <c r="W510" t="str">
        <f t="shared" si="78"/>
        <v>Mar</v>
      </c>
      <c r="X510" t="str">
        <f t="shared" si="79"/>
        <v>&lt;1000</v>
      </c>
      <c r="Y510" s="12">
        <f>VLOOKUP(H510,Table1[#All],2,)*Kickstarter!E510</f>
        <v>400</v>
      </c>
      <c r="Z510" s="5">
        <f>Y510/'currency conversion'!$B$18</f>
        <v>8.6820302558978958E-6</v>
      </c>
    </row>
    <row r="511" spans="1:26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0"/>
        <v>2E-3</v>
      </c>
      <c r="P511" s="6">
        <f t="shared" si="71"/>
        <v>10</v>
      </c>
      <c r="Q511" t="str">
        <f t="shared" si="72"/>
        <v>film &amp; video</v>
      </c>
      <c r="R511" t="str">
        <f t="shared" si="73"/>
        <v>animation</v>
      </c>
      <c r="S511" s="10">
        <f t="shared" si="74"/>
        <v>42153.381597222222</v>
      </c>
      <c r="T511" s="10">
        <f t="shared" si="75"/>
        <v>42183.381597222222</v>
      </c>
      <c r="U511">
        <f t="shared" si="76"/>
        <v>2015</v>
      </c>
      <c r="V511">
        <f t="shared" si="77"/>
        <v>2015</v>
      </c>
      <c r="W511" t="str">
        <f t="shared" si="78"/>
        <v>May</v>
      </c>
      <c r="X511" t="str">
        <f t="shared" si="79"/>
        <v>&lt;1000</v>
      </c>
      <c r="Y511" s="12">
        <f>VLOOKUP(H511,Table1[#All],2,)*Kickstarter!E511</f>
        <v>13.100000000000001</v>
      </c>
      <c r="Z511" s="5">
        <f>Y511/'currency conversion'!$B$18</f>
        <v>2.8433649088065612E-7</v>
      </c>
    </row>
    <row r="512" spans="1:26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0"/>
        <v>0</v>
      </c>
      <c r="P512" s="6">
        <f t="shared" si="71"/>
        <v>0</v>
      </c>
      <c r="Q512" t="str">
        <f t="shared" si="72"/>
        <v>film &amp; video</v>
      </c>
      <c r="R512" t="str">
        <f t="shared" si="73"/>
        <v>animation</v>
      </c>
      <c r="S512" s="10">
        <f t="shared" si="74"/>
        <v>42399.926377314812</v>
      </c>
      <c r="T512" s="10">
        <f t="shared" si="75"/>
        <v>42429.926377314812</v>
      </c>
      <c r="U512">
        <f t="shared" si="76"/>
        <v>2016</v>
      </c>
      <c r="V512">
        <f t="shared" si="77"/>
        <v>2016</v>
      </c>
      <c r="W512" t="str">
        <f t="shared" si="78"/>
        <v>Jan</v>
      </c>
      <c r="X512" t="str">
        <f t="shared" si="79"/>
        <v>No funding</v>
      </c>
      <c r="Y512" s="12">
        <f>VLOOKUP(H512,Table1[#All],2,)*Kickstarter!E512</f>
        <v>0</v>
      </c>
      <c r="Z512" s="5">
        <f>Y512/'currency conversion'!$B$18</f>
        <v>0</v>
      </c>
    </row>
    <row r="513" spans="1:26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0"/>
        <v>0.03</v>
      </c>
      <c r="P513" s="6">
        <f t="shared" si="71"/>
        <v>30</v>
      </c>
      <c r="Q513" t="str">
        <f t="shared" si="72"/>
        <v>film &amp; video</v>
      </c>
      <c r="R513" t="str">
        <f t="shared" si="73"/>
        <v>animation</v>
      </c>
      <c r="S513" s="10">
        <f t="shared" si="74"/>
        <v>41340.053032407406</v>
      </c>
      <c r="T513" s="10">
        <f t="shared" si="75"/>
        <v>41370.011365740742</v>
      </c>
      <c r="U513">
        <f t="shared" si="76"/>
        <v>2013</v>
      </c>
      <c r="V513">
        <f t="shared" si="77"/>
        <v>2013</v>
      </c>
      <c r="W513" t="str">
        <f t="shared" si="78"/>
        <v>Mar</v>
      </c>
      <c r="X513" t="str">
        <f t="shared" si="79"/>
        <v>&lt;1000</v>
      </c>
      <c r="Y513" s="12">
        <f>VLOOKUP(H513,Table1[#All],2,)*Kickstarter!E513</f>
        <v>150</v>
      </c>
      <c r="Z513" s="5">
        <f>Y513/'currency conversion'!$B$18</f>
        <v>3.2557613459617107E-6</v>
      </c>
    </row>
    <row r="514" spans="1:26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0"/>
        <v>1.3749999999999999E-3</v>
      </c>
      <c r="P514" s="6">
        <f t="shared" si="71"/>
        <v>5.5</v>
      </c>
      <c r="Q514" t="str">
        <f t="shared" si="72"/>
        <v>film &amp; video</v>
      </c>
      <c r="R514" t="str">
        <f t="shared" si="73"/>
        <v>animation</v>
      </c>
      <c r="S514" s="10">
        <f t="shared" si="74"/>
        <v>42649.492210648154</v>
      </c>
      <c r="T514" s="10">
        <f t="shared" si="75"/>
        <v>42694.533877314811</v>
      </c>
      <c r="U514">
        <f t="shared" si="76"/>
        <v>2016</v>
      </c>
      <c r="V514">
        <f t="shared" si="77"/>
        <v>2016</v>
      </c>
      <c r="W514" t="str">
        <f t="shared" si="78"/>
        <v>Oct</v>
      </c>
      <c r="X514" t="str">
        <f t="shared" si="79"/>
        <v>&lt;1000</v>
      </c>
      <c r="Y514" s="12">
        <f>VLOOKUP(H514,Table1[#All],2,)*Kickstarter!E514</f>
        <v>11</v>
      </c>
      <c r="Z514" s="5">
        <f>Y514/'currency conversion'!$B$18</f>
        <v>2.3875583203719213E-7</v>
      </c>
    </row>
    <row r="515" spans="1:26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0">IF(D515&lt;&gt;0,IF(E515&lt;&gt;0,E515/D515,0),0)</f>
        <v>0.13924</v>
      </c>
      <c r="P515" s="6">
        <f t="shared" ref="P515:P578" si="81">IF(L515&lt;&gt;0,IF(E515&lt;&gt;0,E515/L515,0),0)</f>
        <v>102.38235294117646</v>
      </c>
      <c r="Q515" t="str">
        <f t="shared" ref="Q515:Q578" si="82">LEFT(N515,SEARCH("/",N515,1)-1)</f>
        <v>film &amp; video</v>
      </c>
      <c r="R515" t="str">
        <f t="shared" ref="R515:R578" si="83">RIGHT(N515,LEN(N515)-SEARCH("/",N515,1))</f>
        <v>animation</v>
      </c>
      <c r="S515" s="10">
        <f t="shared" ref="S515:S578" si="84">(J515/86400)+25569+(-6/24)</f>
        <v>42552.403993055559</v>
      </c>
      <c r="T515" s="10">
        <f t="shared" ref="T515:T578" si="85">(I515/86400)+25569+(-6/24)</f>
        <v>42597.041666666672</v>
      </c>
      <c r="U515">
        <f t="shared" ref="U515:U578" si="86">YEAR(S515)</f>
        <v>2016</v>
      </c>
      <c r="V515">
        <f t="shared" ref="V515:V578" si="87">YEAR(T515)</f>
        <v>2016</v>
      </c>
      <c r="W515" t="str">
        <f t="shared" ref="W515:W578" si="88">TEXT(S515,"mmm")</f>
        <v>Jul</v>
      </c>
      <c r="X515" t="str">
        <f t="shared" ref="X515:X578" si="89">IF(E515=0,"No funding",IF(E515&lt;1000,"&lt;1000",IF(E515&lt;4999,"1000 to 4999",IF(E515&lt;10000,"5000 to 9999",IF(E515&lt;14999,"10000 to 14999",IF(E515&lt;20000,"15000 to 19999",IF(E515&lt;25000,"20000 to 24999",IF(E515&lt;30000,"25000 to 29999",IF(E515&lt;35000,"30000 to 34999",IF(E515&lt;40000,"35000 to 39999",IF(E515&lt;45000,"40000 to 44999",IF(E515&lt;50000,"45000 to 49999","&gt;50000"))))))))))))</f>
        <v>5000 to 9999</v>
      </c>
      <c r="Y515" s="12">
        <f>VLOOKUP(H515,Table1[#All],2,)*Kickstarter!E515</f>
        <v>6962</v>
      </c>
      <c r="Z515" s="5">
        <f>Y515/'currency conversion'!$B$18</f>
        <v>1.5111073660390285E-4</v>
      </c>
    </row>
    <row r="516" spans="1:26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0"/>
        <v>3.3333333333333333E-2</v>
      </c>
      <c r="P516" s="6">
        <f t="shared" si="81"/>
        <v>16.666666666666668</v>
      </c>
      <c r="Q516" t="str">
        <f t="shared" si="82"/>
        <v>film &amp; video</v>
      </c>
      <c r="R516" t="str">
        <f t="shared" si="83"/>
        <v>animation</v>
      </c>
      <c r="S516" s="10">
        <f t="shared" si="84"/>
        <v>41830.363969907405</v>
      </c>
      <c r="T516" s="10">
        <f t="shared" si="85"/>
        <v>41860.363969907405</v>
      </c>
      <c r="U516">
        <f t="shared" si="86"/>
        <v>2014</v>
      </c>
      <c r="V516">
        <f t="shared" si="87"/>
        <v>2014</v>
      </c>
      <c r="W516" t="str">
        <f t="shared" si="88"/>
        <v>Jul</v>
      </c>
      <c r="X516" t="str">
        <f t="shared" si="89"/>
        <v>&lt;1000</v>
      </c>
      <c r="Y516" s="12">
        <f>VLOOKUP(H516,Table1[#All],2,)*Kickstarter!E516</f>
        <v>37.5</v>
      </c>
      <c r="Z516" s="5">
        <f>Y516/'currency conversion'!$B$18</f>
        <v>8.1394033649042768E-7</v>
      </c>
    </row>
    <row r="517" spans="1:26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0"/>
        <v>0.25413402061855672</v>
      </c>
      <c r="P517" s="6">
        <f t="shared" si="81"/>
        <v>725.02941176470586</v>
      </c>
      <c r="Q517" t="str">
        <f t="shared" si="82"/>
        <v>film &amp; video</v>
      </c>
      <c r="R517" t="str">
        <f t="shared" si="83"/>
        <v>animation</v>
      </c>
      <c r="S517" s="10">
        <f t="shared" si="84"/>
        <v>42327.240752314814</v>
      </c>
      <c r="T517" s="10">
        <f t="shared" si="85"/>
        <v>42367.240752314814</v>
      </c>
      <c r="U517">
        <f t="shared" si="86"/>
        <v>2015</v>
      </c>
      <c r="V517">
        <f t="shared" si="87"/>
        <v>2015</v>
      </c>
      <c r="W517" t="str">
        <f t="shared" si="88"/>
        <v>Nov</v>
      </c>
      <c r="X517" t="str">
        <f t="shared" si="89"/>
        <v>20000 to 24999</v>
      </c>
      <c r="Y517" s="12">
        <f>VLOOKUP(H517,Table1[#All],2,)*Kickstarter!E517</f>
        <v>24651</v>
      </c>
      <c r="Z517" s="5">
        <f>Y517/'currency conversion'!$B$18</f>
        <v>5.3505181959534757E-4</v>
      </c>
    </row>
    <row r="518" spans="1:26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0"/>
        <v>0</v>
      </c>
      <c r="P518" s="6">
        <f t="shared" si="81"/>
        <v>0</v>
      </c>
      <c r="Q518" t="str">
        <f t="shared" si="82"/>
        <v>film &amp; video</v>
      </c>
      <c r="R518" t="str">
        <f t="shared" si="83"/>
        <v>animation</v>
      </c>
      <c r="S518" s="10">
        <f t="shared" si="84"/>
        <v>42091.528703703705</v>
      </c>
      <c r="T518" s="10">
        <f t="shared" si="85"/>
        <v>42151.528703703705</v>
      </c>
      <c r="U518">
        <f t="shared" si="86"/>
        <v>2015</v>
      </c>
      <c r="V518">
        <f t="shared" si="87"/>
        <v>2015</v>
      </c>
      <c r="W518" t="str">
        <f t="shared" si="88"/>
        <v>Mar</v>
      </c>
      <c r="X518" t="str">
        <f t="shared" si="89"/>
        <v>No funding</v>
      </c>
      <c r="Y518" s="12">
        <f>VLOOKUP(H518,Table1[#All],2,)*Kickstarter!E518</f>
        <v>0</v>
      </c>
      <c r="Z518" s="5">
        <f>Y518/'currency conversion'!$B$18</f>
        <v>0</v>
      </c>
    </row>
    <row r="519" spans="1:26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0"/>
        <v>1.3666666666666667E-2</v>
      </c>
      <c r="P519" s="6">
        <f t="shared" si="81"/>
        <v>68.333333333333329</v>
      </c>
      <c r="Q519" t="str">
        <f t="shared" si="82"/>
        <v>film &amp; video</v>
      </c>
      <c r="R519" t="str">
        <f t="shared" si="83"/>
        <v>animation</v>
      </c>
      <c r="S519" s="10">
        <f t="shared" si="84"/>
        <v>42738.365289351852</v>
      </c>
      <c r="T519" s="10">
        <f t="shared" si="85"/>
        <v>42768.365289351852</v>
      </c>
      <c r="U519">
        <f t="shared" si="86"/>
        <v>2017</v>
      </c>
      <c r="V519">
        <f t="shared" si="87"/>
        <v>2017</v>
      </c>
      <c r="W519" t="str">
        <f t="shared" si="88"/>
        <v>Jan</v>
      </c>
      <c r="X519" t="str">
        <f t="shared" si="89"/>
        <v>&lt;1000</v>
      </c>
      <c r="Y519" s="12">
        <f>VLOOKUP(H519,Table1[#All],2,)*Kickstarter!E519</f>
        <v>205</v>
      </c>
      <c r="Z519" s="5">
        <f>Y519/'currency conversion'!$B$18</f>
        <v>4.4495405061476714E-6</v>
      </c>
    </row>
    <row r="520" spans="1:26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0"/>
        <v>0</v>
      </c>
      <c r="P520" s="6">
        <f t="shared" si="81"/>
        <v>0</v>
      </c>
      <c r="Q520" t="str">
        <f t="shared" si="82"/>
        <v>film &amp; video</v>
      </c>
      <c r="R520" t="str">
        <f t="shared" si="83"/>
        <v>animation</v>
      </c>
      <c r="S520" s="10">
        <f t="shared" si="84"/>
        <v>42223.366018518514</v>
      </c>
      <c r="T520" s="10">
        <f t="shared" si="85"/>
        <v>42253.365277777775</v>
      </c>
      <c r="U520">
        <f t="shared" si="86"/>
        <v>2015</v>
      </c>
      <c r="V520">
        <f t="shared" si="87"/>
        <v>2015</v>
      </c>
      <c r="W520" t="str">
        <f t="shared" si="88"/>
        <v>Aug</v>
      </c>
      <c r="X520" t="str">
        <f t="shared" si="89"/>
        <v>No funding</v>
      </c>
      <c r="Y520" s="12">
        <f>VLOOKUP(H520,Table1[#All],2,)*Kickstarter!E520</f>
        <v>0</v>
      </c>
      <c r="Z520" s="5">
        <f>Y520/'currency conversion'!$B$18</f>
        <v>0</v>
      </c>
    </row>
    <row r="521" spans="1:26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0"/>
        <v>0.22881426547787684</v>
      </c>
      <c r="P521" s="6">
        <f t="shared" si="81"/>
        <v>39.228571428571428</v>
      </c>
      <c r="Q521" t="str">
        <f t="shared" si="82"/>
        <v>film &amp; video</v>
      </c>
      <c r="R521" t="str">
        <f t="shared" si="83"/>
        <v>animation</v>
      </c>
      <c r="S521" s="10">
        <f t="shared" si="84"/>
        <v>41218.141446759255</v>
      </c>
      <c r="T521" s="10">
        <f t="shared" si="85"/>
        <v>41248.141446759255</v>
      </c>
      <c r="U521">
        <f t="shared" si="86"/>
        <v>2012</v>
      </c>
      <c r="V521">
        <f t="shared" si="87"/>
        <v>2012</v>
      </c>
      <c r="W521" t="str">
        <f t="shared" si="88"/>
        <v>Nov</v>
      </c>
      <c r="X521" t="str">
        <f t="shared" si="89"/>
        <v>1000 to 4999</v>
      </c>
      <c r="Y521" s="12">
        <f>VLOOKUP(H521,Table1[#All],2,)*Kickstarter!E521</f>
        <v>2746</v>
      </c>
      <c r="Z521" s="5">
        <f>Y521/'currency conversion'!$B$18</f>
        <v>5.9602137706739054E-5</v>
      </c>
    </row>
    <row r="522" spans="1:26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0"/>
        <v>1.0209999999999999</v>
      </c>
      <c r="P522" s="6">
        <f t="shared" si="81"/>
        <v>150.14705882352942</v>
      </c>
      <c r="Q522" t="str">
        <f t="shared" si="82"/>
        <v>theater</v>
      </c>
      <c r="R522" t="str">
        <f t="shared" si="83"/>
        <v>plays</v>
      </c>
      <c r="S522" s="10">
        <f t="shared" si="84"/>
        <v>42318.452094907407</v>
      </c>
      <c r="T522" s="10">
        <f t="shared" si="85"/>
        <v>42348.452094907407</v>
      </c>
      <c r="U522">
        <f t="shared" si="86"/>
        <v>2015</v>
      </c>
      <c r="V522">
        <f t="shared" si="87"/>
        <v>2015</v>
      </c>
      <c r="W522" t="str">
        <f t="shared" si="88"/>
        <v>Nov</v>
      </c>
      <c r="X522" t="str">
        <f t="shared" si="89"/>
        <v>5000 to 9999</v>
      </c>
      <c r="Y522" s="12">
        <f>VLOOKUP(H522,Table1[#All],2,)*Kickstarter!E522</f>
        <v>6687.55</v>
      </c>
      <c r="Z522" s="5">
        <f>Y522/'currency conversion'!$B$18</f>
        <v>1.4515377859457493E-4</v>
      </c>
    </row>
    <row r="523" spans="1:26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0"/>
        <v>1.0464</v>
      </c>
      <c r="P523" s="6">
        <f t="shared" si="81"/>
        <v>93.428571428571431</v>
      </c>
      <c r="Q523" t="str">
        <f t="shared" si="82"/>
        <v>theater</v>
      </c>
      <c r="R523" t="str">
        <f t="shared" si="83"/>
        <v>plays</v>
      </c>
      <c r="S523" s="10">
        <f t="shared" si="84"/>
        <v>42645.842812499999</v>
      </c>
      <c r="T523" s="10">
        <f t="shared" si="85"/>
        <v>42674.957638888889</v>
      </c>
      <c r="U523">
        <f t="shared" si="86"/>
        <v>2016</v>
      </c>
      <c r="V523">
        <f t="shared" si="87"/>
        <v>2016</v>
      </c>
      <c r="W523" t="str">
        <f t="shared" si="88"/>
        <v>Oct</v>
      </c>
      <c r="X523" t="str">
        <f t="shared" si="89"/>
        <v>5000 to 9999</v>
      </c>
      <c r="Y523" s="12">
        <f>VLOOKUP(H523,Table1[#All],2,)*Kickstarter!E523</f>
        <v>5232</v>
      </c>
      <c r="Z523" s="5">
        <f>Y523/'currency conversion'!$B$18</f>
        <v>1.1356095574714448E-4</v>
      </c>
    </row>
    <row r="524" spans="1:26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0"/>
        <v>1.1466666666666667</v>
      </c>
      <c r="P524" s="6">
        <f t="shared" si="81"/>
        <v>110.96774193548387</v>
      </c>
      <c r="Q524" t="str">
        <f t="shared" si="82"/>
        <v>theater</v>
      </c>
      <c r="R524" t="str">
        <f t="shared" si="83"/>
        <v>plays</v>
      </c>
      <c r="S524" s="10">
        <f t="shared" si="84"/>
        <v>42429.790798611109</v>
      </c>
      <c r="T524" s="10">
        <f t="shared" si="85"/>
        <v>42449.749131944445</v>
      </c>
      <c r="U524">
        <f t="shared" si="86"/>
        <v>2016</v>
      </c>
      <c r="V524">
        <f t="shared" si="87"/>
        <v>2016</v>
      </c>
      <c r="W524" t="str">
        <f t="shared" si="88"/>
        <v>Feb</v>
      </c>
      <c r="X524" t="str">
        <f t="shared" si="89"/>
        <v>1000 to 4999</v>
      </c>
      <c r="Y524" s="12">
        <f>VLOOKUP(H524,Table1[#All],2,)*Kickstarter!E524</f>
        <v>3440</v>
      </c>
      <c r="Z524" s="5">
        <f>Y524/'currency conversion'!$B$18</f>
        <v>7.4665460200721895E-5</v>
      </c>
    </row>
    <row r="525" spans="1:26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0"/>
        <v>1.206</v>
      </c>
      <c r="P525" s="6">
        <f t="shared" si="81"/>
        <v>71.785714285714292</v>
      </c>
      <c r="Q525" t="str">
        <f t="shared" si="82"/>
        <v>theater</v>
      </c>
      <c r="R525" t="str">
        <f t="shared" si="83"/>
        <v>plays</v>
      </c>
      <c r="S525" s="10">
        <f t="shared" si="84"/>
        <v>42237.88282407407</v>
      </c>
      <c r="T525" s="10">
        <f t="shared" si="85"/>
        <v>42267.88282407407</v>
      </c>
      <c r="U525">
        <f t="shared" si="86"/>
        <v>2015</v>
      </c>
      <c r="V525">
        <f t="shared" si="87"/>
        <v>2015</v>
      </c>
      <c r="W525" t="str">
        <f t="shared" si="88"/>
        <v>Aug</v>
      </c>
      <c r="X525" t="str">
        <f t="shared" si="89"/>
        <v>5000 to 9999</v>
      </c>
      <c r="Y525" s="12">
        <f>VLOOKUP(H525,Table1[#All],2,)*Kickstarter!E525</f>
        <v>6030</v>
      </c>
      <c r="Z525" s="5">
        <f>Y525/'currency conversion'!$B$18</f>
        <v>1.3088160610766076E-4</v>
      </c>
    </row>
    <row r="526" spans="1:26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0"/>
        <v>1.0867285714285715</v>
      </c>
      <c r="P526" s="6">
        <f t="shared" si="81"/>
        <v>29.258076923076924</v>
      </c>
      <c r="Q526" t="str">
        <f t="shared" si="82"/>
        <v>theater</v>
      </c>
      <c r="R526" t="str">
        <f t="shared" si="83"/>
        <v>plays</v>
      </c>
      <c r="S526" s="10">
        <f t="shared" si="84"/>
        <v>42492.467233796298</v>
      </c>
      <c r="T526" s="10">
        <f t="shared" si="85"/>
        <v>42522.467233796298</v>
      </c>
      <c r="U526">
        <f t="shared" si="86"/>
        <v>2016</v>
      </c>
      <c r="V526">
        <f t="shared" si="87"/>
        <v>2016</v>
      </c>
      <c r="W526" t="str">
        <f t="shared" si="88"/>
        <v>May</v>
      </c>
      <c r="X526" t="str">
        <f t="shared" si="89"/>
        <v>1000 to 4999</v>
      </c>
      <c r="Y526" s="12">
        <f>VLOOKUP(H526,Table1[#All],2,)*Kickstarter!E526</f>
        <v>4982.6505000000006</v>
      </c>
      <c r="Z526" s="5">
        <f>Y526/'currency conversion'!$B$18</f>
        <v>1.0814880598891196E-4</v>
      </c>
    </row>
    <row r="527" spans="1:26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0"/>
        <v>1</v>
      </c>
      <c r="P527" s="6">
        <f t="shared" si="81"/>
        <v>1000</v>
      </c>
      <c r="Q527" t="str">
        <f t="shared" si="82"/>
        <v>theater</v>
      </c>
      <c r="R527" t="str">
        <f t="shared" si="83"/>
        <v>plays</v>
      </c>
      <c r="S527" s="10">
        <f t="shared" si="84"/>
        <v>41850.150937500002</v>
      </c>
      <c r="T527" s="10">
        <f t="shared" si="85"/>
        <v>41895.150937500002</v>
      </c>
      <c r="U527">
        <f t="shared" si="86"/>
        <v>2014</v>
      </c>
      <c r="V527">
        <f t="shared" si="87"/>
        <v>2014</v>
      </c>
      <c r="W527" t="str">
        <f t="shared" si="88"/>
        <v>Jul</v>
      </c>
      <c r="X527" t="str">
        <f t="shared" si="89"/>
        <v>10000 to 14999</v>
      </c>
      <c r="Y527" s="12">
        <f>VLOOKUP(H527,Table1[#All],2,)*Kickstarter!E527</f>
        <v>12000</v>
      </c>
      <c r="Z527" s="5">
        <f>Y527/'currency conversion'!$B$18</f>
        <v>2.6046090767693688E-4</v>
      </c>
    </row>
    <row r="528" spans="1:26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0"/>
        <v>1.1399999999999999</v>
      </c>
      <c r="P528" s="6">
        <f t="shared" si="81"/>
        <v>74.347826086956516</v>
      </c>
      <c r="Q528" t="str">
        <f t="shared" si="82"/>
        <v>theater</v>
      </c>
      <c r="R528" t="str">
        <f t="shared" si="83"/>
        <v>plays</v>
      </c>
      <c r="S528" s="10">
        <f t="shared" si="84"/>
        <v>42192.341944444444</v>
      </c>
      <c r="T528" s="10">
        <f t="shared" si="85"/>
        <v>42223.458333333328</v>
      </c>
      <c r="U528">
        <f t="shared" si="86"/>
        <v>2015</v>
      </c>
      <c r="V528">
        <f t="shared" si="87"/>
        <v>2015</v>
      </c>
      <c r="W528" t="str">
        <f t="shared" si="88"/>
        <v>Jul</v>
      </c>
      <c r="X528" t="str">
        <f t="shared" si="89"/>
        <v>1000 to 4999</v>
      </c>
      <c r="Y528" s="12">
        <f>VLOOKUP(H528,Table1[#All],2,)*Kickstarter!E528</f>
        <v>2240.1</v>
      </c>
      <c r="Z528" s="5">
        <f>Y528/'currency conversion'!$B$18</f>
        <v>4.8621539940592183E-5</v>
      </c>
    </row>
    <row r="529" spans="1:26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0"/>
        <v>1.0085</v>
      </c>
      <c r="P529" s="6">
        <f t="shared" si="81"/>
        <v>63.829113924050631</v>
      </c>
      <c r="Q529" t="str">
        <f t="shared" si="82"/>
        <v>theater</v>
      </c>
      <c r="R529" t="str">
        <f t="shared" si="83"/>
        <v>plays</v>
      </c>
      <c r="S529" s="10">
        <f t="shared" si="84"/>
        <v>42752.955625000002</v>
      </c>
      <c r="T529" s="10">
        <f t="shared" si="85"/>
        <v>42783.420138888891</v>
      </c>
      <c r="U529">
        <f t="shared" si="86"/>
        <v>2017</v>
      </c>
      <c r="V529">
        <f t="shared" si="87"/>
        <v>2017</v>
      </c>
      <c r="W529" t="str">
        <f t="shared" si="88"/>
        <v>Jan</v>
      </c>
      <c r="X529" t="str">
        <f t="shared" si="89"/>
        <v>10000 to 14999</v>
      </c>
      <c r="Y529" s="12">
        <f>VLOOKUP(H529,Table1[#All],2,)*Kickstarter!E529</f>
        <v>10085</v>
      </c>
      <c r="Z529" s="5">
        <f>Y529/'currency conversion'!$B$18</f>
        <v>2.1889568782682567E-4</v>
      </c>
    </row>
    <row r="530" spans="1:26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0"/>
        <v>1.1565217391304348</v>
      </c>
      <c r="P530" s="6">
        <f t="shared" si="81"/>
        <v>44.333333333333336</v>
      </c>
      <c r="Q530" t="str">
        <f t="shared" si="82"/>
        <v>theater</v>
      </c>
      <c r="R530" t="str">
        <f t="shared" si="83"/>
        <v>plays</v>
      </c>
      <c r="S530" s="10">
        <f t="shared" si="84"/>
        <v>42155.670219907406</v>
      </c>
      <c r="T530" s="10">
        <f t="shared" si="85"/>
        <v>42176.638888888891</v>
      </c>
      <c r="U530">
        <f t="shared" si="86"/>
        <v>2015</v>
      </c>
      <c r="V530">
        <f t="shared" si="87"/>
        <v>2015</v>
      </c>
      <c r="W530" t="str">
        <f t="shared" si="88"/>
        <v>May</v>
      </c>
      <c r="X530" t="str">
        <f t="shared" si="89"/>
        <v>1000 to 4999</v>
      </c>
      <c r="Y530" s="12">
        <f>VLOOKUP(H530,Table1[#All],2,)*Kickstarter!E530</f>
        <v>1330</v>
      </c>
      <c r="Z530" s="5">
        <f>Y530/'currency conversion'!$B$18</f>
        <v>2.8867750600860502E-5</v>
      </c>
    </row>
    <row r="531" spans="1:26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0"/>
        <v>1.3041666666666667</v>
      </c>
      <c r="P531" s="6">
        <f t="shared" si="81"/>
        <v>86.944444444444443</v>
      </c>
      <c r="Q531" t="str">
        <f t="shared" si="82"/>
        <v>theater</v>
      </c>
      <c r="R531" t="str">
        <f t="shared" si="83"/>
        <v>plays</v>
      </c>
      <c r="S531" s="10">
        <f t="shared" si="84"/>
        <v>42724.781180555554</v>
      </c>
      <c r="T531" s="10">
        <f t="shared" si="85"/>
        <v>42745.958333333328</v>
      </c>
      <c r="U531">
        <f t="shared" si="86"/>
        <v>2016</v>
      </c>
      <c r="V531">
        <f t="shared" si="87"/>
        <v>2017</v>
      </c>
      <c r="W531" t="str">
        <f t="shared" si="88"/>
        <v>Dec</v>
      </c>
      <c r="X531" t="str">
        <f t="shared" si="89"/>
        <v>1000 to 4999</v>
      </c>
      <c r="Y531" s="12">
        <f>VLOOKUP(H531,Table1[#All],2,)*Kickstarter!E531</f>
        <v>1173.75</v>
      </c>
      <c r="Z531" s="5">
        <f>Y531/'currency conversion'!$B$18</f>
        <v>2.5476332532150387E-5</v>
      </c>
    </row>
    <row r="532" spans="1:26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0"/>
        <v>1.0778267254038179</v>
      </c>
      <c r="P532" s="6">
        <f t="shared" si="81"/>
        <v>126.55172413793103</v>
      </c>
      <c r="Q532" t="str">
        <f t="shared" si="82"/>
        <v>theater</v>
      </c>
      <c r="R532" t="str">
        <f t="shared" si="83"/>
        <v>plays</v>
      </c>
      <c r="S532" s="10">
        <f t="shared" si="84"/>
        <v>42157.341064814813</v>
      </c>
      <c r="T532" s="10">
        <f t="shared" si="85"/>
        <v>42178.833333333328</v>
      </c>
      <c r="U532">
        <f t="shared" si="86"/>
        <v>2015</v>
      </c>
      <c r="V532">
        <f t="shared" si="87"/>
        <v>2015</v>
      </c>
      <c r="W532" t="str">
        <f t="shared" si="88"/>
        <v>Jun</v>
      </c>
      <c r="X532" t="str">
        <f t="shared" si="89"/>
        <v>1000 to 4999</v>
      </c>
      <c r="Y532" s="12">
        <f>VLOOKUP(H532,Table1[#All],2,)*Kickstarter!E532</f>
        <v>3670</v>
      </c>
      <c r="Z532" s="5">
        <f>Y532/'currency conversion'!$B$18</f>
        <v>7.9657627597863191E-5</v>
      </c>
    </row>
    <row r="533" spans="1:26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0"/>
        <v>1</v>
      </c>
      <c r="P533" s="6">
        <f t="shared" si="81"/>
        <v>129.03225806451613</v>
      </c>
      <c r="Q533" t="str">
        <f t="shared" si="82"/>
        <v>theater</v>
      </c>
      <c r="R533" t="str">
        <f t="shared" si="83"/>
        <v>plays</v>
      </c>
      <c r="S533" s="10">
        <f t="shared" si="84"/>
        <v>42675.815150462964</v>
      </c>
      <c r="T533" s="10">
        <f t="shared" si="85"/>
        <v>42721.040972222225</v>
      </c>
      <c r="U533">
        <f t="shared" si="86"/>
        <v>2016</v>
      </c>
      <c r="V533">
        <f t="shared" si="87"/>
        <v>2016</v>
      </c>
      <c r="W533" t="str">
        <f t="shared" si="88"/>
        <v>Nov</v>
      </c>
      <c r="X533" t="str">
        <f t="shared" si="89"/>
        <v>1000 to 4999</v>
      </c>
      <c r="Y533" s="12">
        <f>VLOOKUP(H533,Table1[#All],2,)*Kickstarter!E533</f>
        <v>4000</v>
      </c>
      <c r="Z533" s="5">
        <f>Y533/'currency conversion'!$B$18</f>
        <v>8.6820302558978955E-5</v>
      </c>
    </row>
    <row r="534" spans="1:26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0"/>
        <v>1.2324999999999999</v>
      </c>
      <c r="P534" s="6">
        <f t="shared" si="81"/>
        <v>71.242774566473983</v>
      </c>
      <c r="Q534" t="str">
        <f t="shared" si="82"/>
        <v>theater</v>
      </c>
      <c r="R534" t="str">
        <f t="shared" si="83"/>
        <v>plays</v>
      </c>
      <c r="S534" s="10">
        <f t="shared" si="84"/>
        <v>42472.757037037038</v>
      </c>
      <c r="T534" s="10">
        <f t="shared" si="85"/>
        <v>42502.757037037038</v>
      </c>
      <c r="U534">
        <f t="shared" si="86"/>
        <v>2016</v>
      </c>
      <c r="V534">
        <f t="shared" si="87"/>
        <v>2016</v>
      </c>
      <c r="W534" t="str">
        <f t="shared" si="88"/>
        <v>Apr</v>
      </c>
      <c r="X534" t="str">
        <f t="shared" si="89"/>
        <v>10000 to 14999</v>
      </c>
      <c r="Y534" s="12">
        <f>VLOOKUP(H534,Table1[#All],2,)*Kickstarter!E534</f>
        <v>12325</v>
      </c>
      <c r="Z534" s="5">
        <f>Y534/'currency conversion'!$B$18</f>
        <v>2.6751505725985388E-4</v>
      </c>
    </row>
    <row r="535" spans="1:26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0"/>
        <v>1.002</v>
      </c>
      <c r="P535" s="6">
        <f t="shared" si="81"/>
        <v>117.88235294117646</v>
      </c>
      <c r="Q535" t="str">
        <f t="shared" si="82"/>
        <v>theater</v>
      </c>
      <c r="R535" t="str">
        <f t="shared" si="83"/>
        <v>plays</v>
      </c>
      <c r="S535" s="10">
        <f t="shared" si="84"/>
        <v>42482.18478009259</v>
      </c>
      <c r="T535" s="10">
        <f t="shared" si="85"/>
        <v>42506.18478009259</v>
      </c>
      <c r="U535">
        <f t="shared" si="86"/>
        <v>2016</v>
      </c>
      <c r="V535">
        <f t="shared" si="87"/>
        <v>2016</v>
      </c>
      <c r="W535" t="str">
        <f t="shared" si="88"/>
        <v>Apr</v>
      </c>
      <c r="X535" t="str">
        <f t="shared" si="89"/>
        <v>1000 to 4999</v>
      </c>
      <c r="Y535" s="12">
        <f>VLOOKUP(H535,Table1[#All],2,)*Kickstarter!E535</f>
        <v>2625.2400000000002</v>
      </c>
      <c r="Z535" s="5">
        <f>Y535/'currency conversion'!$B$18</f>
        <v>5.698103277248348E-5</v>
      </c>
    </row>
    <row r="536" spans="1:26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0"/>
        <v>1.0466666666666666</v>
      </c>
      <c r="P536" s="6">
        <f t="shared" si="81"/>
        <v>327.08333333333331</v>
      </c>
      <c r="Q536" t="str">
        <f t="shared" si="82"/>
        <v>theater</v>
      </c>
      <c r="R536" t="str">
        <f t="shared" si="83"/>
        <v>plays</v>
      </c>
      <c r="S536" s="10">
        <f t="shared" si="84"/>
        <v>42270.560995370368</v>
      </c>
      <c r="T536" s="10">
        <f t="shared" si="85"/>
        <v>42309.708333333328</v>
      </c>
      <c r="U536">
        <f t="shared" si="86"/>
        <v>2015</v>
      </c>
      <c r="V536">
        <f t="shared" si="87"/>
        <v>2015</v>
      </c>
      <c r="W536" t="str">
        <f t="shared" si="88"/>
        <v>Sep</v>
      </c>
      <c r="X536" t="str">
        <f t="shared" si="89"/>
        <v>15000 to 19999</v>
      </c>
      <c r="Y536" s="12">
        <f>VLOOKUP(H536,Table1[#All],2,)*Kickstarter!E536</f>
        <v>1884</v>
      </c>
      <c r="Z536" s="5">
        <f>Y536/'currency conversion'!$B$18</f>
        <v>4.0892362505279084E-5</v>
      </c>
    </row>
    <row r="537" spans="1:26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0"/>
        <v>1.0249999999999999</v>
      </c>
      <c r="P537" s="6">
        <f t="shared" si="81"/>
        <v>34.745762711864408</v>
      </c>
      <c r="Q537" t="str">
        <f t="shared" si="82"/>
        <v>theater</v>
      </c>
      <c r="R537" t="str">
        <f t="shared" si="83"/>
        <v>plays</v>
      </c>
      <c r="S537" s="10">
        <f t="shared" si="84"/>
        <v>42711.29519675926</v>
      </c>
      <c r="T537" s="10">
        <f t="shared" si="85"/>
        <v>42741.29519675926</v>
      </c>
      <c r="U537">
        <f t="shared" si="86"/>
        <v>2016</v>
      </c>
      <c r="V537">
        <f t="shared" si="87"/>
        <v>2017</v>
      </c>
      <c r="W537" t="str">
        <f t="shared" si="88"/>
        <v>Dec</v>
      </c>
      <c r="X537" t="str">
        <f t="shared" si="89"/>
        <v>1000 to 4999</v>
      </c>
      <c r="Y537" s="12">
        <f>VLOOKUP(H537,Table1[#All],2,)*Kickstarter!E537</f>
        <v>2685.5</v>
      </c>
      <c r="Z537" s="5">
        <f>Y537/'currency conversion'!$B$18</f>
        <v>5.8288980630534493E-5</v>
      </c>
    </row>
    <row r="538" spans="1:26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0"/>
        <v>1.1825757575757576</v>
      </c>
      <c r="P538" s="6">
        <f t="shared" si="81"/>
        <v>100.06410256410257</v>
      </c>
      <c r="Q538" t="str">
        <f t="shared" si="82"/>
        <v>theater</v>
      </c>
      <c r="R538" t="str">
        <f t="shared" si="83"/>
        <v>plays</v>
      </c>
      <c r="S538" s="10">
        <f t="shared" si="84"/>
        <v>42179.094988425924</v>
      </c>
      <c r="T538" s="10">
        <f t="shared" si="85"/>
        <v>42219.5</v>
      </c>
      <c r="U538">
        <f t="shared" si="86"/>
        <v>2015</v>
      </c>
      <c r="V538">
        <f t="shared" si="87"/>
        <v>2015</v>
      </c>
      <c r="W538" t="str">
        <f t="shared" si="88"/>
        <v>Jun</v>
      </c>
      <c r="X538" t="str">
        <f t="shared" si="89"/>
        <v>1000 to 4999</v>
      </c>
      <c r="Y538" s="12">
        <f>VLOOKUP(H538,Table1[#All],2,)*Kickstarter!E538</f>
        <v>5112.2750000000005</v>
      </c>
      <c r="Z538" s="5">
        <f>Y538/'currency conversion'!$B$18</f>
        <v>1.1096231556617604E-4</v>
      </c>
    </row>
    <row r="539" spans="1:26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0"/>
        <v>1.2050000000000001</v>
      </c>
      <c r="P539" s="6">
        <f t="shared" si="81"/>
        <v>40.847457627118644</v>
      </c>
      <c r="Q539" t="str">
        <f t="shared" si="82"/>
        <v>theater</v>
      </c>
      <c r="R539" t="str">
        <f t="shared" si="83"/>
        <v>plays</v>
      </c>
      <c r="S539" s="10">
        <f t="shared" si="84"/>
        <v>42282.518414351856</v>
      </c>
      <c r="T539" s="10">
        <f t="shared" si="85"/>
        <v>42312.560081018513</v>
      </c>
      <c r="U539">
        <f t="shared" si="86"/>
        <v>2015</v>
      </c>
      <c r="V539">
        <f t="shared" si="87"/>
        <v>2015</v>
      </c>
      <c r="W539" t="str">
        <f t="shared" si="88"/>
        <v>Oct</v>
      </c>
      <c r="X539" t="str">
        <f t="shared" si="89"/>
        <v>1000 to 4999</v>
      </c>
      <c r="Y539" s="12">
        <f>VLOOKUP(H539,Table1[#All],2,)*Kickstarter!E539</f>
        <v>2410</v>
      </c>
      <c r="Z539" s="5">
        <f>Y539/'currency conversion'!$B$18</f>
        <v>5.2309232291784817E-5</v>
      </c>
    </row>
    <row r="540" spans="1:26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0"/>
        <v>3.0242</v>
      </c>
      <c r="P540" s="6">
        <f t="shared" si="81"/>
        <v>252.01666666666668</v>
      </c>
      <c r="Q540" t="str">
        <f t="shared" si="82"/>
        <v>theater</v>
      </c>
      <c r="R540" t="str">
        <f t="shared" si="83"/>
        <v>plays</v>
      </c>
      <c r="S540" s="10">
        <f t="shared" si="84"/>
        <v>42473.544710648144</v>
      </c>
      <c r="T540" s="10">
        <f t="shared" si="85"/>
        <v>42503.544710648144</v>
      </c>
      <c r="U540">
        <f t="shared" si="86"/>
        <v>2016</v>
      </c>
      <c r="V540">
        <f t="shared" si="87"/>
        <v>2016</v>
      </c>
      <c r="W540" t="str">
        <f t="shared" si="88"/>
        <v>Apr</v>
      </c>
      <c r="X540" t="str">
        <f t="shared" si="89"/>
        <v>15000 to 19999</v>
      </c>
      <c r="Y540" s="12">
        <f>VLOOKUP(H540,Table1[#All],2,)*Kickstarter!E540</f>
        <v>15121</v>
      </c>
      <c r="Z540" s="5">
        <f>Y540/'currency conversion'!$B$18</f>
        <v>3.2820244874858016E-4</v>
      </c>
    </row>
    <row r="541" spans="1:26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0"/>
        <v>1.00644</v>
      </c>
      <c r="P541" s="6">
        <f t="shared" si="81"/>
        <v>25.161000000000001</v>
      </c>
      <c r="Q541" t="str">
        <f t="shared" si="82"/>
        <v>theater</v>
      </c>
      <c r="R541" t="str">
        <f t="shared" si="83"/>
        <v>plays</v>
      </c>
      <c r="S541" s="10">
        <f t="shared" si="84"/>
        <v>42534.799849537041</v>
      </c>
      <c r="T541" s="10">
        <f t="shared" si="85"/>
        <v>42555.799849537041</v>
      </c>
      <c r="U541">
        <f t="shared" si="86"/>
        <v>2016</v>
      </c>
      <c r="V541">
        <f t="shared" si="87"/>
        <v>2016</v>
      </c>
      <c r="W541" t="str">
        <f t="shared" si="88"/>
        <v>Jun</v>
      </c>
      <c r="X541" t="str">
        <f t="shared" si="89"/>
        <v>&lt;1000</v>
      </c>
      <c r="Y541" s="12">
        <f>VLOOKUP(H541,Table1[#All],2,)*Kickstarter!E541</f>
        <v>659.21820000000002</v>
      </c>
      <c r="Z541" s="5">
        <f>Y541/'currency conversion'!$B$18</f>
        <v>1.4308380894096375E-5</v>
      </c>
    </row>
    <row r="542" spans="1:26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0"/>
        <v>6.666666666666667E-5</v>
      </c>
      <c r="P542" s="6">
        <f t="shared" si="81"/>
        <v>1</v>
      </c>
      <c r="Q542" t="str">
        <f t="shared" si="82"/>
        <v>technology</v>
      </c>
      <c r="R542" t="str">
        <f t="shared" si="83"/>
        <v>web</v>
      </c>
      <c r="S542" s="10">
        <f t="shared" si="84"/>
        <v>42009.567199074074</v>
      </c>
      <c r="T542" s="10">
        <f t="shared" si="85"/>
        <v>42039.567199074074</v>
      </c>
      <c r="U542">
        <f t="shared" si="86"/>
        <v>2015</v>
      </c>
      <c r="V542">
        <f t="shared" si="87"/>
        <v>2015</v>
      </c>
      <c r="W542" t="str">
        <f t="shared" si="88"/>
        <v>Jan</v>
      </c>
      <c r="X542" t="str">
        <f t="shared" si="89"/>
        <v>&lt;1000</v>
      </c>
      <c r="Y542" s="12">
        <f>VLOOKUP(H542,Table1[#All],2,)*Kickstarter!E542</f>
        <v>1</v>
      </c>
      <c r="Z542" s="5">
        <f>Y542/'currency conversion'!$B$18</f>
        <v>2.1705075639744737E-8</v>
      </c>
    </row>
    <row r="543" spans="1:26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0"/>
        <v>5.5555555555555558E-3</v>
      </c>
      <c r="P543" s="6">
        <f t="shared" si="81"/>
        <v>25</v>
      </c>
      <c r="Q543" t="str">
        <f t="shared" si="82"/>
        <v>technology</v>
      </c>
      <c r="R543" t="str">
        <f t="shared" si="83"/>
        <v>web</v>
      </c>
      <c r="S543" s="10">
        <f t="shared" si="84"/>
        <v>42275.796689814815</v>
      </c>
      <c r="T543" s="10">
        <f t="shared" si="85"/>
        <v>42305.796689814815</v>
      </c>
      <c r="U543">
        <f t="shared" si="86"/>
        <v>2015</v>
      </c>
      <c r="V543">
        <f t="shared" si="87"/>
        <v>2015</v>
      </c>
      <c r="W543" t="str">
        <f t="shared" si="88"/>
        <v>Sep</v>
      </c>
      <c r="X543" t="str">
        <f t="shared" si="89"/>
        <v>&lt;1000</v>
      </c>
      <c r="Y543" s="12">
        <f>VLOOKUP(H543,Table1[#All],2,)*Kickstarter!E543</f>
        <v>25</v>
      </c>
      <c r="Z543" s="5">
        <f>Y543/'currency conversion'!$B$18</f>
        <v>5.4262689099361849E-7</v>
      </c>
    </row>
    <row r="544" spans="1:26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0"/>
        <v>3.9999999999999998E-6</v>
      </c>
      <c r="P544" s="6">
        <f t="shared" si="81"/>
        <v>1</v>
      </c>
      <c r="Q544" t="str">
        <f t="shared" si="82"/>
        <v>technology</v>
      </c>
      <c r="R544" t="str">
        <f t="shared" si="83"/>
        <v>web</v>
      </c>
      <c r="S544" s="10">
        <f t="shared" si="84"/>
        <v>42433.487453703703</v>
      </c>
      <c r="T544" s="10">
        <f t="shared" si="85"/>
        <v>42493.445787037039</v>
      </c>
      <c r="U544">
        <f t="shared" si="86"/>
        <v>2016</v>
      </c>
      <c r="V544">
        <f t="shared" si="87"/>
        <v>2016</v>
      </c>
      <c r="W544" t="str">
        <f t="shared" si="88"/>
        <v>Mar</v>
      </c>
      <c r="X544" t="str">
        <f t="shared" si="89"/>
        <v>&lt;1000</v>
      </c>
      <c r="Y544" s="12">
        <f>VLOOKUP(H544,Table1[#All],2,)*Kickstarter!E544</f>
        <v>1</v>
      </c>
      <c r="Z544" s="5">
        <f>Y544/'currency conversion'!$B$18</f>
        <v>2.1705075639744737E-8</v>
      </c>
    </row>
    <row r="545" spans="1:26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0"/>
        <v>3.1818181818181819E-3</v>
      </c>
      <c r="P545" s="6">
        <f t="shared" si="81"/>
        <v>35</v>
      </c>
      <c r="Q545" t="str">
        <f t="shared" si="82"/>
        <v>technology</v>
      </c>
      <c r="R545" t="str">
        <f t="shared" si="83"/>
        <v>web</v>
      </c>
      <c r="S545" s="10">
        <f t="shared" si="84"/>
        <v>41913.842152777775</v>
      </c>
      <c r="T545" s="10">
        <f t="shared" si="85"/>
        <v>41943.842152777775</v>
      </c>
      <c r="U545">
        <f t="shared" si="86"/>
        <v>2014</v>
      </c>
      <c r="V545">
        <f t="shared" si="87"/>
        <v>2014</v>
      </c>
      <c r="W545" t="str">
        <f t="shared" si="88"/>
        <v>Oct</v>
      </c>
      <c r="X545" t="str">
        <f t="shared" si="89"/>
        <v>&lt;1000</v>
      </c>
      <c r="Y545" s="12">
        <f>VLOOKUP(H545,Table1[#All],2,)*Kickstarter!E545</f>
        <v>49.699999999999996</v>
      </c>
      <c r="Z545" s="5">
        <f>Y545/'currency conversion'!$B$18</f>
        <v>1.0787422592953134E-6</v>
      </c>
    </row>
    <row r="546" spans="1:26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0"/>
        <v>1.2E-2</v>
      </c>
      <c r="P546" s="6">
        <f t="shared" si="81"/>
        <v>3</v>
      </c>
      <c r="Q546" t="str">
        <f t="shared" si="82"/>
        <v>technology</v>
      </c>
      <c r="R546" t="str">
        <f t="shared" si="83"/>
        <v>web</v>
      </c>
      <c r="S546" s="10">
        <f t="shared" si="84"/>
        <v>42525.406944444447</v>
      </c>
      <c r="T546" s="10">
        <f t="shared" si="85"/>
        <v>42555.406944444447</v>
      </c>
      <c r="U546">
        <f t="shared" si="86"/>
        <v>2016</v>
      </c>
      <c r="V546">
        <f t="shared" si="87"/>
        <v>2016</v>
      </c>
      <c r="W546" t="str">
        <f t="shared" si="88"/>
        <v>Jun</v>
      </c>
      <c r="X546" t="str">
        <f t="shared" si="89"/>
        <v>&lt;1000</v>
      </c>
      <c r="Y546" s="12">
        <f>VLOOKUP(H546,Table1[#All],2,)*Kickstarter!E546</f>
        <v>6</v>
      </c>
      <c r="Z546" s="5">
        <f>Y546/'currency conversion'!$B$18</f>
        <v>1.3023045383846844E-7</v>
      </c>
    </row>
    <row r="547" spans="1:26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0"/>
        <v>0.27383999999999997</v>
      </c>
      <c r="P547" s="6">
        <f t="shared" si="81"/>
        <v>402.70588235294116</v>
      </c>
      <c r="Q547" t="str">
        <f t="shared" si="82"/>
        <v>technology</v>
      </c>
      <c r="R547" t="str">
        <f t="shared" si="83"/>
        <v>web</v>
      </c>
      <c r="S547" s="10">
        <f t="shared" si="84"/>
        <v>42283.342465277776</v>
      </c>
      <c r="T547" s="10">
        <f t="shared" si="85"/>
        <v>42323.384131944447</v>
      </c>
      <c r="U547">
        <f t="shared" si="86"/>
        <v>2015</v>
      </c>
      <c r="V547">
        <f t="shared" si="87"/>
        <v>2015</v>
      </c>
      <c r="W547" t="str">
        <f t="shared" si="88"/>
        <v>Oct</v>
      </c>
      <c r="X547" t="str">
        <f t="shared" si="89"/>
        <v>10000 to 14999</v>
      </c>
      <c r="Y547" s="12">
        <f>VLOOKUP(H547,Table1[#All],2,)*Kickstarter!E547</f>
        <v>15608.88</v>
      </c>
      <c r="Z547" s="5">
        <f>Y547/'currency conversion'!$B$18</f>
        <v>3.3879192105169885E-4</v>
      </c>
    </row>
    <row r="548" spans="1:26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0"/>
        <v>8.6666666666666663E-4</v>
      </c>
      <c r="P548" s="6">
        <f t="shared" si="81"/>
        <v>26</v>
      </c>
      <c r="Q548" t="str">
        <f t="shared" si="82"/>
        <v>technology</v>
      </c>
      <c r="R548" t="str">
        <f t="shared" si="83"/>
        <v>web</v>
      </c>
      <c r="S548" s="10">
        <f t="shared" si="84"/>
        <v>42249.417997685188</v>
      </c>
      <c r="T548" s="10">
        <f t="shared" si="85"/>
        <v>42294.417997685188</v>
      </c>
      <c r="U548">
        <f t="shared" si="86"/>
        <v>2015</v>
      </c>
      <c r="V548">
        <f t="shared" si="87"/>
        <v>2015</v>
      </c>
      <c r="W548" t="str">
        <f t="shared" si="88"/>
        <v>Sep</v>
      </c>
      <c r="X548" t="str">
        <f t="shared" si="89"/>
        <v>&lt;1000</v>
      </c>
      <c r="Y548" s="12">
        <f>VLOOKUP(H548,Table1[#All],2,)*Kickstarter!E548</f>
        <v>52</v>
      </c>
      <c r="Z548" s="5">
        <f>Y548/'currency conversion'!$B$18</f>
        <v>1.1286639332667265E-6</v>
      </c>
    </row>
    <row r="549" spans="1:26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0"/>
        <v>0</v>
      </c>
      <c r="P549" s="6">
        <f t="shared" si="81"/>
        <v>0</v>
      </c>
      <c r="Q549" t="str">
        <f t="shared" si="82"/>
        <v>technology</v>
      </c>
      <c r="R549" t="str">
        <f t="shared" si="83"/>
        <v>web</v>
      </c>
      <c r="S549" s="10">
        <f t="shared" si="84"/>
        <v>42380.446342592593</v>
      </c>
      <c r="T549" s="10">
        <f t="shared" si="85"/>
        <v>42410.446342592593</v>
      </c>
      <c r="U549">
        <f t="shared" si="86"/>
        <v>2016</v>
      </c>
      <c r="V549">
        <f t="shared" si="87"/>
        <v>2016</v>
      </c>
      <c r="W549" t="str">
        <f t="shared" si="88"/>
        <v>Jan</v>
      </c>
      <c r="X549" t="str">
        <f t="shared" si="89"/>
        <v>No funding</v>
      </c>
      <c r="Y549" s="12">
        <f>VLOOKUP(H549,Table1[#All],2,)*Kickstarter!E549</f>
        <v>0</v>
      </c>
      <c r="Z549" s="5">
        <f>Y549/'currency conversion'!$B$18</f>
        <v>0</v>
      </c>
    </row>
    <row r="550" spans="1:26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0"/>
        <v>8.9999999999999998E-4</v>
      </c>
      <c r="P550" s="6">
        <f t="shared" si="81"/>
        <v>9</v>
      </c>
      <c r="Q550" t="str">
        <f t="shared" si="82"/>
        <v>technology</v>
      </c>
      <c r="R550" t="str">
        <f t="shared" si="83"/>
        <v>web</v>
      </c>
      <c r="S550" s="10">
        <f t="shared" si="84"/>
        <v>42276.653333333335</v>
      </c>
      <c r="T550" s="10">
        <f t="shared" si="85"/>
        <v>42306.653333333335</v>
      </c>
      <c r="U550">
        <f t="shared" si="86"/>
        <v>2015</v>
      </c>
      <c r="V550">
        <f t="shared" si="87"/>
        <v>2015</v>
      </c>
      <c r="W550" t="str">
        <f t="shared" si="88"/>
        <v>Sep</v>
      </c>
      <c r="X550" t="str">
        <f t="shared" si="89"/>
        <v>&lt;1000</v>
      </c>
      <c r="Y550" s="12">
        <f>VLOOKUP(H550,Table1[#All],2,)*Kickstarter!E550</f>
        <v>11.790000000000001</v>
      </c>
      <c r="Z550" s="5">
        <f>Y550/'currency conversion'!$B$18</f>
        <v>2.5590284179259048E-7</v>
      </c>
    </row>
    <row r="551" spans="1:26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0"/>
        <v>2.7199999999999998E-2</v>
      </c>
      <c r="P551" s="6">
        <f t="shared" si="81"/>
        <v>8.5</v>
      </c>
      <c r="Q551" t="str">
        <f t="shared" si="82"/>
        <v>technology</v>
      </c>
      <c r="R551" t="str">
        <f t="shared" si="83"/>
        <v>web</v>
      </c>
      <c r="S551" s="10">
        <f t="shared" si="84"/>
        <v>42163.386828703704</v>
      </c>
      <c r="T551" s="10">
        <f t="shared" si="85"/>
        <v>42193.386828703704</v>
      </c>
      <c r="U551">
        <f t="shared" si="86"/>
        <v>2015</v>
      </c>
      <c r="V551">
        <f t="shared" si="87"/>
        <v>2015</v>
      </c>
      <c r="W551" t="str">
        <f t="shared" si="88"/>
        <v>Jun</v>
      </c>
      <c r="X551" t="str">
        <f t="shared" si="89"/>
        <v>&lt;1000</v>
      </c>
      <c r="Y551" s="12">
        <f>VLOOKUP(H551,Table1[#All],2,)*Kickstarter!E551</f>
        <v>89.08</v>
      </c>
      <c r="Z551" s="5">
        <f>Y551/'currency conversion'!$B$18</f>
        <v>1.933488137988461E-6</v>
      </c>
    </row>
    <row r="552" spans="1:26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0"/>
        <v>7.0000000000000001E-3</v>
      </c>
      <c r="P552" s="6">
        <f t="shared" si="81"/>
        <v>8.75</v>
      </c>
      <c r="Q552" t="str">
        <f t="shared" si="82"/>
        <v>technology</v>
      </c>
      <c r="R552" t="str">
        <f t="shared" si="83"/>
        <v>web</v>
      </c>
      <c r="S552" s="10">
        <f t="shared" si="84"/>
        <v>42753.428761574076</v>
      </c>
      <c r="T552" s="10">
        <f t="shared" si="85"/>
        <v>42765.958333333328</v>
      </c>
      <c r="U552">
        <f t="shared" si="86"/>
        <v>2017</v>
      </c>
      <c r="V552">
        <f t="shared" si="87"/>
        <v>2017</v>
      </c>
      <c r="W552" t="str">
        <f t="shared" si="88"/>
        <v>Jan</v>
      </c>
      <c r="X552" t="str">
        <f t="shared" si="89"/>
        <v>&lt;1000</v>
      </c>
      <c r="Y552" s="12">
        <f>VLOOKUP(H552,Table1[#All],2,)*Kickstarter!E552</f>
        <v>26.25</v>
      </c>
      <c r="Z552" s="5">
        <f>Y552/'currency conversion'!$B$18</f>
        <v>5.6975823554329936E-7</v>
      </c>
    </row>
    <row r="553" spans="1:26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0"/>
        <v>5.0413333333333331E-2</v>
      </c>
      <c r="P553" s="6">
        <f t="shared" si="81"/>
        <v>135.03571428571428</v>
      </c>
      <c r="Q553" t="str">
        <f t="shared" si="82"/>
        <v>technology</v>
      </c>
      <c r="R553" t="str">
        <f t="shared" si="83"/>
        <v>web</v>
      </c>
      <c r="S553" s="10">
        <f t="shared" si="84"/>
        <v>42173.025740740741</v>
      </c>
      <c r="T553" s="10">
        <f t="shared" si="85"/>
        <v>42217.495138888888</v>
      </c>
      <c r="U553">
        <f t="shared" si="86"/>
        <v>2015</v>
      </c>
      <c r="V553">
        <f t="shared" si="87"/>
        <v>2015</v>
      </c>
      <c r="W553" t="str">
        <f t="shared" si="88"/>
        <v>Jun</v>
      </c>
      <c r="X553" t="str">
        <f t="shared" si="89"/>
        <v>1000 to 4999</v>
      </c>
      <c r="Y553" s="12">
        <f>VLOOKUP(H553,Table1[#All],2,)*Kickstarter!E553</f>
        <v>3781</v>
      </c>
      <c r="Z553" s="5">
        <f>Y553/'currency conversion'!$B$18</f>
        <v>8.2066890993874855E-5</v>
      </c>
    </row>
    <row r="554" spans="1:26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0"/>
        <v>0</v>
      </c>
      <c r="P554" s="6">
        <f t="shared" si="81"/>
        <v>0</v>
      </c>
      <c r="Q554" t="str">
        <f t="shared" si="82"/>
        <v>technology</v>
      </c>
      <c r="R554" t="str">
        <f t="shared" si="83"/>
        <v>web</v>
      </c>
      <c r="S554" s="10">
        <f t="shared" si="84"/>
        <v>42318.366851851853</v>
      </c>
      <c r="T554" s="10">
        <f t="shared" si="85"/>
        <v>42378.366851851853</v>
      </c>
      <c r="U554">
        <f t="shared" si="86"/>
        <v>2015</v>
      </c>
      <c r="V554">
        <f t="shared" si="87"/>
        <v>2016</v>
      </c>
      <c r="W554" t="str">
        <f t="shared" si="88"/>
        <v>Nov</v>
      </c>
      <c r="X554" t="str">
        <f t="shared" si="89"/>
        <v>No funding</v>
      </c>
      <c r="Y554" s="12">
        <f>VLOOKUP(H554,Table1[#All],2,)*Kickstarter!E554</f>
        <v>0</v>
      </c>
      <c r="Z554" s="5">
        <f>Y554/'currency conversion'!$B$18</f>
        <v>0</v>
      </c>
    </row>
    <row r="555" spans="1:26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0"/>
        <v>4.9199999999999999E-3</v>
      </c>
      <c r="P555" s="6">
        <f t="shared" si="81"/>
        <v>20.5</v>
      </c>
      <c r="Q555" t="str">
        <f t="shared" si="82"/>
        <v>technology</v>
      </c>
      <c r="R555" t="str">
        <f t="shared" si="83"/>
        <v>web</v>
      </c>
      <c r="S555" s="10">
        <f t="shared" si="84"/>
        <v>41927.46980324074</v>
      </c>
      <c r="T555" s="10">
        <f t="shared" si="85"/>
        <v>41957.511469907404</v>
      </c>
      <c r="U555">
        <f t="shared" si="86"/>
        <v>2014</v>
      </c>
      <c r="V555">
        <f t="shared" si="87"/>
        <v>2014</v>
      </c>
      <c r="W555" t="str">
        <f t="shared" si="88"/>
        <v>Oct</v>
      </c>
      <c r="X555" t="str">
        <f t="shared" si="89"/>
        <v>&lt;1000</v>
      </c>
      <c r="Y555" s="12">
        <f>VLOOKUP(H555,Table1[#All],2,)*Kickstarter!E555</f>
        <v>123</v>
      </c>
      <c r="Z555" s="5">
        <f>Y555/'currency conversion'!$B$18</f>
        <v>2.6697243036886028E-6</v>
      </c>
    </row>
    <row r="556" spans="1:26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0"/>
        <v>0.36589147286821705</v>
      </c>
      <c r="P556" s="6">
        <f t="shared" si="81"/>
        <v>64.36363636363636</v>
      </c>
      <c r="Q556" t="str">
        <f t="shared" si="82"/>
        <v>technology</v>
      </c>
      <c r="R556" t="str">
        <f t="shared" si="83"/>
        <v>web</v>
      </c>
      <c r="S556" s="10">
        <f t="shared" si="84"/>
        <v>41901.434861111113</v>
      </c>
      <c r="T556" s="10">
        <f t="shared" si="85"/>
        <v>41931.434861111113</v>
      </c>
      <c r="U556">
        <f t="shared" si="86"/>
        <v>2014</v>
      </c>
      <c r="V556">
        <f t="shared" si="87"/>
        <v>2014</v>
      </c>
      <c r="W556" t="str">
        <f t="shared" si="88"/>
        <v>Sep</v>
      </c>
      <c r="X556" t="str">
        <f t="shared" si="89"/>
        <v>1000 to 4999</v>
      </c>
      <c r="Y556" s="12">
        <f>VLOOKUP(H556,Table1[#All],2,)*Kickstarter!E556</f>
        <v>1416</v>
      </c>
      <c r="Z556" s="5">
        <f>Y556/'currency conversion'!$B$18</f>
        <v>3.0734387105878549E-5</v>
      </c>
    </row>
    <row r="557" spans="1:26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0"/>
        <v>0</v>
      </c>
      <c r="P557" s="6">
        <f t="shared" si="81"/>
        <v>0</v>
      </c>
      <c r="Q557" t="str">
        <f t="shared" si="82"/>
        <v>technology</v>
      </c>
      <c r="R557" t="str">
        <f t="shared" si="83"/>
        <v>web</v>
      </c>
      <c r="S557" s="10">
        <f t="shared" si="84"/>
        <v>42503.103506944448</v>
      </c>
      <c r="T557" s="10">
        <f t="shared" si="85"/>
        <v>42533.103506944448</v>
      </c>
      <c r="U557">
        <f t="shared" si="86"/>
        <v>2016</v>
      </c>
      <c r="V557">
        <f t="shared" si="87"/>
        <v>2016</v>
      </c>
      <c r="W557" t="str">
        <f t="shared" si="88"/>
        <v>May</v>
      </c>
      <c r="X557" t="str">
        <f t="shared" si="89"/>
        <v>No funding</v>
      </c>
      <c r="Y557" s="12">
        <f>VLOOKUP(H557,Table1[#All],2,)*Kickstarter!E557</f>
        <v>0</v>
      </c>
      <c r="Z557" s="5">
        <f>Y557/'currency conversion'!$B$18</f>
        <v>0</v>
      </c>
    </row>
    <row r="558" spans="1:26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0"/>
        <v>2.5000000000000001E-2</v>
      </c>
      <c r="P558" s="6">
        <f t="shared" si="81"/>
        <v>200</v>
      </c>
      <c r="Q558" t="str">
        <f t="shared" si="82"/>
        <v>technology</v>
      </c>
      <c r="R558" t="str">
        <f t="shared" si="83"/>
        <v>web</v>
      </c>
      <c r="S558" s="10">
        <f t="shared" si="84"/>
        <v>42345.610150462962</v>
      </c>
      <c r="T558" s="10">
        <f t="shared" si="85"/>
        <v>42375.610150462962</v>
      </c>
      <c r="U558">
        <f t="shared" si="86"/>
        <v>2015</v>
      </c>
      <c r="V558">
        <f t="shared" si="87"/>
        <v>2016</v>
      </c>
      <c r="W558" t="str">
        <f t="shared" si="88"/>
        <v>Dec</v>
      </c>
      <c r="X558" t="str">
        <f t="shared" si="89"/>
        <v>&lt;1000</v>
      </c>
      <c r="Y558" s="12">
        <f>VLOOKUP(H558,Table1[#All],2,)*Kickstarter!E558</f>
        <v>200</v>
      </c>
      <c r="Z558" s="5">
        <f>Y558/'currency conversion'!$B$18</f>
        <v>4.3410151279489479E-6</v>
      </c>
    </row>
    <row r="559" spans="1:26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0"/>
        <v>9.1066666666666674E-3</v>
      </c>
      <c r="P559" s="6">
        <f t="shared" si="81"/>
        <v>68.3</v>
      </c>
      <c r="Q559" t="str">
        <f t="shared" si="82"/>
        <v>technology</v>
      </c>
      <c r="R559" t="str">
        <f t="shared" si="83"/>
        <v>web</v>
      </c>
      <c r="S559" s="10">
        <f t="shared" si="84"/>
        <v>42676.692164351851</v>
      </c>
      <c r="T559" s="10">
        <f t="shared" si="85"/>
        <v>42706.733831018515</v>
      </c>
      <c r="U559">
        <f t="shared" si="86"/>
        <v>2016</v>
      </c>
      <c r="V559">
        <f t="shared" si="87"/>
        <v>2016</v>
      </c>
      <c r="W559" t="str">
        <f t="shared" si="88"/>
        <v>Nov</v>
      </c>
      <c r="X559" t="str">
        <f t="shared" si="89"/>
        <v>1000 to 4999</v>
      </c>
      <c r="Y559" s="12">
        <f>VLOOKUP(H559,Table1[#All],2,)*Kickstarter!E559</f>
        <v>1557.2399999999998</v>
      </c>
      <c r="Z559" s="5">
        <f>Y559/'currency conversion'!$B$18</f>
        <v>3.3800011989236089E-5</v>
      </c>
    </row>
    <row r="560" spans="1:26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0"/>
        <v>0</v>
      </c>
      <c r="P560" s="6">
        <f t="shared" si="81"/>
        <v>0</v>
      </c>
      <c r="Q560" t="str">
        <f t="shared" si="82"/>
        <v>technology</v>
      </c>
      <c r="R560" t="str">
        <f t="shared" si="83"/>
        <v>web</v>
      </c>
      <c r="S560" s="10">
        <f t="shared" si="84"/>
        <v>42057.633159722223</v>
      </c>
      <c r="T560" s="10">
        <f t="shared" si="85"/>
        <v>42087.591493055559</v>
      </c>
      <c r="U560">
        <f t="shared" si="86"/>
        <v>2015</v>
      </c>
      <c r="V560">
        <f t="shared" si="87"/>
        <v>2015</v>
      </c>
      <c r="W560" t="str">
        <f t="shared" si="88"/>
        <v>Feb</v>
      </c>
      <c r="X560" t="str">
        <f t="shared" si="89"/>
        <v>No funding</v>
      </c>
      <c r="Y560" s="12">
        <f>VLOOKUP(H560,Table1[#All],2,)*Kickstarter!E560</f>
        <v>0</v>
      </c>
      <c r="Z560" s="5">
        <f>Y560/'currency conversion'!$B$18</f>
        <v>0</v>
      </c>
    </row>
    <row r="561" spans="1:26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0"/>
        <v>2.0833333333333335E-4</v>
      </c>
      <c r="P561" s="6">
        <f t="shared" si="81"/>
        <v>50</v>
      </c>
      <c r="Q561" t="str">
        <f t="shared" si="82"/>
        <v>technology</v>
      </c>
      <c r="R561" t="str">
        <f t="shared" si="83"/>
        <v>web</v>
      </c>
      <c r="S561" s="10">
        <f t="shared" si="84"/>
        <v>42321.033101851848</v>
      </c>
      <c r="T561" s="10">
        <f t="shared" si="85"/>
        <v>42351.033101851848</v>
      </c>
      <c r="U561">
        <f t="shared" si="86"/>
        <v>2015</v>
      </c>
      <c r="V561">
        <f t="shared" si="87"/>
        <v>2015</v>
      </c>
      <c r="W561" t="str">
        <f t="shared" si="88"/>
        <v>Nov</v>
      </c>
      <c r="X561" t="str">
        <f t="shared" si="89"/>
        <v>&lt;1000</v>
      </c>
      <c r="Y561" s="12">
        <f>VLOOKUP(H561,Table1[#All],2,)*Kickstarter!E561</f>
        <v>50</v>
      </c>
      <c r="Z561" s="5">
        <f>Y561/'currency conversion'!$B$18</f>
        <v>1.085253781987237E-6</v>
      </c>
    </row>
    <row r="562" spans="1:26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0"/>
        <v>1.2E-4</v>
      </c>
      <c r="P562" s="6">
        <f t="shared" si="81"/>
        <v>4</v>
      </c>
      <c r="Q562" t="str">
        <f t="shared" si="82"/>
        <v>technology</v>
      </c>
      <c r="R562" t="str">
        <f t="shared" si="83"/>
        <v>web</v>
      </c>
      <c r="S562" s="10">
        <f t="shared" si="84"/>
        <v>41960.521354166667</v>
      </c>
      <c r="T562" s="10">
        <f t="shared" si="85"/>
        <v>41990.521354166667</v>
      </c>
      <c r="U562">
        <f t="shared" si="86"/>
        <v>2014</v>
      </c>
      <c r="V562">
        <f t="shared" si="87"/>
        <v>2014</v>
      </c>
      <c r="W562" t="str">
        <f t="shared" si="88"/>
        <v>Nov</v>
      </c>
      <c r="X562" t="str">
        <f t="shared" si="89"/>
        <v>&lt;1000</v>
      </c>
      <c r="Y562" s="12">
        <f>VLOOKUP(H562,Table1[#All],2,)*Kickstarter!E562</f>
        <v>9</v>
      </c>
      <c r="Z562" s="5">
        <f>Y562/'currency conversion'!$B$18</f>
        <v>1.9534568075770264E-7</v>
      </c>
    </row>
    <row r="563" spans="1:26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0"/>
        <v>3.6666666666666666E-3</v>
      </c>
      <c r="P563" s="6">
        <f t="shared" si="81"/>
        <v>27.5</v>
      </c>
      <c r="Q563" t="str">
        <f t="shared" si="82"/>
        <v>technology</v>
      </c>
      <c r="R563" t="str">
        <f t="shared" si="83"/>
        <v>web</v>
      </c>
      <c r="S563" s="10">
        <f t="shared" si="84"/>
        <v>42268.408715277779</v>
      </c>
      <c r="T563" s="10">
        <f t="shared" si="85"/>
        <v>42303.408715277779</v>
      </c>
      <c r="U563">
        <f t="shared" si="86"/>
        <v>2015</v>
      </c>
      <c r="V563">
        <f t="shared" si="87"/>
        <v>2015</v>
      </c>
      <c r="W563" t="str">
        <f t="shared" si="88"/>
        <v>Sep</v>
      </c>
      <c r="X563" t="str">
        <f t="shared" si="89"/>
        <v>&lt;1000</v>
      </c>
      <c r="Y563" s="12">
        <f>VLOOKUP(H563,Table1[#All],2,)*Kickstarter!E563</f>
        <v>55</v>
      </c>
      <c r="Z563" s="5">
        <f>Y563/'currency conversion'!$B$18</f>
        <v>1.1937791601859607E-6</v>
      </c>
    </row>
    <row r="564" spans="1:26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0"/>
        <v>0</v>
      </c>
      <c r="P564" s="6">
        <f t="shared" si="81"/>
        <v>0</v>
      </c>
      <c r="Q564" t="str">
        <f t="shared" si="82"/>
        <v>technology</v>
      </c>
      <c r="R564" t="str">
        <f t="shared" si="83"/>
        <v>web</v>
      </c>
      <c r="S564" s="10">
        <f t="shared" si="84"/>
        <v>42692.139062499999</v>
      </c>
      <c r="T564" s="10">
        <f t="shared" si="85"/>
        <v>42722.139062499999</v>
      </c>
      <c r="U564">
        <f t="shared" si="86"/>
        <v>2016</v>
      </c>
      <c r="V564">
        <f t="shared" si="87"/>
        <v>2016</v>
      </c>
      <c r="W564" t="str">
        <f t="shared" si="88"/>
        <v>Nov</v>
      </c>
      <c r="X564" t="str">
        <f t="shared" si="89"/>
        <v>No funding</v>
      </c>
      <c r="Y564" s="12">
        <f>VLOOKUP(H564,Table1[#All],2,)*Kickstarter!E564</f>
        <v>0</v>
      </c>
      <c r="Z564" s="5">
        <f>Y564/'currency conversion'!$B$18</f>
        <v>0</v>
      </c>
    </row>
    <row r="565" spans="1:26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0"/>
        <v>9.0666666666666662E-4</v>
      </c>
      <c r="P565" s="6">
        <f t="shared" si="81"/>
        <v>34</v>
      </c>
      <c r="Q565" t="str">
        <f t="shared" si="82"/>
        <v>technology</v>
      </c>
      <c r="R565" t="str">
        <f t="shared" si="83"/>
        <v>web</v>
      </c>
      <c r="S565" s="10">
        <f t="shared" si="84"/>
        <v>42021.819988425923</v>
      </c>
      <c r="T565" s="10">
        <f t="shared" si="85"/>
        <v>42051.819988425923</v>
      </c>
      <c r="U565">
        <f t="shared" si="86"/>
        <v>2015</v>
      </c>
      <c r="V565">
        <f t="shared" si="87"/>
        <v>2015</v>
      </c>
      <c r="W565" t="str">
        <f t="shared" si="88"/>
        <v>Jan</v>
      </c>
      <c r="X565" t="str">
        <f t="shared" si="89"/>
        <v>&lt;1000</v>
      </c>
      <c r="Y565" s="12">
        <f>VLOOKUP(H565,Table1[#All],2,)*Kickstarter!E565</f>
        <v>48.28</v>
      </c>
      <c r="Z565" s="5">
        <f>Y565/'currency conversion'!$B$18</f>
        <v>1.0479210518868761E-6</v>
      </c>
    </row>
    <row r="566" spans="1:26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0"/>
        <v>5.5555555555555558E-5</v>
      </c>
      <c r="P566" s="6">
        <f t="shared" si="81"/>
        <v>1</v>
      </c>
      <c r="Q566" t="str">
        <f t="shared" si="82"/>
        <v>technology</v>
      </c>
      <c r="R566" t="str">
        <f t="shared" si="83"/>
        <v>web</v>
      </c>
      <c r="S566" s="10">
        <f t="shared" si="84"/>
        <v>42411.692997685182</v>
      </c>
      <c r="T566" s="10">
        <f t="shared" si="85"/>
        <v>42441.692997685182</v>
      </c>
      <c r="U566">
        <f t="shared" si="86"/>
        <v>2016</v>
      </c>
      <c r="V566">
        <f t="shared" si="87"/>
        <v>2016</v>
      </c>
      <c r="W566" t="str">
        <f t="shared" si="88"/>
        <v>Feb</v>
      </c>
      <c r="X566" t="str">
        <f t="shared" si="89"/>
        <v>&lt;1000</v>
      </c>
      <c r="Y566" s="12">
        <f>VLOOKUP(H566,Table1[#All],2,)*Kickstarter!E566</f>
        <v>1.1399999999999999</v>
      </c>
      <c r="Z566" s="5">
        <f>Y566/'currency conversion'!$B$18</f>
        <v>2.4743786229308999E-8</v>
      </c>
    </row>
    <row r="567" spans="1:26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0"/>
        <v>0</v>
      </c>
      <c r="P567" s="6">
        <f t="shared" si="81"/>
        <v>0</v>
      </c>
      <c r="Q567" t="str">
        <f t="shared" si="82"/>
        <v>technology</v>
      </c>
      <c r="R567" t="str">
        <f t="shared" si="83"/>
        <v>web</v>
      </c>
      <c r="S567" s="10">
        <f t="shared" si="84"/>
        <v>42165.53528935185</v>
      </c>
      <c r="T567" s="10">
        <f t="shared" si="85"/>
        <v>42195.53528935185</v>
      </c>
      <c r="U567">
        <f t="shared" si="86"/>
        <v>2015</v>
      </c>
      <c r="V567">
        <f t="shared" si="87"/>
        <v>2015</v>
      </c>
      <c r="W567" t="str">
        <f t="shared" si="88"/>
        <v>Jun</v>
      </c>
      <c r="X567" t="str">
        <f t="shared" si="89"/>
        <v>No funding</v>
      </c>
      <c r="Y567" s="12">
        <f>VLOOKUP(H567,Table1[#All],2,)*Kickstarter!E567</f>
        <v>0</v>
      </c>
      <c r="Z567" s="5">
        <f>Y567/'currency conversion'!$B$18</f>
        <v>0</v>
      </c>
    </row>
    <row r="568" spans="1:26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0"/>
        <v>2.0000000000000001E-4</v>
      </c>
      <c r="P568" s="6">
        <f t="shared" si="81"/>
        <v>1</v>
      </c>
      <c r="Q568" t="str">
        <f t="shared" si="82"/>
        <v>technology</v>
      </c>
      <c r="R568" t="str">
        <f t="shared" si="83"/>
        <v>web</v>
      </c>
      <c r="S568" s="10">
        <f t="shared" si="84"/>
        <v>42535.43440972222</v>
      </c>
      <c r="T568" s="10">
        <f t="shared" si="85"/>
        <v>42565.43440972222</v>
      </c>
      <c r="U568">
        <f t="shared" si="86"/>
        <v>2016</v>
      </c>
      <c r="V568">
        <f t="shared" si="87"/>
        <v>2016</v>
      </c>
      <c r="W568" t="str">
        <f t="shared" si="88"/>
        <v>Jun</v>
      </c>
      <c r="X568" t="str">
        <f t="shared" si="89"/>
        <v>&lt;1000</v>
      </c>
      <c r="Y568" s="12">
        <f>VLOOKUP(H568,Table1[#All],2,)*Kickstarter!E568</f>
        <v>1</v>
      </c>
      <c r="Z568" s="5">
        <f>Y568/'currency conversion'!$B$18</f>
        <v>2.1705075639744737E-8</v>
      </c>
    </row>
    <row r="569" spans="1:26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0"/>
        <v>0</v>
      </c>
      <c r="P569" s="6">
        <f t="shared" si="81"/>
        <v>0</v>
      </c>
      <c r="Q569" t="str">
        <f t="shared" si="82"/>
        <v>technology</v>
      </c>
      <c r="R569" t="str">
        <f t="shared" si="83"/>
        <v>web</v>
      </c>
      <c r="S569" s="10">
        <f t="shared" si="84"/>
        <v>41975.592523148152</v>
      </c>
      <c r="T569" s="10">
        <f t="shared" si="85"/>
        <v>42005.592523148152</v>
      </c>
      <c r="U569">
        <f t="shared" si="86"/>
        <v>2014</v>
      </c>
      <c r="V569">
        <f t="shared" si="87"/>
        <v>2015</v>
      </c>
      <c r="W569" t="str">
        <f t="shared" si="88"/>
        <v>Dec</v>
      </c>
      <c r="X569" t="str">
        <f t="shared" si="89"/>
        <v>No funding</v>
      </c>
      <c r="Y569" s="12">
        <f>VLOOKUP(H569,Table1[#All],2,)*Kickstarter!E569</f>
        <v>0</v>
      </c>
      <c r="Z569" s="5">
        <f>Y569/'currency conversion'!$B$18</f>
        <v>0</v>
      </c>
    </row>
    <row r="570" spans="1:26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0"/>
        <v>0.01</v>
      </c>
      <c r="P570" s="6">
        <f t="shared" si="81"/>
        <v>49</v>
      </c>
      <c r="Q570" t="str">
        <f t="shared" si="82"/>
        <v>technology</v>
      </c>
      <c r="R570" t="str">
        <f t="shared" si="83"/>
        <v>web</v>
      </c>
      <c r="S570" s="10">
        <f t="shared" si="84"/>
        <v>42348.6715625</v>
      </c>
      <c r="T570" s="10">
        <f t="shared" si="85"/>
        <v>42385.208333333328</v>
      </c>
      <c r="U570">
        <f t="shared" si="86"/>
        <v>2015</v>
      </c>
      <c r="V570">
        <f t="shared" si="87"/>
        <v>2016</v>
      </c>
      <c r="W570" t="str">
        <f t="shared" si="88"/>
        <v>Dec</v>
      </c>
      <c r="X570" t="str">
        <f t="shared" si="89"/>
        <v>&lt;1000</v>
      </c>
      <c r="Y570" s="12">
        <f>VLOOKUP(H570,Table1[#All],2,)*Kickstarter!E570</f>
        <v>166.60000000000002</v>
      </c>
      <c r="Z570" s="5">
        <f>Y570/'currency conversion'!$B$18</f>
        <v>3.6160656015814738E-6</v>
      </c>
    </row>
    <row r="571" spans="1:26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0"/>
        <v>8.0000000000000002E-3</v>
      </c>
      <c r="P571" s="6">
        <f t="shared" si="81"/>
        <v>20</v>
      </c>
      <c r="Q571" t="str">
        <f t="shared" si="82"/>
        <v>technology</v>
      </c>
      <c r="R571" t="str">
        <f t="shared" si="83"/>
        <v>web</v>
      </c>
      <c r="S571" s="10">
        <f t="shared" si="84"/>
        <v>42340.597361111111</v>
      </c>
      <c r="T571" s="10">
        <f t="shared" si="85"/>
        <v>42370.597361111111</v>
      </c>
      <c r="U571">
        <f t="shared" si="86"/>
        <v>2015</v>
      </c>
      <c r="V571">
        <f t="shared" si="87"/>
        <v>2016</v>
      </c>
      <c r="W571" t="str">
        <f t="shared" si="88"/>
        <v>Dec</v>
      </c>
      <c r="X571" t="str">
        <f t="shared" si="89"/>
        <v>&lt;1000</v>
      </c>
      <c r="Y571" s="12">
        <f>VLOOKUP(H571,Table1[#All],2,)*Kickstarter!E571</f>
        <v>15</v>
      </c>
      <c r="Z571" s="5">
        <f>Y571/'currency conversion'!$B$18</f>
        <v>3.2557613459617105E-7</v>
      </c>
    </row>
    <row r="572" spans="1:26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0"/>
        <v>1.6705882352941177E-3</v>
      </c>
      <c r="P572" s="6">
        <f t="shared" si="81"/>
        <v>142</v>
      </c>
      <c r="Q572" t="str">
        <f t="shared" si="82"/>
        <v>technology</v>
      </c>
      <c r="R572" t="str">
        <f t="shared" si="83"/>
        <v>web</v>
      </c>
      <c r="S572" s="10">
        <f t="shared" si="84"/>
        <v>42388.548252314809</v>
      </c>
      <c r="T572" s="10">
        <f t="shared" si="85"/>
        <v>42418.548252314809</v>
      </c>
      <c r="U572">
        <f t="shared" si="86"/>
        <v>2016</v>
      </c>
      <c r="V572">
        <f t="shared" si="87"/>
        <v>2016</v>
      </c>
      <c r="W572" t="str">
        <f t="shared" si="88"/>
        <v>Jan</v>
      </c>
      <c r="X572" t="str">
        <f t="shared" si="89"/>
        <v>&lt;1000</v>
      </c>
      <c r="Y572" s="12">
        <f>VLOOKUP(H572,Table1[#All],2,)*Kickstarter!E572</f>
        <v>142</v>
      </c>
      <c r="Z572" s="5">
        <f>Y572/'currency conversion'!$B$18</f>
        <v>3.0821207408437528E-6</v>
      </c>
    </row>
    <row r="573" spans="1:26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0"/>
        <v>4.2399999999999998E-3</v>
      </c>
      <c r="P573" s="6">
        <f t="shared" si="81"/>
        <v>53</v>
      </c>
      <c r="Q573" t="str">
        <f t="shared" si="82"/>
        <v>technology</v>
      </c>
      <c r="R573" t="str">
        <f t="shared" si="83"/>
        <v>web</v>
      </c>
      <c r="S573" s="10">
        <f t="shared" si="84"/>
        <v>42192.566238425927</v>
      </c>
      <c r="T573" s="10">
        <f t="shared" si="85"/>
        <v>42211.915972222225</v>
      </c>
      <c r="U573">
        <f t="shared" si="86"/>
        <v>2015</v>
      </c>
      <c r="V573">
        <f t="shared" si="87"/>
        <v>2015</v>
      </c>
      <c r="W573" t="str">
        <f t="shared" si="88"/>
        <v>Jul</v>
      </c>
      <c r="X573" t="str">
        <f t="shared" si="89"/>
        <v>&lt;1000</v>
      </c>
      <c r="Y573" s="12">
        <f>VLOOKUP(H573,Table1[#All],2,)*Kickstarter!E573</f>
        <v>106</v>
      </c>
      <c r="Z573" s="5">
        <f>Y573/'currency conversion'!$B$18</f>
        <v>2.3007380178129424E-6</v>
      </c>
    </row>
    <row r="574" spans="1:26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0"/>
        <v>0</v>
      </c>
      <c r="P574" s="6">
        <f t="shared" si="81"/>
        <v>0</v>
      </c>
      <c r="Q574" t="str">
        <f t="shared" si="82"/>
        <v>technology</v>
      </c>
      <c r="R574" t="str">
        <f t="shared" si="83"/>
        <v>web</v>
      </c>
      <c r="S574" s="10">
        <f t="shared" si="84"/>
        <v>42282.466296296298</v>
      </c>
      <c r="T574" s="10">
        <f t="shared" si="85"/>
        <v>42312.507962962962</v>
      </c>
      <c r="U574">
        <f t="shared" si="86"/>
        <v>2015</v>
      </c>
      <c r="V574">
        <f t="shared" si="87"/>
        <v>2015</v>
      </c>
      <c r="W574" t="str">
        <f t="shared" si="88"/>
        <v>Oct</v>
      </c>
      <c r="X574" t="str">
        <f t="shared" si="89"/>
        <v>No funding</v>
      </c>
      <c r="Y574" s="12">
        <f>VLOOKUP(H574,Table1[#All],2,)*Kickstarter!E574</f>
        <v>0</v>
      </c>
      <c r="Z574" s="5">
        <f>Y574/'currency conversion'!$B$18</f>
        <v>0</v>
      </c>
    </row>
    <row r="575" spans="1:26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0"/>
        <v>3.892538925389254E-3</v>
      </c>
      <c r="P575" s="6">
        <f t="shared" si="81"/>
        <v>38.444444444444443</v>
      </c>
      <c r="Q575" t="str">
        <f t="shared" si="82"/>
        <v>technology</v>
      </c>
      <c r="R575" t="str">
        <f t="shared" si="83"/>
        <v>web</v>
      </c>
      <c r="S575" s="10">
        <f t="shared" si="84"/>
        <v>41962.800127314811</v>
      </c>
      <c r="T575" s="10">
        <f t="shared" si="85"/>
        <v>42021.8</v>
      </c>
      <c r="U575">
        <f t="shared" si="86"/>
        <v>2014</v>
      </c>
      <c r="V575">
        <f t="shared" si="87"/>
        <v>2015</v>
      </c>
      <c r="W575" t="str">
        <f t="shared" si="88"/>
        <v>Nov</v>
      </c>
      <c r="X575" t="str">
        <f t="shared" si="89"/>
        <v>&lt;1000</v>
      </c>
      <c r="Y575" s="12">
        <f>VLOOKUP(H575,Table1[#All],2,)*Kickstarter!E575</f>
        <v>346</v>
      </c>
      <c r="Z575" s="5">
        <f>Y575/'currency conversion'!$B$18</f>
        <v>7.5099561713516792E-6</v>
      </c>
    </row>
    <row r="576" spans="1:26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0"/>
        <v>7.1556350626118068E-3</v>
      </c>
      <c r="P576" s="6">
        <f t="shared" si="81"/>
        <v>20</v>
      </c>
      <c r="Q576" t="str">
        <f t="shared" si="82"/>
        <v>technology</v>
      </c>
      <c r="R576" t="str">
        <f t="shared" si="83"/>
        <v>web</v>
      </c>
      <c r="S576" s="10">
        <f t="shared" si="84"/>
        <v>42632.193368055552</v>
      </c>
      <c r="T576" s="10">
        <f t="shared" si="85"/>
        <v>42662.193368055552</v>
      </c>
      <c r="U576">
        <f t="shared" si="86"/>
        <v>2016</v>
      </c>
      <c r="V576">
        <f t="shared" si="87"/>
        <v>2016</v>
      </c>
      <c r="W576" t="str">
        <f t="shared" si="88"/>
        <v>Sep</v>
      </c>
      <c r="X576" t="str">
        <f t="shared" si="89"/>
        <v>&lt;1000</v>
      </c>
      <c r="Y576" s="12">
        <f>VLOOKUP(H576,Table1[#All],2,)*Kickstarter!E576</f>
        <v>104.80000000000001</v>
      </c>
      <c r="Z576" s="5">
        <f>Y576/'currency conversion'!$B$18</f>
        <v>2.274691927045249E-6</v>
      </c>
    </row>
    <row r="577" spans="1:26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0"/>
        <v>4.3166666666666666E-3</v>
      </c>
      <c r="P577" s="6">
        <f t="shared" si="81"/>
        <v>64.75</v>
      </c>
      <c r="Q577" t="str">
        <f t="shared" si="82"/>
        <v>technology</v>
      </c>
      <c r="R577" t="str">
        <f t="shared" si="83"/>
        <v>web</v>
      </c>
      <c r="S577" s="10">
        <f t="shared" si="84"/>
        <v>42138.442627314813</v>
      </c>
      <c r="T577" s="10">
        <f t="shared" si="85"/>
        <v>42168.442627314813</v>
      </c>
      <c r="U577">
        <f t="shared" si="86"/>
        <v>2015</v>
      </c>
      <c r="V577">
        <f t="shared" si="87"/>
        <v>2015</v>
      </c>
      <c r="W577" t="str">
        <f t="shared" si="88"/>
        <v>May</v>
      </c>
      <c r="X577" t="str">
        <f t="shared" si="89"/>
        <v>&lt;1000</v>
      </c>
      <c r="Y577" s="12">
        <f>VLOOKUP(H577,Table1[#All],2,)*Kickstarter!E577</f>
        <v>295.26</v>
      </c>
      <c r="Z577" s="5">
        <f>Y577/'currency conversion'!$B$18</f>
        <v>6.4086406333910313E-6</v>
      </c>
    </row>
    <row r="578" spans="1:26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0"/>
        <v>1.2500000000000001E-5</v>
      </c>
      <c r="P578" s="6">
        <f t="shared" si="81"/>
        <v>1</v>
      </c>
      <c r="Q578" t="str">
        <f t="shared" si="82"/>
        <v>technology</v>
      </c>
      <c r="R578" t="str">
        <f t="shared" si="83"/>
        <v>web</v>
      </c>
      <c r="S578" s="10">
        <f t="shared" si="84"/>
        <v>42031.221666666665</v>
      </c>
      <c r="T578" s="10">
        <f t="shared" si="85"/>
        <v>42091.18</v>
      </c>
      <c r="U578">
        <f t="shared" si="86"/>
        <v>2015</v>
      </c>
      <c r="V578">
        <f t="shared" si="87"/>
        <v>2015</v>
      </c>
      <c r="W578" t="str">
        <f t="shared" si="88"/>
        <v>Jan</v>
      </c>
      <c r="X578" t="str">
        <f t="shared" si="89"/>
        <v>&lt;1000</v>
      </c>
      <c r="Y578" s="12">
        <f>VLOOKUP(H578,Table1[#All],2,)*Kickstarter!E578</f>
        <v>1</v>
      </c>
      <c r="Z578" s="5">
        <f>Y578/'currency conversion'!$B$18</f>
        <v>2.1705075639744737E-8</v>
      </c>
    </row>
    <row r="579" spans="1:26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0">IF(D579&lt;&gt;0,IF(E579&lt;&gt;0,E579/D579,0),0)</f>
        <v>2E-3</v>
      </c>
      <c r="P579" s="6">
        <f t="shared" ref="P579:P642" si="91">IF(L579&lt;&gt;0,IF(E579&lt;&gt;0,E579/L579,0),0)</f>
        <v>10</v>
      </c>
      <c r="Q579" t="str">
        <f t="shared" ref="Q579:Q642" si="92">LEFT(N579,SEARCH("/",N579,1)-1)</f>
        <v>technology</v>
      </c>
      <c r="R579" t="str">
        <f t="shared" ref="R579:R642" si="93">RIGHT(N579,LEN(N579)-SEARCH("/",N579,1))</f>
        <v>web</v>
      </c>
      <c r="S579" s="10">
        <f t="shared" ref="S579:S642" si="94">(J579/86400)+25569+(-6/24)</f>
        <v>42450.339143518519</v>
      </c>
      <c r="T579" s="10">
        <f t="shared" ref="T579:T642" si="95">(I579/86400)+25569+(-6/24)</f>
        <v>42510.339143518519</v>
      </c>
      <c r="U579">
        <f t="shared" ref="U579:U642" si="96">YEAR(S579)</f>
        <v>2016</v>
      </c>
      <c r="V579">
        <f t="shared" ref="V579:V642" si="97">YEAR(T579)</f>
        <v>2016</v>
      </c>
      <c r="W579" t="str">
        <f t="shared" ref="W579:W642" si="98">TEXT(S579,"mmm")</f>
        <v>Mar</v>
      </c>
      <c r="X579" t="str">
        <f t="shared" ref="X579:X642" si="99">IF(E579=0,"No funding",IF(E579&lt;1000,"&lt;1000",IF(E579&lt;4999,"1000 to 4999",IF(E579&lt;10000,"5000 to 9999",IF(E579&lt;14999,"10000 to 14999",IF(E579&lt;20000,"15000 to 19999",IF(E579&lt;25000,"20000 to 24999",IF(E579&lt;30000,"25000 to 29999",IF(E579&lt;35000,"30000 to 34999",IF(E579&lt;40000,"35000 to 39999",IF(E579&lt;45000,"40000 to 44999",IF(E579&lt;50000,"45000 to 49999","&gt;50000"))))))))))))</f>
        <v>&lt;1000</v>
      </c>
      <c r="Y579" s="12">
        <f>VLOOKUP(H579,Table1[#All],2,)*Kickstarter!E579</f>
        <v>10</v>
      </c>
      <c r="Z579" s="5">
        <f>Y579/'currency conversion'!$B$18</f>
        <v>2.1705075639744738E-7</v>
      </c>
    </row>
    <row r="580" spans="1:26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0"/>
        <v>1.12E-4</v>
      </c>
      <c r="P580" s="6">
        <f t="shared" si="91"/>
        <v>2</v>
      </c>
      <c r="Q580" t="str">
        <f t="shared" si="92"/>
        <v>technology</v>
      </c>
      <c r="R580" t="str">
        <f t="shared" si="93"/>
        <v>web</v>
      </c>
      <c r="S580" s="10">
        <f t="shared" si="94"/>
        <v>42230.328622685185</v>
      </c>
      <c r="T580" s="10">
        <f t="shared" si="95"/>
        <v>42254.328622685185</v>
      </c>
      <c r="U580">
        <f t="shared" si="96"/>
        <v>2015</v>
      </c>
      <c r="V580">
        <f t="shared" si="97"/>
        <v>2015</v>
      </c>
      <c r="W580" t="str">
        <f t="shared" si="98"/>
        <v>Aug</v>
      </c>
      <c r="X580" t="str">
        <f t="shared" si="99"/>
        <v>&lt;1000</v>
      </c>
      <c r="Y580" s="12">
        <f>VLOOKUP(H580,Table1[#All],2,)*Kickstarter!E580</f>
        <v>18.34</v>
      </c>
      <c r="Z580" s="5">
        <f>Y580/'currency conversion'!$B$18</f>
        <v>3.9807108723291849E-7</v>
      </c>
    </row>
    <row r="581" spans="1:26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0"/>
        <v>1.4583333333333334E-2</v>
      </c>
      <c r="P581" s="6">
        <f t="shared" si="91"/>
        <v>35</v>
      </c>
      <c r="Q581" t="str">
        <f t="shared" si="92"/>
        <v>technology</v>
      </c>
      <c r="R581" t="str">
        <f t="shared" si="93"/>
        <v>web</v>
      </c>
      <c r="S581" s="10">
        <f t="shared" si="94"/>
        <v>41968.602118055554</v>
      </c>
      <c r="T581" s="10">
        <f t="shared" si="95"/>
        <v>41998.602118055554</v>
      </c>
      <c r="U581">
        <f t="shared" si="96"/>
        <v>2014</v>
      </c>
      <c r="V581">
        <f t="shared" si="97"/>
        <v>2014</v>
      </c>
      <c r="W581" t="str">
        <f t="shared" si="98"/>
        <v>Nov</v>
      </c>
      <c r="X581" t="str">
        <f t="shared" si="99"/>
        <v>&lt;1000</v>
      </c>
      <c r="Y581" s="12">
        <f>VLOOKUP(H581,Table1[#All],2,)*Kickstarter!E581</f>
        <v>175</v>
      </c>
      <c r="Z581" s="5">
        <f>Y581/'currency conversion'!$B$18</f>
        <v>3.7983882369553291E-6</v>
      </c>
    </row>
    <row r="582" spans="1:26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0"/>
        <v>3.3333333333333332E-4</v>
      </c>
      <c r="P582" s="6">
        <f t="shared" si="91"/>
        <v>1</v>
      </c>
      <c r="Q582" t="str">
        <f t="shared" si="92"/>
        <v>technology</v>
      </c>
      <c r="R582" t="str">
        <f t="shared" si="93"/>
        <v>web</v>
      </c>
      <c r="S582" s="10">
        <f t="shared" si="94"/>
        <v>42605.658182870371</v>
      </c>
      <c r="T582" s="10">
        <f t="shared" si="95"/>
        <v>42635.658182870371</v>
      </c>
      <c r="U582">
        <f t="shared" si="96"/>
        <v>2016</v>
      </c>
      <c r="V582">
        <f t="shared" si="97"/>
        <v>2016</v>
      </c>
      <c r="W582" t="str">
        <f t="shared" si="98"/>
        <v>Aug</v>
      </c>
      <c r="X582" t="str">
        <f t="shared" si="99"/>
        <v>&lt;1000</v>
      </c>
      <c r="Y582" s="12">
        <f>VLOOKUP(H582,Table1[#All],2,)*Kickstarter!E582</f>
        <v>1</v>
      </c>
      <c r="Z582" s="5">
        <f>Y582/'currency conversion'!$B$18</f>
        <v>2.1705075639744737E-8</v>
      </c>
    </row>
    <row r="583" spans="1:26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0"/>
        <v>0</v>
      </c>
      <c r="P583" s="6">
        <f t="shared" si="91"/>
        <v>0</v>
      </c>
      <c r="Q583" t="str">
        <f t="shared" si="92"/>
        <v>technology</v>
      </c>
      <c r="R583" t="str">
        <f t="shared" si="93"/>
        <v>web</v>
      </c>
      <c r="S583" s="10">
        <f t="shared" si="94"/>
        <v>42187.762777777782</v>
      </c>
      <c r="T583" s="10">
        <f t="shared" si="95"/>
        <v>42217.762777777782</v>
      </c>
      <c r="U583">
        <f t="shared" si="96"/>
        <v>2015</v>
      </c>
      <c r="V583">
        <f t="shared" si="97"/>
        <v>2015</v>
      </c>
      <c r="W583" t="str">
        <f t="shared" si="98"/>
        <v>Jul</v>
      </c>
      <c r="X583" t="str">
        <f t="shared" si="99"/>
        <v>No funding</v>
      </c>
      <c r="Y583" s="12">
        <f>VLOOKUP(H583,Table1[#All],2,)*Kickstarter!E583</f>
        <v>0</v>
      </c>
      <c r="Z583" s="5">
        <f>Y583/'currency conversion'!$B$18</f>
        <v>0</v>
      </c>
    </row>
    <row r="584" spans="1:26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0"/>
        <v>0</v>
      </c>
      <c r="P584" s="6">
        <f t="shared" si="91"/>
        <v>0</v>
      </c>
      <c r="Q584" t="str">
        <f t="shared" si="92"/>
        <v>technology</v>
      </c>
      <c r="R584" t="str">
        <f t="shared" si="93"/>
        <v>web</v>
      </c>
      <c r="S584" s="10">
        <f t="shared" si="94"/>
        <v>42055.489803240736</v>
      </c>
      <c r="T584" s="10">
        <f t="shared" si="95"/>
        <v>42078.5</v>
      </c>
      <c r="U584">
        <f t="shared" si="96"/>
        <v>2015</v>
      </c>
      <c r="V584">
        <f t="shared" si="97"/>
        <v>2015</v>
      </c>
      <c r="W584" t="str">
        <f t="shared" si="98"/>
        <v>Feb</v>
      </c>
      <c r="X584" t="str">
        <f t="shared" si="99"/>
        <v>No funding</v>
      </c>
      <c r="Y584" s="12">
        <f>VLOOKUP(H584,Table1[#All],2,)*Kickstarter!E584</f>
        <v>0</v>
      </c>
      <c r="Z584" s="5">
        <f>Y584/'currency conversion'!$B$18</f>
        <v>0</v>
      </c>
    </row>
    <row r="585" spans="1:26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0"/>
        <v>1.1111111111111112E-4</v>
      </c>
      <c r="P585" s="6">
        <f t="shared" si="91"/>
        <v>1</v>
      </c>
      <c r="Q585" t="str">
        <f t="shared" si="92"/>
        <v>technology</v>
      </c>
      <c r="R585" t="str">
        <f t="shared" si="93"/>
        <v>web</v>
      </c>
      <c r="S585" s="10">
        <f t="shared" si="94"/>
        <v>42052.68850694444</v>
      </c>
      <c r="T585" s="10">
        <f t="shared" si="95"/>
        <v>42082.646840277783</v>
      </c>
      <c r="U585">
        <f t="shared" si="96"/>
        <v>2015</v>
      </c>
      <c r="V585">
        <f t="shared" si="97"/>
        <v>2015</v>
      </c>
      <c r="W585" t="str">
        <f t="shared" si="98"/>
        <v>Feb</v>
      </c>
      <c r="X585" t="str">
        <f t="shared" si="99"/>
        <v>&lt;1000</v>
      </c>
      <c r="Y585" s="12">
        <f>VLOOKUP(H585,Table1[#All],2,)*Kickstarter!E585</f>
        <v>1</v>
      </c>
      <c r="Z585" s="5">
        <f>Y585/'currency conversion'!$B$18</f>
        <v>2.1705075639744737E-8</v>
      </c>
    </row>
    <row r="586" spans="1:26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0"/>
        <v>0.01</v>
      </c>
      <c r="P586" s="6">
        <f t="shared" si="91"/>
        <v>5</v>
      </c>
      <c r="Q586" t="str">
        <f t="shared" si="92"/>
        <v>technology</v>
      </c>
      <c r="R586" t="str">
        <f t="shared" si="93"/>
        <v>web</v>
      </c>
      <c r="S586" s="10">
        <f t="shared" si="94"/>
        <v>42049.466620370367</v>
      </c>
      <c r="T586" s="10">
        <f t="shared" si="95"/>
        <v>42079.424953703703</v>
      </c>
      <c r="U586">
        <f t="shared" si="96"/>
        <v>2015</v>
      </c>
      <c r="V586">
        <f t="shared" si="97"/>
        <v>2015</v>
      </c>
      <c r="W586" t="str">
        <f t="shared" si="98"/>
        <v>Feb</v>
      </c>
      <c r="X586" t="str">
        <f t="shared" si="99"/>
        <v>&lt;1000</v>
      </c>
      <c r="Y586" s="12">
        <f>VLOOKUP(H586,Table1[#All],2,)*Kickstarter!E586</f>
        <v>10</v>
      </c>
      <c r="Z586" s="5">
        <f>Y586/'currency conversion'!$B$18</f>
        <v>2.1705075639744738E-7</v>
      </c>
    </row>
    <row r="587" spans="1:26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0"/>
        <v>0</v>
      </c>
      <c r="P587" s="6">
        <f t="shared" si="91"/>
        <v>0</v>
      </c>
      <c r="Q587" t="str">
        <f t="shared" si="92"/>
        <v>technology</v>
      </c>
      <c r="R587" t="str">
        <f t="shared" si="93"/>
        <v>web</v>
      </c>
      <c r="S587" s="10">
        <f t="shared" si="94"/>
        <v>42283.1409375</v>
      </c>
      <c r="T587" s="10">
        <f t="shared" si="95"/>
        <v>42338.75</v>
      </c>
      <c r="U587">
        <f t="shared" si="96"/>
        <v>2015</v>
      </c>
      <c r="V587">
        <f t="shared" si="97"/>
        <v>2015</v>
      </c>
      <c r="W587" t="str">
        <f t="shared" si="98"/>
        <v>Oct</v>
      </c>
      <c r="X587" t="str">
        <f t="shared" si="99"/>
        <v>No funding</v>
      </c>
      <c r="Y587" s="12">
        <f>VLOOKUP(H587,Table1[#All],2,)*Kickstarter!E587</f>
        <v>0</v>
      </c>
      <c r="Z587" s="5">
        <f>Y587/'currency conversion'!$B$18</f>
        <v>0</v>
      </c>
    </row>
    <row r="588" spans="1:26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0"/>
        <v>5.5999999999999999E-3</v>
      </c>
      <c r="P588" s="6">
        <f t="shared" si="91"/>
        <v>14</v>
      </c>
      <c r="Q588" t="str">
        <f t="shared" si="92"/>
        <v>technology</v>
      </c>
      <c r="R588" t="str">
        <f t="shared" si="93"/>
        <v>web</v>
      </c>
      <c r="S588" s="10">
        <f t="shared" si="94"/>
        <v>42020.604247685187</v>
      </c>
      <c r="T588" s="10">
        <f t="shared" si="95"/>
        <v>42050.604247685187</v>
      </c>
      <c r="U588">
        <f t="shared" si="96"/>
        <v>2015</v>
      </c>
      <c r="V588">
        <f t="shared" si="97"/>
        <v>2015</v>
      </c>
      <c r="W588" t="str">
        <f t="shared" si="98"/>
        <v>Jan</v>
      </c>
      <c r="X588" t="str">
        <f t="shared" si="99"/>
        <v>&lt;1000</v>
      </c>
      <c r="Y588" s="12">
        <f>VLOOKUP(H588,Table1[#All],2,)*Kickstarter!E588</f>
        <v>56</v>
      </c>
      <c r="Z588" s="5">
        <f>Y588/'currency conversion'!$B$18</f>
        <v>1.2154842358257054E-6</v>
      </c>
    </row>
    <row r="589" spans="1:26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0"/>
        <v>9.0833333333333335E-2</v>
      </c>
      <c r="P589" s="6">
        <f t="shared" si="91"/>
        <v>389.28571428571428</v>
      </c>
      <c r="Q589" t="str">
        <f t="shared" si="92"/>
        <v>technology</v>
      </c>
      <c r="R589" t="str">
        <f t="shared" si="93"/>
        <v>web</v>
      </c>
      <c r="S589" s="10">
        <f t="shared" si="94"/>
        <v>42080.507326388892</v>
      </c>
      <c r="T589" s="10">
        <f t="shared" si="95"/>
        <v>42110.507326388892</v>
      </c>
      <c r="U589">
        <f t="shared" si="96"/>
        <v>2015</v>
      </c>
      <c r="V589">
        <f t="shared" si="97"/>
        <v>2015</v>
      </c>
      <c r="W589" t="str">
        <f t="shared" si="98"/>
        <v>Mar</v>
      </c>
      <c r="X589" t="str">
        <f t="shared" si="99"/>
        <v>1000 to 4999</v>
      </c>
      <c r="Y589" s="12">
        <f>VLOOKUP(H589,Table1[#All],2,)*Kickstarter!E589</f>
        <v>2043.75</v>
      </c>
      <c r="Z589" s="5">
        <f>Y589/'currency conversion'!$B$18</f>
        <v>4.4359748338728306E-5</v>
      </c>
    </row>
    <row r="590" spans="1:26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0"/>
        <v>3.3444444444444443E-2</v>
      </c>
      <c r="P590" s="6">
        <f t="shared" si="91"/>
        <v>150.5</v>
      </c>
      <c r="Q590" t="str">
        <f t="shared" si="92"/>
        <v>technology</v>
      </c>
      <c r="R590" t="str">
        <f t="shared" si="93"/>
        <v>web</v>
      </c>
      <c r="S590" s="10">
        <f t="shared" si="94"/>
        <v>42631.519513888888</v>
      </c>
      <c r="T590" s="10">
        <f t="shared" si="95"/>
        <v>42691.561180555553</v>
      </c>
      <c r="U590">
        <f t="shared" si="96"/>
        <v>2016</v>
      </c>
      <c r="V590">
        <f t="shared" si="97"/>
        <v>2016</v>
      </c>
      <c r="W590" t="str">
        <f t="shared" si="98"/>
        <v>Sep</v>
      </c>
      <c r="X590" t="str">
        <f t="shared" si="99"/>
        <v>&lt;1000</v>
      </c>
      <c r="Y590" s="12">
        <f>VLOOKUP(H590,Table1[#All],2,)*Kickstarter!E590</f>
        <v>343.14</v>
      </c>
      <c r="Z590" s="5">
        <f>Y590/'currency conversion'!$B$18</f>
        <v>7.4478796550220092E-6</v>
      </c>
    </row>
    <row r="591" spans="1:26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0"/>
        <v>1.3333333333333334E-4</v>
      </c>
      <c r="P591" s="6">
        <f t="shared" si="91"/>
        <v>1</v>
      </c>
      <c r="Q591" t="str">
        <f t="shared" si="92"/>
        <v>technology</v>
      </c>
      <c r="R591" t="str">
        <f t="shared" si="93"/>
        <v>web</v>
      </c>
      <c r="S591" s="10">
        <f t="shared" si="94"/>
        <v>42178.364571759259</v>
      </c>
      <c r="T591" s="10">
        <f t="shared" si="95"/>
        <v>42193.364571759259</v>
      </c>
      <c r="U591">
        <f t="shared" si="96"/>
        <v>2015</v>
      </c>
      <c r="V591">
        <f t="shared" si="97"/>
        <v>2015</v>
      </c>
      <c r="W591" t="str">
        <f t="shared" si="98"/>
        <v>Jun</v>
      </c>
      <c r="X591" t="str">
        <f t="shared" si="99"/>
        <v>&lt;1000</v>
      </c>
      <c r="Y591" s="12">
        <f>VLOOKUP(H591,Table1[#All],2,)*Kickstarter!E591</f>
        <v>1</v>
      </c>
      <c r="Z591" s="5">
        <f>Y591/'currency conversion'!$B$18</f>
        <v>2.1705075639744737E-8</v>
      </c>
    </row>
    <row r="592" spans="1:26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0"/>
        <v>4.4600000000000001E-2</v>
      </c>
      <c r="P592" s="6">
        <f t="shared" si="91"/>
        <v>24.777777777777779</v>
      </c>
      <c r="Q592" t="str">
        <f t="shared" si="92"/>
        <v>technology</v>
      </c>
      <c r="R592" t="str">
        <f t="shared" si="93"/>
        <v>web</v>
      </c>
      <c r="S592" s="10">
        <f t="shared" si="94"/>
        <v>42377.304756944446</v>
      </c>
      <c r="T592" s="10">
        <f t="shared" si="95"/>
        <v>42408.292361111111</v>
      </c>
      <c r="U592">
        <f t="shared" si="96"/>
        <v>2016</v>
      </c>
      <c r="V592">
        <f t="shared" si="97"/>
        <v>2016</v>
      </c>
      <c r="W592" t="str">
        <f t="shared" si="98"/>
        <v>Jan</v>
      </c>
      <c r="X592" t="str">
        <f t="shared" si="99"/>
        <v>&lt;1000</v>
      </c>
      <c r="Y592" s="12">
        <f>VLOOKUP(H592,Table1[#All],2,)*Kickstarter!E592</f>
        <v>292.13</v>
      </c>
      <c r="Z592" s="5">
        <f>Y592/'currency conversion'!$B$18</f>
        <v>6.3407037466386306E-6</v>
      </c>
    </row>
    <row r="593" spans="1:26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0"/>
        <v>6.0999999999999997E-4</v>
      </c>
      <c r="P593" s="6">
        <f t="shared" si="91"/>
        <v>30.5</v>
      </c>
      <c r="Q593" t="str">
        <f t="shared" si="92"/>
        <v>technology</v>
      </c>
      <c r="R593" t="str">
        <f t="shared" si="93"/>
        <v>web</v>
      </c>
      <c r="S593" s="10">
        <f t="shared" si="94"/>
        <v>42177.293171296296</v>
      </c>
      <c r="T593" s="10">
        <f t="shared" si="95"/>
        <v>42207.293171296296</v>
      </c>
      <c r="U593">
        <f t="shared" si="96"/>
        <v>2015</v>
      </c>
      <c r="V593">
        <f t="shared" si="97"/>
        <v>2015</v>
      </c>
      <c r="W593" t="str">
        <f t="shared" si="98"/>
        <v>Jun</v>
      </c>
      <c r="X593" t="str">
        <f t="shared" si="99"/>
        <v>&lt;1000</v>
      </c>
      <c r="Y593" s="12">
        <f>VLOOKUP(H593,Table1[#All],2,)*Kickstarter!E593</f>
        <v>61</v>
      </c>
      <c r="Z593" s="5">
        <f>Y593/'currency conversion'!$B$18</f>
        <v>1.3240096140244289E-6</v>
      </c>
    </row>
    <row r="594" spans="1:26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0"/>
        <v>3.3333333333333333E-2</v>
      </c>
      <c r="P594" s="6">
        <f t="shared" si="91"/>
        <v>250</v>
      </c>
      <c r="Q594" t="str">
        <f t="shared" si="92"/>
        <v>technology</v>
      </c>
      <c r="R594" t="str">
        <f t="shared" si="93"/>
        <v>web</v>
      </c>
      <c r="S594" s="10">
        <f t="shared" si="94"/>
        <v>41945.982175925928</v>
      </c>
      <c r="T594" s="10">
        <f t="shared" si="95"/>
        <v>41975.982175925921</v>
      </c>
      <c r="U594">
        <f t="shared" si="96"/>
        <v>2014</v>
      </c>
      <c r="V594">
        <f t="shared" si="97"/>
        <v>2014</v>
      </c>
      <c r="W594" t="str">
        <f t="shared" si="98"/>
        <v>Nov</v>
      </c>
      <c r="X594" t="str">
        <f t="shared" si="99"/>
        <v>&lt;1000</v>
      </c>
      <c r="Y594" s="12">
        <f>VLOOKUP(H594,Table1[#All],2,)*Kickstarter!E594</f>
        <v>250</v>
      </c>
      <c r="Z594" s="5">
        <f>Y594/'currency conversion'!$B$18</f>
        <v>5.4262689099361847E-6</v>
      </c>
    </row>
    <row r="595" spans="1:26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0"/>
        <v>0.23</v>
      </c>
      <c r="P595" s="6">
        <f t="shared" si="91"/>
        <v>16.428571428571427</v>
      </c>
      <c r="Q595" t="str">
        <f t="shared" si="92"/>
        <v>technology</v>
      </c>
      <c r="R595" t="str">
        <f t="shared" si="93"/>
        <v>web</v>
      </c>
      <c r="S595" s="10">
        <f t="shared" si="94"/>
        <v>42070.427604166667</v>
      </c>
      <c r="T595" s="10">
        <f t="shared" si="95"/>
        <v>42100.385937500003</v>
      </c>
      <c r="U595">
        <f t="shared" si="96"/>
        <v>2015</v>
      </c>
      <c r="V595">
        <f t="shared" si="97"/>
        <v>2015</v>
      </c>
      <c r="W595" t="str">
        <f t="shared" si="98"/>
        <v>Mar</v>
      </c>
      <c r="X595" t="str">
        <f t="shared" si="99"/>
        <v>&lt;1000</v>
      </c>
      <c r="Y595" s="12">
        <f>VLOOKUP(H595,Table1[#All],2,)*Kickstarter!E595</f>
        <v>150.65</v>
      </c>
      <c r="Z595" s="5">
        <f>Y595/'currency conversion'!$B$18</f>
        <v>3.2698696451275451E-6</v>
      </c>
    </row>
    <row r="596" spans="1:26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0"/>
        <v>1.0399999999999999E-3</v>
      </c>
      <c r="P596" s="6">
        <f t="shared" si="91"/>
        <v>13</v>
      </c>
      <c r="Q596" t="str">
        <f t="shared" si="92"/>
        <v>technology</v>
      </c>
      <c r="R596" t="str">
        <f t="shared" si="93"/>
        <v>web</v>
      </c>
      <c r="S596" s="10">
        <f t="shared" si="94"/>
        <v>42446.530162037037</v>
      </c>
      <c r="T596" s="10">
        <f t="shared" si="95"/>
        <v>42476.530162037037</v>
      </c>
      <c r="U596">
        <f t="shared" si="96"/>
        <v>2016</v>
      </c>
      <c r="V596">
        <f t="shared" si="97"/>
        <v>2016</v>
      </c>
      <c r="W596" t="str">
        <f t="shared" si="98"/>
        <v>Mar</v>
      </c>
      <c r="X596" t="str">
        <f t="shared" si="99"/>
        <v>&lt;1000</v>
      </c>
      <c r="Y596" s="12">
        <f>VLOOKUP(H596,Table1[#All],2,)*Kickstarter!E596</f>
        <v>26</v>
      </c>
      <c r="Z596" s="5">
        <f>Y596/'currency conversion'!$B$18</f>
        <v>5.6433196663336323E-7</v>
      </c>
    </row>
    <row r="597" spans="1:26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0"/>
        <v>4.2599999999999999E-3</v>
      </c>
      <c r="P597" s="6">
        <f t="shared" si="91"/>
        <v>53.25</v>
      </c>
      <c r="Q597" t="str">
        <f t="shared" si="92"/>
        <v>technology</v>
      </c>
      <c r="R597" t="str">
        <f t="shared" si="93"/>
        <v>web</v>
      </c>
      <c r="S597" s="10">
        <f t="shared" si="94"/>
        <v>42082.819884259261</v>
      </c>
      <c r="T597" s="10">
        <f t="shared" si="95"/>
        <v>42127.819884259261</v>
      </c>
      <c r="U597">
        <f t="shared" si="96"/>
        <v>2015</v>
      </c>
      <c r="V597">
        <f t="shared" si="97"/>
        <v>2015</v>
      </c>
      <c r="W597" t="str">
        <f t="shared" si="98"/>
        <v>Mar</v>
      </c>
      <c r="X597" t="str">
        <f t="shared" si="99"/>
        <v>&lt;1000</v>
      </c>
      <c r="Y597" s="12">
        <f>VLOOKUP(H597,Table1[#All],2,)*Kickstarter!E597</f>
        <v>426</v>
      </c>
      <c r="Z597" s="5">
        <f>Y597/'currency conversion'!$B$18</f>
        <v>9.2463622225312587E-6</v>
      </c>
    </row>
    <row r="598" spans="1:26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0"/>
        <v>2.9999999999999997E-4</v>
      </c>
      <c r="P598" s="6">
        <f t="shared" si="91"/>
        <v>3</v>
      </c>
      <c r="Q598" t="str">
        <f t="shared" si="92"/>
        <v>technology</v>
      </c>
      <c r="R598" t="str">
        <f t="shared" si="93"/>
        <v>web</v>
      </c>
      <c r="S598" s="10">
        <f t="shared" si="94"/>
        <v>42646.646898148145</v>
      </c>
      <c r="T598" s="10">
        <f t="shared" si="95"/>
        <v>42676.646898148145</v>
      </c>
      <c r="U598">
        <f t="shared" si="96"/>
        <v>2016</v>
      </c>
      <c r="V598">
        <f t="shared" si="97"/>
        <v>2016</v>
      </c>
      <c r="W598" t="str">
        <f t="shared" si="98"/>
        <v>Oct</v>
      </c>
      <c r="X598" t="str">
        <f t="shared" si="99"/>
        <v>&lt;1000</v>
      </c>
      <c r="Y598" s="12">
        <f>VLOOKUP(H598,Table1[#All],2,)*Kickstarter!E598</f>
        <v>6</v>
      </c>
      <c r="Z598" s="5">
        <f>Y598/'currency conversion'!$B$18</f>
        <v>1.3023045383846844E-7</v>
      </c>
    </row>
    <row r="599" spans="1:26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0"/>
        <v>2.6666666666666666E-3</v>
      </c>
      <c r="P599" s="6">
        <f t="shared" si="91"/>
        <v>10</v>
      </c>
      <c r="Q599" t="str">
        <f t="shared" si="92"/>
        <v>technology</v>
      </c>
      <c r="R599" t="str">
        <f t="shared" si="93"/>
        <v>web</v>
      </c>
      <c r="S599" s="10">
        <f t="shared" si="94"/>
        <v>42545.455266203702</v>
      </c>
      <c r="T599" s="10">
        <f t="shared" si="95"/>
        <v>42582.416666666672</v>
      </c>
      <c r="U599">
        <f t="shared" si="96"/>
        <v>2016</v>
      </c>
      <c r="V599">
        <f t="shared" si="97"/>
        <v>2016</v>
      </c>
      <c r="W599" t="str">
        <f t="shared" si="98"/>
        <v>Jun</v>
      </c>
      <c r="X599" t="str">
        <f t="shared" si="99"/>
        <v>&lt;1000</v>
      </c>
      <c r="Y599" s="12">
        <f>VLOOKUP(H599,Table1[#All],2,)*Kickstarter!E599</f>
        <v>20</v>
      </c>
      <c r="Z599" s="5">
        <f>Y599/'currency conversion'!$B$18</f>
        <v>4.3410151279489477E-7</v>
      </c>
    </row>
    <row r="600" spans="1:26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0"/>
        <v>0.34</v>
      </c>
      <c r="P600" s="6">
        <f t="shared" si="91"/>
        <v>121.42857142857143</v>
      </c>
      <c r="Q600" t="str">
        <f t="shared" si="92"/>
        <v>technology</v>
      </c>
      <c r="R600" t="str">
        <f t="shared" si="93"/>
        <v>web</v>
      </c>
      <c r="S600" s="10">
        <f t="shared" si="94"/>
        <v>41947.75209490741</v>
      </c>
      <c r="T600" s="10">
        <f t="shared" si="95"/>
        <v>41977.75209490741</v>
      </c>
      <c r="U600">
        <f t="shared" si="96"/>
        <v>2014</v>
      </c>
      <c r="V600">
        <f t="shared" si="97"/>
        <v>2014</v>
      </c>
      <c r="W600" t="str">
        <f t="shared" si="98"/>
        <v>Nov</v>
      </c>
      <c r="X600" t="str">
        <f t="shared" si="99"/>
        <v>&lt;1000</v>
      </c>
      <c r="Y600" s="12">
        <f>VLOOKUP(H600,Table1[#All],2,)*Kickstarter!E600</f>
        <v>850</v>
      </c>
      <c r="Z600" s="5">
        <f>Y600/'currency conversion'!$B$18</f>
        <v>1.8449314293783028E-5</v>
      </c>
    </row>
    <row r="601" spans="1:26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0"/>
        <v>6.2E-4</v>
      </c>
      <c r="P601" s="6">
        <f t="shared" si="91"/>
        <v>15.5</v>
      </c>
      <c r="Q601" t="str">
        <f t="shared" si="92"/>
        <v>technology</v>
      </c>
      <c r="R601" t="str">
        <f t="shared" si="93"/>
        <v>web</v>
      </c>
      <c r="S601" s="10">
        <f t="shared" si="94"/>
        <v>42047.562523148154</v>
      </c>
      <c r="T601" s="10">
        <f t="shared" si="95"/>
        <v>42071.386111111111</v>
      </c>
      <c r="U601">
        <f t="shared" si="96"/>
        <v>2015</v>
      </c>
      <c r="V601">
        <f t="shared" si="97"/>
        <v>2015</v>
      </c>
      <c r="W601" t="str">
        <f t="shared" si="98"/>
        <v>Feb</v>
      </c>
      <c r="X601" t="str">
        <f t="shared" si="99"/>
        <v>&lt;1000</v>
      </c>
      <c r="Y601" s="12">
        <f>VLOOKUP(H601,Table1[#All],2,)*Kickstarter!E601</f>
        <v>31</v>
      </c>
      <c r="Z601" s="5">
        <f>Y601/'currency conversion'!$B$18</f>
        <v>6.7285734483208684E-7</v>
      </c>
    </row>
    <row r="602" spans="1:26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0"/>
        <v>0.02</v>
      </c>
      <c r="P602" s="6">
        <f t="shared" si="91"/>
        <v>100</v>
      </c>
      <c r="Q602" t="str">
        <f t="shared" si="92"/>
        <v>technology</v>
      </c>
      <c r="R602" t="str">
        <f t="shared" si="93"/>
        <v>web</v>
      </c>
      <c r="S602" s="10">
        <f t="shared" si="94"/>
        <v>42073.548171296294</v>
      </c>
      <c r="T602" s="10">
        <f t="shared" si="95"/>
        <v>42133.548171296294</v>
      </c>
      <c r="U602">
        <f t="shared" si="96"/>
        <v>2015</v>
      </c>
      <c r="V602">
        <f t="shared" si="97"/>
        <v>2015</v>
      </c>
      <c r="W602" t="str">
        <f t="shared" si="98"/>
        <v>Mar</v>
      </c>
      <c r="X602" t="str">
        <f t="shared" si="99"/>
        <v>&lt;1000</v>
      </c>
      <c r="Y602" s="12">
        <f>VLOOKUP(H602,Table1[#All],2,)*Kickstarter!E602</f>
        <v>100</v>
      </c>
      <c r="Z602" s="5">
        <f>Y602/'currency conversion'!$B$18</f>
        <v>2.170507563974474E-6</v>
      </c>
    </row>
    <row r="603" spans="1:26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0"/>
        <v>1.4E-2</v>
      </c>
      <c r="P603" s="6">
        <f t="shared" si="91"/>
        <v>23.333333333333332</v>
      </c>
      <c r="Q603" t="str">
        <f t="shared" si="92"/>
        <v>technology</v>
      </c>
      <c r="R603" t="str">
        <f t="shared" si="93"/>
        <v>web</v>
      </c>
      <c r="S603" s="10">
        <f t="shared" si="94"/>
        <v>41969.608090277776</v>
      </c>
      <c r="T603" s="10">
        <f t="shared" si="95"/>
        <v>41999.608090277776</v>
      </c>
      <c r="U603">
        <f t="shared" si="96"/>
        <v>2014</v>
      </c>
      <c r="V603">
        <f t="shared" si="97"/>
        <v>2014</v>
      </c>
      <c r="W603" t="str">
        <f t="shared" si="98"/>
        <v>Nov</v>
      </c>
      <c r="X603" t="str">
        <f t="shared" si="99"/>
        <v>&lt;1000</v>
      </c>
      <c r="Y603" s="12">
        <f>VLOOKUP(H603,Table1[#All],2,)*Kickstarter!E603</f>
        <v>105</v>
      </c>
      <c r="Z603" s="5">
        <f>Y603/'currency conversion'!$B$18</f>
        <v>2.2790329421731975E-6</v>
      </c>
    </row>
    <row r="604" spans="1:26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0"/>
        <v>0</v>
      </c>
      <c r="P604" s="6">
        <f t="shared" si="91"/>
        <v>0</v>
      </c>
      <c r="Q604" t="str">
        <f t="shared" si="92"/>
        <v>technology</v>
      </c>
      <c r="R604" t="str">
        <f t="shared" si="93"/>
        <v>web</v>
      </c>
      <c r="S604" s="10">
        <f t="shared" si="94"/>
        <v>42143.54415509259</v>
      </c>
      <c r="T604" s="10">
        <f t="shared" si="95"/>
        <v>42173.54415509259</v>
      </c>
      <c r="U604">
        <f t="shared" si="96"/>
        <v>2015</v>
      </c>
      <c r="V604">
        <f t="shared" si="97"/>
        <v>2015</v>
      </c>
      <c r="W604" t="str">
        <f t="shared" si="98"/>
        <v>May</v>
      </c>
      <c r="X604" t="str">
        <f t="shared" si="99"/>
        <v>No funding</v>
      </c>
      <c r="Y604" s="12">
        <f>VLOOKUP(H604,Table1[#All],2,)*Kickstarter!E604</f>
        <v>0</v>
      </c>
      <c r="Z604" s="5">
        <f>Y604/'currency conversion'!$B$18</f>
        <v>0</v>
      </c>
    </row>
    <row r="605" spans="1:26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0"/>
        <v>3.9334666666666664E-2</v>
      </c>
      <c r="P605" s="6">
        <f t="shared" si="91"/>
        <v>45.386153846153846</v>
      </c>
      <c r="Q605" t="str">
        <f t="shared" si="92"/>
        <v>technology</v>
      </c>
      <c r="R605" t="str">
        <f t="shared" si="93"/>
        <v>web</v>
      </c>
      <c r="S605" s="10">
        <f t="shared" si="94"/>
        <v>41835.389155092591</v>
      </c>
      <c r="T605" s="10">
        <f t="shared" si="95"/>
        <v>41865.389155092591</v>
      </c>
      <c r="U605">
        <f t="shared" si="96"/>
        <v>2014</v>
      </c>
      <c r="V605">
        <f t="shared" si="97"/>
        <v>2014</v>
      </c>
      <c r="W605" t="str">
        <f t="shared" si="98"/>
        <v>Jul</v>
      </c>
      <c r="X605" t="str">
        <f t="shared" si="99"/>
        <v>&lt;1000</v>
      </c>
      <c r="Y605" s="12">
        <f>VLOOKUP(H605,Table1[#All],2,)*Kickstarter!E605</f>
        <v>590.02</v>
      </c>
      <c r="Z605" s="5">
        <f>Y605/'currency conversion'!$B$18</f>
        <v>1.280642872896219E-5</v>
      </c>
    </row>
    <row r="606" spans="1:26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0"/>
        <v>0</v>
      </c>
      <c r="P606" s="6">
        <f t="shared" si="91"/>
        <v>0</v>
      </c>
      <c r="Q606" t="str">
        <f t="shared" si="92"/>
        <v>technology</v>
      </c>
      <c r="R606" t="str">
        <f t="shared" si="93"/>
        <v>web</v>
      </c>
      <c r="S606" s="10">
        <f t="shared" si="94"/>
        <v>41848.785370370373</v>
      </c>
      <c r="T606" s="10">
        <f t="shared" si="95"/>
        <v>41878.785370370373</v>
      </c>
      <c r="U606">
        <f t="shared" si="96"/>
        <v>2014</v>
      </c>
      <c r="V606">
        <f t="shared" si="97"/>
        <v>2014</v>
      </c>
      <c r="W606" t="str">
        <f t="shared" si="98"/>
        <v>Jul</v>
      </c>
      <c r="X606" t="str">
        <f t="shared" si="99"/>
        <v>No funding</v>
      </c>
      <c r="Y606" s="12">
        <f>VLOOKUP(H606,Table1[#All],2,)*Kickstarter!E606</f>
        <v>0</v>
      </c>
      <c r="Z606" s="5">
        <f>Y606/'currency conversion'!$B$18</f>
        <v>0</v>
      </c>
    </row>
    <row r="607" spans="1:26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0"/>
        <v>2.6200000000000001E-2</v>
      </c>
      <c r="P607" s="6">
        <f t="shared" si="91"/>
        <v>16.375</v>
      </c>
      <c r="Q607" t="str">
        <f t="shared" si="92"/>
        <v>technology</v>
      </c>
      <c r="R607" t="str">
        <f t="shared" si="93"/>
        <v>web</v>
      </c>
      <c r="S607" s="10">
        <f t="shared" si="94"/>
        <v>42194.107731481483</v>
      </c>
      <c r="T607" s="10">
        <f t="shared" si="95"/>
        <v>42239.107731481483</v>
      </c>
      <c r="U607">
        <f t="shared" si="96"/>
        <v>2015</v>
      </c>
      <c r="V607">
        <f t="shared" si="97"/>
        <v>2015</v>
      </c>
      <c r="W607" t="str">
        <f t="shared" si="98"/>
        <v>Jul</v>
      </c>
      <c r="X607" t="str">
        <f t="shared" si="99"/>
        <v>&lt;1000</v>
      </c>
      <c r="Y607" s="12">
        <f>VLOOKUP(H607,Table1[#All],2,)*Kickstarter!E607</f>
        <v>131</v>
      </c>
      <c r="Z607" s="5">
        <f>Y607/'currency conversion'!$B$18</f>
        <v>2.8433649088065608E-6</v>
      </c>
    </row>
    <row r="608" spans="1:26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0"/>
        <v>2E-3</v>
      </c>
      <c r="P608" s="6">
        <f t="shared" si="91"/>
        <v>10</v>
      </c>
      <c r="Q608" t="str">
        <f t="shared" si="92"/>
        <v>technology</v>
      </c>
      <c r="R608" t="str">
        <f t="shared" si="93"/>
        <v>web</v>
      </c>
      <c r="S608" s="10">
        <f t="shared" si="94"/>
        <v>42102.400567129633</v>
      </c>
      <c r="T608" s="10">
        <f t="shared" si="95"/>
        <v>42148.375</v>
      </c>
      <c r="U608">
        <f t="shared" si="96"/>
        <v>2015</v>
      </c>
      <c r="V608">
        <f t="shared" si="97"/>
        <v>2015</v>
      </c>
      <c r="W608" t="str">
        <f t="shared" si="98"/>
        <v>Apr</v>
      </c>
      <c r="X608" t="str">
        <f t="shared" si="99"/>
        <v>&lt;1000</v>
      </c>
      <c r="Y608" s="12">
        <f>VLOOKUP(H608,Table1[#All],2,)*Kickstarter!E608</f>
        <v>11.399999999999999</v>
      </c>
      <c r="Z608" s="5">
        <f>Y608/'currency conversion'!$B$18</f>
        <v>2.4743786229308999E-7</v>
      </c>
    </row>
    <row r="609" spans="1:26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0"/>
        <v>0</v>
      </c>
      <c r="P609" s="6">
        <f t="shared" si="91"/>
        <v>0</v>
      </c>
      <c r="Q609" t="str">
        <f t="shared" si="92"/>
        <v>technology</v>
      </c>
      <c r="R609" t="str">
        <f t="shared" si="93"/>
        <v>web</v>
      </c>
      <c r="S609" s="10">
        <f t="shared" si="94"/>
        <v>42300.575648148151</v>
      </c>
      <c r="T609" s="10">
        <f t="shared" si="95"/>
        <v>42330.617314814815</v>
      </c>
      <c r="U609">
        <f t="shared" si="96"/>
        <v>2015</v>
      </c>
      <c r="V609">
        <f t="shared" si="97"/>
        <v>2015</v>
      </c>
      <c r="W609" t="str">
        <f t="shared" si="98"/>
        <v>Oct</v>
      </c>
      <c r="X609" t="str">
        <f t="shared" si="99"/>
        <v>No funding</v>
      </c>
      <c r="Y609" s="12">
        <f>VLOOKUP(H609,Table1[#All],2,)*Kickstarter!E609</f>
        <v>0</v>
      </c>
      <c r="Z609" s="5">
        <f>Y609/'currency conversion'!$B$18</f>
        <v>0</v>
      </c>
    </row>
    <row r="610" spans="1:26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0"/>
        <v>9.7400000000000004E-3</v>
      </c>
      <c r="P610" s="6">
        <f t="shared" si="91"/>
        <v>292.2</v>
      </c>
      <c r="Q610" t="str">
        <f t="shared" si="92"/>
        <v>technology</v>
      </c>
      <c r="R610" t="str">
        <f t="shared" si="93"/>
        <v>web</v>
      </c>
      <c r="S610" s="10">
        <f t="shared" si="94"/>
        <v>42140.671064814815</v>
      </c>
      <c r="T610" s="10">
        <f t="shared" si="95"/>
        <v>42170.671064814815</v>
      </c>
      <c r="U610">
        <f t="shared" si="96"/>
        <v>2015</v>
      </c>
      <c r="V610">
        <f t="shared" si="97"/>
        <v>2015</v>
      </c>
      <c r="W610" t="str">
        <f t="shared" si="98"/>
        <v>May</v>
      </c>
      <c r="X610" t="str">
        <f t="shared" si="99"/>
        <v>1000 to 4999</v>
      </c>
      <c r="Y610" s="12">
        <f>VLOOKUP(H610,Table1[#All],2,)*Kickstarter!E610</f>
        <v>1461</v>
      </c>
      <c r="Z610" s="5">
        <f>Y610/'currency conversion'!$B$18</f>
        <v>3.1711115509667059E-5</v>
      </c>
    </row>
    <row r="611" spans="1:26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0"/>
        <v>6.41025641025641E-3</v>
      </c>
      <c r="P611" s="6">
        <f t="shared" si="91"/>
        <v>5</v>
      </c>
      <c r="Q611" t="str">
        <f t="shared" si="92"/>
        <v>technology</v>
      </c>
      <c r="R611" t="str">
        <f t="shared" si="93"/>
        <v>web</v>
      </c>
      <c r="S611" s="10">
        <f t="shared" si="94"/>
        <v>42306.784074074079</v>
      </c>
      <c r="T611" s="10">
        <f t="shared" si="95"/>
        <v>42336.825740740736</v>
      </c>
      <c r="U611">
        <f t="shared" si="96"/>
        <v>2015</v>
      </c>
      <c r="V611">
        <f t="shared" si="97"/>
        <v>2015</v>
      </c>
      <c r="W611" t="str">
        <f t="shared" si="98"/>
        <v>Oct</v>
      </c>
      <c r="X611" t="str">
        <f t="shared" si="99"/>
        <v>&lt;1000</v>
      </c>
      <c r="Y611" s="12">
        <f>VLOOKUP(H611,Table1[#All],2,)*Kickstarter!E611</f>
        <v>6.5500000000000007</v>
      </c>
      <c r="Z611" s="5">
        <f>Y611/'currency conversion'!$B$18</f>
        <v>1.4216824544032806E-7</v>
      </c>
    </row>
    <row r="612" spans="1:26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0"/>
        <v>0</v>
      </c>
      <c r="P612" s="6">
        <f t="shared" si="91"/>
        <v>0</v>
      </c>
      <c r="Q612" t="str">
        <f t="shared" si="92"/>
        <v>technology</v>
      </c>
      <c r="R612" t="str">
        <f t="shared" si="93"/>
        <v>web</v>
      </c>
      <c r="S612" s="10">
        <f t="shared" si="94"/>
        <v>42086.58085648148</v>
      </c>
      <c r="T612" s="10">
        <f t="shared" si="95"/>
        <v>42116.58085648148</v>
      </c>
      <c r="U612">
        <f t="shared" si="96"/>
        <v>2015</v>
      </c>
      <c r="V612">
        <f t="shared" si="97"/>
        <v>2015</v>
      </c>
      <c r="W612" t="str">
        <f t="shared" si="98"/>
        <v>Mar</v>
      </c>
      <c r="X612" t="str">
        <f t="shared" si="99"/>
        <v>No funding</v>
      </c>
      <c r="Y612" s="12">
        <f>VLOOKUP(H612,Table1[#All],2,)*Kickstarter!E612</f>
        <v>0</v>
      </c>
      <c r="Z612" s="5">
        <f>Y612/'currency conversion'!$B$18</f>
        <v>0</v>
      </c>
    </row>
    <row r="613" spans="1:26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0"/>
        <v>0</v>
      </c>
      <c r="P613" s="6">
        <f t="shared" si="91"/>
        <v>0</v>
      </c>
      <c r="Q613" t="str">
        <f t="shared" si="92"/>
        <v>technology</v>
      </c>
      <c r="R613" t="str">
        <f t="shared" si="93"/>
        <v>web</v>
      </c>
      <c r="S613" s="10">
        <f t="shared" si="94"/>
        <v>42328.310613425929</v>
      </c>
      <c r="T613" s="10">
        <f t="shared" si="95"/>
        <v>42388.310613425929</v>
      </c>
      <c r="U613">
        <f t="shared" si="96"/>
        <v>2015</v>
      </c>
      <c r="V613">
        <f t="shared" si="97"/>
        <v>2016</v>
      </c>
      <c r="W613" t="str">
        <f t="shared" si="98"/>
        <v>Nov</v>
      </c>
      <c r="X613" t="str">
        <f t="shared" si="99"/>
        <v>No funding</v>
      </c>
      <c r="Y613" s="12">
        <f>VLOOKUP(H613,Table1[#All],2,)*Kickstarter!E613</f>
        <v>0</v>
      </c>
      <c r="Z613" s="5">
        <f>Y613/'currency conversion'!$B$18</f>
        <v>0</v>
      </c>
    </row>
    <row r="614" spans="1:26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0"/>
        <v>0</v>
      </c>
      <c r="P614" s="6">
        <f t="shared" si="91"/>
        <v>0</v>
      </c>
      <c r="Q614" t="str">
        <f t="shared" si="92"/>
        <v>technology</v>
      </c>
      <c r="R614" t="str">
        <f t="shared" si="93"/>
        <v>web</v>
      </c>
      <c r="S614" s="10">
        <f t="shared" si="94"/>
        <v>42584.781782407408</v>
      </c>
      <c r="T614" s="10">
        <f t="shared" si="95"/>
        <v>42614.781782407408</v>
      </c>
      <c r="U614">
        <f t="shared" si="96"/>
        <v>2016</v>
      </c>
      <c r="V614">
        <f t="shared" si="97"/>
        <v>2016</v>
      </c>
      <c r="W614" t="str">
        <f t="shared" si="98"/>
        <v>Aug</v>
      </c>
      <c r="X614" t="str">
        <f t="shared" si="99"/>
        <v>No funding</v>
      </c>
      <c r="Y614" s="12">
        <f>VLOOKUP(H614,Table1[#All],2,)*Kickstarter!E614</f>
        <v>0</v>
      </c>
      <c r="Z614" s="5">
        <f>Y614/'currency conversion'!$B$18</f>
        <v>0</v>
      </c>
    </row>
    <row r="615" spans="1:26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0"/>
        <v>0.21363333333333334</v>
      </c>
      <c r="P615" s="6">
        <f t="shared" si="91"/>
        <v>105.93388429752066</v>
      </c>
      <c r="Q615" t="str">
        <f t="shared" si="92"/>
        <v>technology</v>
      </c>
      <c r="R615" t="str">
        <f t="shared" si="93"/>
        <v>web</v>
      </c>
      <c r="S615" s="10">
        <f t="shared" si="94"/>
        <v>42247.246759259258</v>
      </c>
      <c r="T615" s="10">
        <f t="shared" si="95"/>
        <v>42277.957638888889</v>
      </c>
      <c r="U615">
        <f t="shared" si="96"/>
        <v>2015</v>
      </c>
      <c r="V615">
        <f t="shared" si="97"/>
        <v>2015</v>
      </c>
      <c r="W615" t="str">
        <f t="shared" si="98"/>
        <v>Aug</v>
      </c>
      <c r="X615" t="str">
        <f t="shared" si="99"/>
        <v>10000 to 14999</v>
      </c>
      <c r="Y615" s="12">
        <f>VLOOKUP(H615,Table1[#All],2,)*Kickstarter!E615</f>
        <v>12818</v>
      </c>
      <c r="Z615" s="5">
        <f>Y615/'currency conversion'!$B$18</f>
        <v>2.7821565955024803E-4</v>
      </c>
    </row>
    <row r="616" spans="1:26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0"/>
        <v>0</v>
      </c>
      <c r="P616" s="6">
        <f t="shared" si="91"/>
        <v>0</v>
      </c>
      <c r="Q616" t="str">
        <f t="shared" si="92"/>
        <v>technology</v>
      </c>
      <c r="R616" t="str">
        <f t="shared" si="93"/>
        <v>web</v>
      </c>
      <c r="S616" s="10">
        <f t="shared" si="94"/>
        <v>42514.811805555553</v>
      </c>
      <c r="T616" s="10">
        <f t="shared" si="95"/>
        <v>42544.811805555553</v>
      </c>
      <c r="U616">
        <f t="shared" si="96"/>
        <v>2016</v>
      </c>
      <c r="V616">
        <f t="shared" si="97"/>
        <v>2016</v>
      </c>
      <c r="W616" t="str">
        <f t="shared" si="98"/>
        <v>May</v>
      </c>
      <c r="X616" t="str">
        <f t="shared" si="99"/>
        <v>No funding</v>
      </c>
      <c r="Y616" s="12">
        <f>VLOOKUP(H616,Table1[#All],2,)*Kickstarter!E616</f>
        <v>0</v>
      </c>
      <c r="Z616" s="5">
        <f>Y616/'currency conversion'!$B$18</f>
        <v>0</v>
      </c>
    </row>
    <row r="617" spans="1:26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0"/>
        <v>0</v>
      </c>
      <c r="P617" s="6">
        <f t="shared" si="91"/>
        <v>0</v>
      </c>
      <c r="Q617" t="str">
        <f t="shared" si="92"/>
        <v>technology</v>
      </c>
      <c r="R617" t="str">
        <f t="shared" si="93"/>
        <v>web</v>
      </c>
      <c r="S617" s="10">
        <f t="shared" si="94"/>
        <v>42241.872210648144</v>
      </c>
      <c r="T617" s="10">
        <f t="shared" si="95"/>
        <v>42271.872210648144</v>
      </c>
      <c r="U617">
        <f t="shared" si="96"/>
        <v>2015</v>
      </c>
      <c r="V617">
        <f t="shared" si="97"/>
        <v>2015</v>
      </c>
      <c r="W617" t="str">
        <f t="shared" si="98"/>
        <v>Aug</v>
      </c>
      <c r="X617" t="str">
        <f t="shared" si="99"/>
        <v>No funding</v>
      </c>
      <c r="Y617" s="12">
        <f>VLOOKUP(H617,Table1[#All],2,)*Kickstarter!E617</f>
        <v>0</v>
      </c>
      <c r="Z617" s="5">
        <f>Y617/'currency conversion'!$B$18</f>
        <v>0</v>
      </c>
    </row>
    <row r="618" spans="1:26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0"/>
        <v>0</v>
      </c>
      <c r="P618" s="6">
        <f t="shared" si="91"/>
        <v>0</v>
      </c>
      <c r="Q618" t="str">
        <f t="shared" si="92"/>
        <v>technology</v>
      </c>
      <c r="R618" t="str">
        <f t="shared" si="93"/>
        <v>web</v>
      </c>
      <c r="S618" s="10">
        <f t="shared" si="94"/>
        <v>42761.126238425924</v>
      </c>
      <c r="T618" s="10">
        <f t="shared" si="95"/>
        <v>42791.126238425924</v>
      </c>
      <c r="U618">
        <f t="shared" si="96"/>
        <v>2017</v>
      </c>
      <c r="V618">
        <f t="shared" si="97"/>
        <v>2017</v>
      </c>
      <c r="W618" t="str">
        <f t="shared" si="98"/>
        <v>Jan</v>
      </c>
      <c r="X618" t="str">
        <f t="shared" si="99"/>
        <v>No funding</v>
      </c>
      <c r="Y618" s="12">
        <f>VLOOKUP(H618,Table1[#All],2,)*Kickstarter!E618</f>
        <v>0</v>
      </c>
      <c r="Z618" s="5">
        <f>Y618/'currency conversion'!$B$18</f>
        <v>0</v>
      </c>
    </row>
    <row r="619" spans="1:26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0"/>
        <v>0.03</v>
      </c>
      <c r="P619" s="6">
        <f t="shared" si="91"/>
        <v>20</v>
      </c>
      <c r="Q619" t="str">
        <f t="shared" si="92"/>
        <v>technology</v>
      </c>
      <c r="R619" t="str">
        <f t="shared" si="93"/>
        <v>web</v>
      </c>
      <c r="S619" s="10">
        <f t="shared" si="94"/>
        <v>42087.093090277776</v>
      </c>
      <c r="T619" s="10">
        <f t="shared" si="95"/>
        <v>42132.093090277776</v>
      </c>
      <c r="U619">
        <f t="shared" si="96"/>
        <v>2015</v>
      </c>
      <c r="V619">
        <f t="shared" si="97"/>
        <v>2015</v>
      </c>
      <c r="W619" t="str">
        <f t="shared" si="98"/>
        <v>Mar</v>
      </c>
      <c r="X619" t="str">
        <f t="shared" si="99"/>
        <v>&lt;1000</v>
      </c>
      <c r="Y619" s="12">
        <f>VLOOKUP(H619,Table1[#All],2,)*Kickstarter!E619</f>
        <v>78.600000000000009</v>
      </c>
      <c r="Z619" s="5">
        <f>Y619/'currency conversion'!$B$18</f>
        <v>1.7060189452839365E-6</v>
      </c>
    </row>
    <row r="620" spans="1:26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0"/>
        <v>0</v>
      </c>
      <c r="P620" s="6">
        <f t="shared" si="91"/>
        <v>0</v>
      </c>
      <c r="Q620" t="str">
        <f t="shared" si="92"/>
        <v>technology</v>
      </c>
      <c r="R620" t="str">
        <f t="shared" si="93"/>
        <v>web</v>
      </c>
      <c r="S620" s="10">
        <f t="shared" si="94"/>
        <v>42317.560219907406</v>
      </c>
      <c r="T620" s="10">
        <f t="shared" si="95"/>
        <v>42347.560219907406</v>
      </c>
      <c r="U620">
        <f t="shared" si="96"/>
        <v>2015</v>
      </c>
      <c r="V620">
        <f t="shared" si="97"/>
        <v>2015</v>
      </c>
      <c r="W620" t="str">
        <f t="shared" si="98"/>
        <v>Nov</v>
      </c>
      <c r="X620" t="str">
        <f t="shared" si="99"/>
        <v>No funding</v>
      </c>
      <c r="Y620" s="12">
        <f>VLOOKUP(H620,Table1[#All],2,)*Kickstarter!E620</f>
        <v>0</v>
      </c>
      <c r="Z620" s="5">
        <f>Y620/'currency conversion'!$B$18</f>
        <v>0</v>
      </c>
    </row>
    <row r="621" spans="1:26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0"/>
        <v>3.9999999999999998E-7</v>
      </c>
      <c r="P621" s="6">
        <f t="shared" si="91"/>
        <v>1</v>
      </c>
      <c r="Q621" t="str">
        <f t="shared" si="92"/>
        <v>technology</v>
      </c>
      <c r="R621" t="str">
        <f t="shared" si="93"/>
        <v>web</v>
      </c>
      <c r="S621" s="10">
        <f t="shared" si="94"/>
        <v>41908.400347222225</v>
      </c>
      <c r="T621" s="10">
        <f t="shared" si="95"/>
        <v>41968.442013888889</v>
      </c>
      <c r="U621">
        <f t="shared" si="96"/>
        <v>2014</v>
      </c>
      <c r="V621">
        <f t="shared" si="97"/>
        <v>2014</v>
      </c>
      <c r="W621" t="str">
        <f t="shared" si="98"/>
        <v>Sep</v>
      </c>
      <c r="X621" t="str">
        <f t="shared" si="99"/>
        <v>&lt;1000</v>
      </c>
      <c r="Y621" s="12">
        <f>VLOOKUP(H621,Table1[#All],2,)*Kickstarter!E621</f>
        <v>1</v>
      </c>
      <c r="Z621" s="5">
        <f>Y621/'currency conversion'!$B$18</f>
        <v>2.1705075639744737E-8</v>
      </c>
    </row>
    <row r="622" spans="1:26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0"/>
        <v>0.01</v>
      </c>
      <c r="P622" s="6">
        <f t="shared" si="91"/>
        <v>300</v>
      </c>
      <c r="Q622" t="str">
        <f t="shared" si="92"/>
        <v>technology</v>
      </c>
      <c r="R622" t="str">
        <f t="shared" si="93"/>
        <v>web</v>
      </c>
      <c r="S622" s="10">
        <f t="shared" si="94"/>
        <v>41831.466874999998</v>
      </c>
      <c r="T622" s="10">
        <f t="shared" si="95"/>
        <v>41876.466874999998</v>
      </c>
      <c r="U622">
        <f t="shared" si="96"/>
        <v>2014</v>
      </c>
      <c r="V622">
        <f t="shared" si="97"/>
        <v>2014</v>
      </c>
      <c r="W622" t="str">
        <f t="shared" si="98"/>
        <v>Jul</v>
      </c>
      <c r="X622" t="str">
        <f t="shared" si="99"/>
        <v>&lt;1000</v>
      </c>
      <c r="Y622" s="12">
        <f>VLOOKUP(H622,Table1[#All],2,)*Kickstarter!E622</f>
        <v>225</v>
      </c>
      <c r="Z622" s="5">
        <f>Y622/'currency conversion'!$B$18</f>
        <v>4.8836420189425663E-6</v>
      </c>
    </row>
    <row r="623" spans="1:26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0"/>
        <v>1.044E-2</v>
      </c>
      <c r="P623" s="6">
        <f t="shared" si="91"/>
        <v>87</v>
      </c>
      <c r="Q623" t="str">
        <f t="shared" si="92"/>
        <v>technology</v>
      </c>
      <c r="R623" t="str">
        <f t="shared" si="93"/>
        <v>web</v>
      </c>
      <c r="S623" s="10">
        <f t="shared" si="94"/>
        <v>42528.737696759257</v>
      </c>
      <c r="T623" s="10">
        <f t="shared" si="95"/>
        <v>42558.737696759257</v>
      </c>
      <c r="U623">
        <f t="shared" si="96"/>
        <v>2016</v>
      </c>
      <c r="V623">
        <f t="shared" si="97"/>
        <v>2016</v>
      </c>
      <c r="W623" t="str">
        <f t="shared" si="98"/>
        <v>Jun</v>
      </c>
      <c r="X623" t="str">
        <f t="shared" si="99"/>
        <v>&lt;1000</v>
      </c>
      <c r="Y623" s="12">
        <f>VLOOKUP(H623,Table1[#All],2,)*Kickstarter!E623</f>
        <v>261</v>
      </c>
      <c r="Z623" s="5">
        <f>Y623/'currency conversion'!$B$18</f>
        <v>5.6650247419733771E-6</v>
      </c>
    </row>
    <row r="624" spans="1:26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0"/>
        <v>5.6833333333333333E-2</v>
      </c>
      <c r="P624" s="6">
        <f t="shared" si="91"/>
        <v>37.888888888888886</v>
      </c>
      <c r="Q624" t="str">
        <f t="shared" si="92"/>
        <v>technology</v>
      </c>
      <c r="R624" t="str">
        <f t="shared" si="93"/>
        <v>web</v>
      </c>
      <c r="S624" s="10">
        <f t="shared" si="94"/>
        <v>42532.524745370371</v>
      </c>
      <c r="T624" s="10">
        <f t="shared" si="95"/>
        <v>42552.524745370371</v>
      </c>
      <c r="U624">
        <f t="shared" si="96"/>
        <v>2016</v>
      </c>
      <c r="V624">
        <f t="shared" si="97"/>
        <v>2016</v>
      </c>
      <c r="W624" t="str">
        <f t="shared" si="98"/>
        <v>Jun</v>
      </c>
      <c r="X624" t="str">
        <f t="shared" si="99"/>
        <v>&lt;1000</v>
      </c>
      <c r="Y624" s="12">
        <f>VLOOKUP(H624,Table1[#All],2,)*Kickstarter!E624</f>
        <v>341</v>
      </c>
      <c r="Z624" s="5">
        <f>Y624/'currency conversion'!$B$18</f>
        <v>7.4014307931529557E-6</v>
      </c>
    </row>
    <row r="625" spans="1:26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0"/>
        <v>0</v>
      </c>
      <c r="P625" s="6">
        <f t="shared" si="91"/>
        <v>0</v>
      </c>
      <c r="Q625" t="str">
        <f t="shared" si="92"/>
        <v>technology</v>
      </c>
      <c r="R625" t="str">
        <f t="shared" si="93"/>
        <v>web</v>
      </c>
      <c r="S625" s="10">
        <f t="shared" si="94"/>
        <v>42121.759224537032</v>
      </c>
      <c r="T625" s="10">
        <f t="shared" si="95"/>
        <v>42151.759224537032</v>
      </c>
      <c r="U625">
        <f t="shared" si="96"/>
        <v>2015</v>
      </c>
      <c r="V625">
        <f t="shared" si="97"/>
        <v>2015</v>
      </c>
      <c r="W625" t="str">
        <f t="shared" si="98"/>
        <v>Apr</v>
      </c>
      <c r="X625" t="str">
        <f t="shared" si="99"/>
        <v>No funding</v>
      </c>
      <c r="Y625" s="12">
        <f>VLOOKUP(H625,Table1[#All],2,)*Kickstarter!E625</f>
        <v>0</v>
      </c>
      <c r="Z625" s="5">
        <f>Y625/'currency conversion'!$B$18</f>
        <v>0</v>
      </c>
    </row>
    <row r="626" spans="1:26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0"/>
        <v>0</v>
      </c>
      <c r="P626" s="6">
        <f t="shared" si="91"/>
        <v>0</v>
      </c>
      <c r="Q626" t="str">
        <f t="shared" si="92"/>
        <v>technology</v>
      </c>
      <c r="R626" t="str">
        <f t="shared" si="93"/>
        <v>web</v>
      </c>
      <c r="S626" s="10">
        <f t="shared" si="94"/>
        <v>42108.738900462966</v>
      </c>
      <c r="T626" s="10">
        <f t="shared" si="95"/>
        <v>42138.738900462966</v>
      </c>
      <c r="U626">
        <f t="shared" si="96"/>
        <v>2015</v>
      </c>
      <c r="V626">
        <f t="shared" si="97"/>
        <v>2015</v>
      </c>
      <c r="W626" t="str">
        <f t="shared" si="98"/>
        <v>Apr</v>
      </c>
      <c r="X626" t="str">
        <f t="shared" si="99"/>
        <v>No funding</v>
      </c>
      <c r="Y626" s="12">
        <f>VLOOKUP(H626,Table1[#All],2,)*Kickstarter!E626</f>
        <v>0</v>
      </c>
      <c r="Z626" s="5">
        <f>Y626/'currency conversion'!$B$18</f>
        <v>0</v>
      </c>
    </row>
    <row r="627" spans="1:26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0"/>
        <v>0</v>
      </c>
      <c r="P627" s="6">
        <f t="shared" si="91"/>
        <v>0</v>
      </c>
      <c r="Q627" t="str">
        <f t="shared" si="92"/>
        <v>technology</v>
      </c>
      <c r="R627" t="str">
        <f t="shared" si="93"/>
        <v>web</v>
      </c>
      <c r="S627" s="10">
        <f t="shared" si="94"/>
        <v>42790.645567129628</v>
      </c>
      <c r="T627" s="10">
        <f t="shared" si="95"/>
        <v>42820.603900462964</v>
      </c>
      <c r="U627">
        <f t="shared" si="96"/>
        <v>2017</v>
      </c>
      <c r="V627">
        <f t="shared" si="97"/>
        <v>2017</v>
      </c>
      <c r="W627" t="str">
        <f t="shared" si="98"/>
        <v>Feb</v>
      </c>
      <c r="X627" t="str">
        <f t="shared" si="99"/>
        <v>No funding</v>
      </c>
      <c r="Y627" s="12">
        <f>VLOOKUP(H627,Table1[#All],2,)*Kickstarter!E627</f>
        <v>0</v>
      </c>
      <c r="Z627" s="5">
        <f>Y627/'currency conversion'!$B$18</f>
        <v>0</v>
      </c>
    </row>
    <row r="628" spans="1:26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0"/>
        <v>0.17380000000000001</v>
      </c>
      <c r="P628" s="6">
        <f t="shared" si="91"/>
        <v>111.41025641025641</v>
      </c>
      <c r="Q628" t="str">
        <f t="shared" si="92"/>
        <v>technology</v>
      </c>
      <c r="R628" t="str">
        <f t="shared" si="93"/>
        <v>web</v>
      </c>
      <c r="S628" s="10">
        <f t="shared" si="94"/>
        <v>42198.309479166666</v>
      </c>
      <c r="T628" s="10">
        <f t="shared" si="95"/>
        <v>42231.306944444441</v>
      </c>
      <c r="U628">
        <f t="shared" si="96"/>
        <v>2015</v>
      </c>
      <c r="V628">
        <f t="shared" si="97"/>
        <v>2015</v>
      </c>
      <c r="W628" t="str">
        <f t="shared" si="98"/>
        <v>Jul</v>
      </c>
      <c r="X628" t="str">
        <f t="shared" si="99"/>
        <v>1000 to 4999</v>
      </c>
      <c r="Y628" s="12">
        <f>VLOOKUP(H628,Table1[#All],2,)*Kickstarter!E628</f>
        <v>4345</v>
      </c>
      <c r="Z628" s="5">
        <f>Y628/'currency conversion'!$B$18</f>
        <v>9.4308553654690893E-5</v>
      </c>
    </row>
    <row r="629" spans="1:26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0"/>
        <v>2.0000000000000001E-4</v>
      </c>
      <c r="P629" s="6">
        <f t="shared" si="91"/>
        <v>90</v>
      </c>
      <c r="Q629" t="str">
        <f t="shared" si="92"/>
        <v>technology</v>
      </c>
      <c r="R629" t="str">
        <f t="shared" si="93"/>
        <v>web</v>
      </c>
      <c r="S629" s="10">
        <f t="shared" si="94"/>
        <v>42384.056840277779</v>
      </c>
      <c r="T629" s="10">
        <f t="shared" si="95"/>
        <v>42443.708333333328</v>
      </c>
      <c r="U629">
        <f t="shared" si="96"/>
        <v>2016</v>
      </c>
      <c r="V629">
        <f t="shared" si="97"/>
        <v>2016</v>
      </c>
      <c r="W629" t="str">
        <f t="shared" si="98"/>
        <v>Jan</v>
      </c>
      <c r="X629" t="str">
        <f t="shared" si="99"/>
        <v>&lt;1000</v>
      </c>
      <c r="Y629" s="12">
        <f>VLOOKUP(H629,Table1[#All],2,)*Kickstarter!E629</f>
        <v>9.9</v>
      </c>
      <c r="Z629" s="5">
        <f>Y629/'currency conversion'!$B$18</f>
        <v>2.148802488334729E-7</v>
      </c>
    </row>
    <row r="630" spans="1:26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0"/>
        <v>0</v>
      </c>
      <c r="P630" s="6">
        <f t="shared" si="91"/>
        <v>0</v>
      </c>
      <c r="Q630" t="str">
        <f t="shared" si="92"/>
        <v>technology</v>
      </c>
      <c r="R630" t="str">
        <f t="shared" si="93"/>
        <v>web</v>
      </c>
      <c r="S630" s="10">
        <f t="shared" si="94"/>
        <v>41803.442789351851</v>
      </c>
      <c r="T630" s="10">
        <f t="shared" si="95"/>
        <v>41833.442789351851</v>
      </c>
      <c r="U630">
        <f t="shared" si="96"/>
        <v>2014</v>
      </c>
      <c r="V630">
        <f t="shared" si="97"/>
        <v>2014</v>
      </c>
      <c r="W630" t="str">
        <f t="shared" si="98"/>
        <v>Jun</v>
      </c>
      <c r="X630" t="str">
        <f t="shared" si="99"/>
        <v>No funding</v>
      </c>
      <c r="Y630" s="12">
        <f>VLOOKUP(H630,Table1[#All],2,)*Kickstarter!E630</f>
        <v>0</v>
      </c>
      <c r="Z630" s="5">
        <f>Y630/'currency conversion'!$B$18</f>
        <v>0</v>
      </c>
    </row>
    <row r="631" spans="1:26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0"/>
        <v>1.75E-3</v>
      </c>
      <c r="P631" s="6">
        <f t="shared" si="91"/>
        <v>116.66666666666667</v>
      </c>
      <c r="Q631" t="str">
        <f t="shared" si="92"/>
        <v>technology</v>
      </c>
      <c r="R631" t="str">
        <f t="shared" si="93"/>
        <v>web</v>
      </c>
      <c r="S631" s="10">
        <f t="shared" si="94"/>
        <v>42474.387824074074</v>
      </c>
      <c r="T631" s="10">
        <f t="shared" si="95"/>
        <v>42504.387824074074</v>
      </c>
      <c r="U631">
        <f t="shared" si="96"/>
        <v>2016</v>
      </c>
      <c r="V631">
        <f t="shared" si="97"/>
        <v>2016</v>
      </c>
      <c r="W631" t="str">
        <f t="shared" si="98"/>
        <v>Apr</v>
      </c>
      <c r="X631" t="str">
        <f t="shared" si="99"/>
        <v>&lt;1000</v>
      </c>
      <c r="Y631" s="12">
        <f>VLOOKUP(H631,Table1[#All],2,)*Kickstarter!E631</f>
        <v>248.5</v>
      </c>
      <c r="Z631" s="5">
        <f>Y631/'currency conversion'!$B$18</f>
        <v>5.393711296476567E-6</v>
      </c>
    </row>
    <row r="632" spans="1:26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0"/>
        <v>8.3340278356529708E-4</v>
      </c>
      <c r="P632" s="6">
        <f t="shared" si="91"/>
        <v>10</v>
      </c>
      <c r="Q632" t="str">
        <f t="shared" si="92"/>
        <v>technology</v>
      </c>
      <c r="R632" t="str">
        <f t="shared" si="93"/>
        <v>web</v>
      </c>
      <c r="S632" s="10">
        <f t="shared" si="94"/>
        <v>42223.369456018518</v>
      </c>
      <c r="T632" s="10">
        <f t="shared" si="95"/>
        <v>42252.965277777781</v>
      </c>
      <c r="U632">
        <f t="shared" si="96"/>
        <v>2015</v>
      </c>
      <c r="V632">
        <f t="shared" si="97"/>
        <v>2015</v>
      </c>
      <c r="W632" t="str">
        <f t="shared" si="98"/>
        <v>Aug</v>
      </c>
      <c r="X632" t="str">
        <f t="shared" si="99"/>
        <v>&lt;1000</v>
      </c>
      <c r="Y632" s="12">
        <f>VLOOKUP(H632,Table1[#All],2,)*Kickstarter!E632</f>
        <v>10</v>
      </c>
      <c r="Z632" s="5">
        <f>Y632/'currency conversion'!$B$18</f>
        <v>2.1705075639744738E-7</v>
      </c>
    </row>
    <row r="633" spans="1:26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0"/>
        <v>1.38E-2</v>
      </c>
      <c r="P633" s="6">
        <f t="shared" si="91"/>
        <v>76.666666666666671</v>
      </c>
      <c r="Q633" t="str">
        <f t="shared" si="92"/>
        <v>technology</v>
      </c>
      <c r="R633" t="str">
        <f t="shared" si="93"/>
        <v>web</v>
      </c>
      <c r="S633" s="10">
        <f t="shared" si="94"/>
        <v>42489.522326388891</v>
      </c>
      <c r="T633" s="10">
        <f t="shared" si="95"/>
        <v>42518.522326388891</v>
      </c>
      <c r="U633">
        <f t="shared" si="96"/>
        <v>2016</v>
      </c>
      <c r="V633">
        <f t="shared" si="97"/>
        <v>2016</v>
      </c>
      <c r="W633" t="str">
        <f t="shared" si="98"/>
        <v>Apr</v>
      </c>
      <c r="X633" t="str">
        <f t="shared" si="99"/>
        <v>&lt;1000</v>
      </c>
      <c r="Y633" s="12">
        <f>VLOOKUP(H633,Table1[#All],2,)*Kickstarter!E633</f>
        <v>517.5</v>
      </c>
      <c r="Z633" s="5">
        <f>Y633/'currency conversion'!$B$18</f>
        <v>1.1232376643567902E-5</v>
      </c>
    </row>
    <row r="634" spans="1:26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0"/>
        <v>0</v>
      </c>
      <c r="P634" s="6">
        <f t="shared" si="91"/>
        <v>0</v>
      </c>
      <c r="Q634" t="str">
        <f t="shared" si="92"/>
        <v>technology</v>
      </c>
      <c r="R634" t="str">
        <f t="shared" si="93"/>
        <v>web</v>
      </c>
      <c r="S634" s="10">
        <f t="shared" si="94"/>
        <v>42303.409317129626</v>
      </c>
      <c r="T634" s="10">
        <f t="shared" si="95"/>
        <v>42333.450983796298</v>
      </c>
      <c r="U634">
        <f t="shared" si="96"/>
        <v>2015</v>
      </c>
      <c r="V634">
        <f t="shared" si="97"/>
        <v>2015</v>
      </c>
      <c r="W634" t="str">
        <f t="shared" si="98"/>
        <v>Oct</v>
      </c>
      <c r="X634" t="str">
        <f t="shared" si="99"/>
        <v>No funding</v>
      </c>
      <c r="Y634" s="12">
        <f>VLOOKUP(H634,Table1[#All],2,)*Kickstarter!E634</f>
        <v>0</v>
      </c>
      <c r="Z634" s="5">
        <f>Y634/'currency conversion'!$B$18</f>
        <v>0</v>
      </c>
    </row>
    <row r="635" spans="1:26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0"/>
        <v>0.1245</v>
      </c>
      <c r="P635" s="6">
        <f t="shared" si="91"/>
        <v>49.8</v>
      </c>
      <c r="Q635" t="str">
        <f t="shared" si="92"/>
        <v>technology</v>
      </c>
      <c r="R635" t="str">
        <f t="shared" si="93"/>
        <v>web</v>
      </c>
      <c r="S635" s="10">
        <f t="shared" si="94"/>
        <v>42507.049328703702</v>
      </c>
      <c r="T635" s="10">
        <f t="shared" si="95"/>
        <v>42538.708333333328</v>
      </c>
      <c r="U635">
        <f t="shared" si="96"/>
        <v>2016</v>
      </c>
      <c r="V635">
        <f t="shared" si="97"/>
        <v>2016</v>
      </c>
      <c r="W635" t="str">
        <f t="shared" si="98"/>
        <v>May</v>
      </c>
      <c r="X635" t="str">
        <f t="shared" si="99"/>
        <v>1000 to 4999</v>
      </c>
      <c r="Y635" s="12">
        <f>VLOOKUP(H635,Table1[#All],2,)*Kickstarter!E635</f>
        <v>1245</v>
      </c>
      <c r="Z635" s="5">
        <f>Y635/'currency conversion'!$B$18</f>
        <v>2.70228191714822E-5</v>
      </c>
    </row>
    <row r="636" spans="1:26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0"/>
        <v>2.0000000000000001E-4</v>
      </c>
      <c r="P636" s="6">
        <f t="shared" si="91"/>
        <v>1</v>
      </c>
      <c r="Q636" t="str">
        <f t="shared" si="92"/>
        <v>technology</v>
      </c>
      <c r="R636" t="str">
        <f t="shared" si="93"/>
        <v>web</v>
      </c>
      <c r="S636" s="10">
        <f t="shared" si="94"/>
        <v>42031.678576388891</v>
      </c>
      <c r="T636" s="10">
        <f t="shared" si="95"/>
        <v>42061.678576388891</v>
      </c>
      <c r="U636">
        <f t="shared" si="96"/>
        <v>2015</v>
      </c>
      <c r="V636">
        <f t="shared" si="97"/>
        <v>2015</v>
      </c>
      <c r="W636" t="str">
        <f t="shared" si="98"/>
        <v>Jan</v>
      </c>
      <c r="X636" t="str">
        <f t="shared" si="99"/>
        <v>&lt;1000</v>
      </c>
      <c r="Y636" s="12">
        <f>VLOOKUP(H636,Table1[#All],2,)*Kickstarter!E636</f>
        <v>1</v>
      </c>
      <c r="Z636" s="5">
        <f>Y636/'currency conversion'!$B$18</f>
        <v>2.1705075639744737E-8</v>
      </c>
    </row>
    <row r="637" spans="1:26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0"/>
        <v>8.0000000000000007E-5</v>
      </c>
      <c r="P637" s="6">
        <f t="shared" si="91"/>
        <v>2</v>
      </c>
      <c r="Q637" t="str">
        <f t="shared" si="92"/>
        <v>technology</v>
      </c>
      <c r="R637" t="str">
        <f t="shared" si="93"/>
        <v>web</v>
      </c>
      <c r="S637" s="10">
        <f t="shared" si="94"/>
        <v>42075.842152777783</v>
      </c>
      <c r="T637" s="10">
        <f t="shared" si="95"/>
        <v>42105.842152777783</v>
      </c>
      <c r="U637">
        <f t="shared" si="96"/>
        <v>2015</v>
      </c>
      <c r="V637">
        <f t="shared" si="97"/>
        <v>2015</v>
      </c>
      <c r="W637" t="str">
        <f t="shared" si="98"/>
        <v>Mar</v>
      </c>
      <c r="X637" t="str">
        <f t="shared" si="99"/>
        <v>&lt;1000</v>
      </c>
      <c r="Y637" s="12">
        <f>VLOOKUP(H637,Table1[#All],2,)*Kickstarter!E637</f>
        <v>2</v>
      </c>
      <c r="Z637" s="5">
        <f>Y637/'currency conversion'!$B$18</f>
        <v>4.3410151279489474E-8</v>
      </c>
    </row>
    <row r="638" spans="1:26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0"/>
        <v>2E-3</v>
      </c>
      <c r="P638" s="6">
        <f t="shared" si="91"/>
        <v>4</v>
      </c>
      <c r="Q638" t="str">
        <f t="shared" si="92"/>
        <v>technology</v>
      </c>
      <c r="R638" t="str">
        <f t="shared" si="93"/>
        <v>web</v>
      </c>
      <c r="S638" s="10">
        <f t="shared" si="94"/>
        <v>42131.205439814818</v>
      </c>
      <c r="T638" s="10">
        <f t="shared" si="95"/>
        <v>42161.19930555555</v>
      </c>
      <c r="U638">
        <f t="shared" si="96"/>
        <v>2015</v>
      </c>
      <c r="V638">
        <f t="shared" si="97"/>
        <v>2015</v>
      </c>
      <c r="W638" t="str">
        <f t="shared" si="98"/>
        <v>May</v>
      </c>
      <c r="X638" t="str">
        <f t="shared" si="99"/>
        <v>&lt;1000</v>
      </c>
      <c r="Y638" s="12">
        <f>VLOOKUP(H638,Table1[#All],2,)*Kickstarter!E638</f>
        <v>5.24</v>
      </c>
      <c r="Z638" s="5">
        <f>Y638/'currency conversion'!$B$18</f>
        <v>1.1373459635226243E-7</v>
      </c>
    </row>
    <row r="639" spans="1:26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0"/>
        <v>0</v>
      </c>
      <c r="P639" s="6">
        <f t="shared" si="91"/>
        <v>0</v>
      </c>
      <c r="Q639" t="str">
        <f t="shared" si="92"/>
        <v>technology</v>
      </c>
      <c r="R639" t="str">
        <f t="shared" si="93"/>
        <v>web</v>
      </c>
      <c r="S639" s="10">
        <f t="shared" si="94"/>
        <v>42762.712013888886</v>
      </c>
      <c r="T639" s="10">
        <f t="shared" si="95"/>
        <v>42791.711111111115</v>
      </c>
      <c r="U639">
        <f t="shared" si="96"/>
        <v>2017</v>
      </c>
      <c r="V639">
        <f t="shared" si="97"/>
        <v>2017</v>
      </c>
      <c r="W639" t="str">
        <f t="shared" si="98"/>
        <v>Jan</v>
      </c>
      <c r="X639" t="str">
        <f t="shared" si="99"/>
        <v>No funding</v>
      </c>
      <c r="Y639" s="12">
        <f>VLOOKUP(H639,Table1[#All],2,)*Kickstarter!E639</f>
        <v>0</v>
      </c>
      <c r="Z639" s="5">
        <f>Y639/'currency conversion'!$B$18</f>
        <v>0</v>
      </c>
    </row>
    <row r="640" spans="1:26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0"/>
        <v>9.0000000000000006E-5</v>
      </c>
      <c r="P640" s="6">
        <f t="shared" si="91"/>
        <v>3</v>
      </c>
      <c r="Q640" t="str">
        <f t="shared" si="92"/>
        <v>technology</v>
      </c>
      <c r="R640" t="str">
        <f t="shared" si="93"/>
        <v>web</v>
      </c>
      <c r="S640" s="10">
        <f t="shared" si="94"/>
        <v>42759.343310185184</v>
      </c>
      <c r="T640" s="10">
        <f t="shared" si="95"/>
        <v>42819.30164351852</v>
      </c>
      <c r="U640">
        <f t="shared" si="96"/>
        <v>2017</v>
      </c>
      <c r="V640">
        <f t="shared" si="97"/>
        <v>2017</v>
      </c>
      <c r="W640" t="str">
        <f t="shared" si="98"/>
        <v>Jan</v>
      </c>
      <c r="X640" t="str">
        <f t="shared" si="99"/>
        <v>&lt;1000</v>
      </c>
      <c r="Y640" s="12">
        <f>VLOOKUP(H640,Table1[#All],2,)*Kickstarter!E640</f>
        <v>20.52</v>
      </c>
      <c r="Z640" s="5">
        <f>Y640/'currency conversion'!$B$18</f>
        <v>4.4538815212756201E-7</v>
      </c>
    </row>
    <row r="641" spans="1:26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0"/>
        <v>9.9999999999999995E-7</v>
      </c>
      <c r="P641" s="6">
        <f t="shared" si="91"/>
        <v>1</v>
      </c>
      <c r="Q641" t="str">
        <f t="shared" si="92"/>
        <v>technology</v>
      </c>
      <c r="R641" t="str">
        <f t="shared" si="93"/>
        <v>web</v>
      </c>
      <c r="S641" s="10">
        <f t="shared" si="94"/>
        <v>41865.333275462966</v>
      </c>
      <c r="T641" s="10">
        <f t="shared" si="95"/>
        <v>41925.333275462966</v>
      </c>
      <c r="U641">
        <f t="shared" si="96"/>
        <v>2014</v>
      </c>
      <c r="V641">
        <f t="shared" si="97"/>
        <v>2014</v>
      </c>
      <c r="W641" t="str">
        <f t="shared" si="98"/>
        <v>Aug</v>
      </c>
      <c r="X641" t="str">
        <f t="shared" si="99"/>
        <v>&lt;1000</v>
      </c>
      <c r="Y641" s="12">
        <f>VLOOKUP(H641,Table1[#All],2,)*Kickstarter!E641</f>
        <v>1</v>
      </c>
      <c r="Z641" s="5">
        <f>Y641/'currency conversion'!$B$18</f>
        <v>2.1705075639744737E-8</v>
      </c>
    </row>
    <row r="642" spans="1:26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0"/>
        <v>1.4428571428571428</v>
      </c>
      <c r="P642" s="6">
        <f t="shared" si="91"/>
        <v>50.5</v>
      </c>
      <c r="Q642" t="str">
        <f t="shared" si="92"/>
        <v>technology</v>
      </c>
      <c r="R642" t="str">
        <f t="shared" si="93"/>
        <v>wearables</v>
      </c>
      <c r="S642" s="10">
        <f t="shared" si="94"/>
        <v>42683.170312499999</v>
      </c>
      <c r="T642" s="10">
        <f t="shared" si="95"/>
        <v>42698.708333333328</v>
      </c>
      <c r="U642">
        <f t="shared" si="96"/>
        <v>2016</v>
      </c>
      <c r="V642">
        <f t="shared" si="97"/>
        <v>2016</v>
      </c>
      <c r="W642" t="str">
        <f t="shared" si="98"/>
        <v>Nov</v>
      </c>
      <c r="X642" t="str">
        <f t="shared" si="99"/>
        <v>&lt;1000</v>
      </c>
      <c r="Y642" s="12">
        <f>VLOOKUP(H642,Table1[#All],2,)*Kickstarter!E642</f>
        <v>115.13999999999999</v>
      </c>
      <c r="Z642" s="5">
        <f>Y642/'currency conversion'!$B$18</f>
        <v>2.4991224091602089E-6</v>
      </c>
    </row>
    <row r="643" spans="1:26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0">IF(D643&lt;&gt;0,IF(E643&lt;&gt;0,E643/D643,0),0)</f>
        <v>1.1916249999999999</v>
      </c>
      <c r="P643" s="6">
        <f t="shared" ref="P643:P706" si="101">IF(L643&lt;&gt;0,IF(E643&lt;&gt;0,E643/L643,0),0)</f>
        <v>151.31746031746033</v>
      </c>
      <c r="Q643" t="str">
        <f t="shared" ref="Q643:Q706" si="102">LEFT(N643,SEARCH("/",N643,1)-1)</f>
        <v>technology</v>
      </c>
      <c r="R643" t="str">
        <f t="shared" ref="R643:R706" si="103">RIGHT(N643,LEN(N643)-SEARCH("/",N643,1))</f>
        <v>wearables</v>
      </c>
      <c r="S643" s="10">
        <f t="shared" ref="S643:S706" si="104">(J643/86400)+25569+(-6/24)</f>
        <v>42199.32</v>
      </c>
      <c r="T643" s="10">
        <f t="shared" ref="T643:T706" si="105">(I643/86400)+25569+(-6/24)</f>
        <v>42229.32</v>
      </c>
      <c r="U643">
        <f t="shared" ref="U643:U706" si="106">YEAR(S643)</f>
        <v>2015</v>
      </c>
      <c r="V643">
        <f t="shared" ref="V643:V706" si="107">YEAR(T643)</f>
        <v>2015</v>
      </c>
      <c r="W643" t="str">
        <f t="shared" ref="W643:W706" si="108">TEXT(S643,"mmm")</f>
        <v>Jul</v>
      </c>
      <c r="X643" t="str">
        <f t="shared" ref="X643:X706" si="109">IF(E643=0,"No funding",IF(E643&lt;1000,"&lt;1000",IF(E643&lt;4999,"1000 to 4999",IF(E643&lt;10000,"5000 to 9999",IF(E643&lt;14999,"10000 to 14999",IF(E643&lt;20000,"15000 to 19999",IF(E643&lt;25000,"20000 to 24999",IF(E643&lt;30000,"25000 to 29999",IF(E643&lt;35000,"30000 to 34999",IF(E643&lt;40000,"35000 to 39999",IF(E643&lt;45000,"40000 to 44999",IF(E643&lt;50000,"45000 to 49999","&gt;50000"))))))))))))</f>
        <v>45000 to 49999</v>
      </c>
      <c r="Y643" s="12">
        <f>VLOOKUP(H643,Table1[#All],2,)*Kickstarter!E643</f>
        <v>47665</v>
      </c>
      <c r="Z643" s="5">
        <f>Y643/'currency conversion'!$B$18</f>
        <v>1.034572430368433E-3</v>
      </c>
    </row>
    <row r="644" spans="1:26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0"/>
        <v>14.604850000000001</v>
      </c>
      <c r="P644" s="6">
        <f t="shared" si="101"/>
        <v>134.3592456301748</v>
      </c>
      <c r="Q644" t="str">
        <f t="shared" si="102"/>
        <v>technology</v>
      </c>
      <c r="R644" t="str">
        <f t="shared" si="103"/>
        <v>wearables</v>
      </c>
      <c r="S644" s="10">
        <f t="shared" si="104"/>
        <v>42199.401319444441</v>
      </c>
      <c r="T644" s="10">
        <f t="shared" si="105"/>
        <v>42235.401319444441</v>
      </c>
      <c r="U644">
        <f t="shared" si="106"/>
        <v>2015</v>
      </c>
      <c r="V644">
        <f t="shared" si="107"/>
        <v>2015</v>
      </c>
      <c r="W644" t="str">
        <f t="shared" si="108"/>
        <v>Jul</v>
      </c>
      <c r="X644" t="str">
        <f t="shared" si="109"/>
        <v>&gt;50000</v>
      </c>
      <c r="Y644" s="12">
        <f>VLOOKUP(H644,Table1[#All],2,)*Kickstarter!E644</f>
        <v>332990.57999999996</v>
      </c>
      <c r="Z644" s="5">
        <f>Y644/'currency conversion'!$B$18</f>
        <v>7.2275857262224701E-3</v>
      </c>
    </row>
    <row r="645" spans="1:26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0"/>
        <v>1.0580799999999999</v>
      </c>
      <c r="P645" s="6">
        <f t="shared" si="101"/>
        <v>174.02631578947367</v>
      </c>
      <c r="Q645" t="str">
        <f t="shared" si="102"/>
        <v>technology</v>
      </c>
      <c r="R645" t="str">
        <f t="shared" si="103"/>
        <v>wearables</v>
      </c>
      <c r="S645" s="10">
        <f t="shared" si="104"/>
        <v>42100.392071759255</v>
      </c>
      <c r="T645" s="10">
        <f t="shared" si="105"/>
        <v>42155.392071759255</v>
      </c>
      <c r="U645">
        <f t="shared" si="106"/>
        <v>2015</v>
      </c>
      <c r="V645">
        <f t="shared" si="107"/>
        <v>2015</v>
      </c>
      <c r="W645" t="str">
        <f t="shared" si="108"/>
        <v>Apr</v>
      </c>
      <c r="X645" t="str">
        <f t="shared" si="109"/>
        <v>25000 to 29999</v>
      </c>
      <c r="Y645" s="12">
        <f>VLOOKUP(H645,Table1[#All],2,)*Kickstarter!E645</f>
        <v>26452</v>
      </c>
      <c r="Z645" s="5">
        <f>Y645/'currency conversion'!$B$18</f>
        <v>5.7414266082252781E-4</v>
      </c>
    </row>
    <row r="646" spans="1:26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0"/>
        <v>3.0011791999999997</v>
      </c>
      <c r="P646" s="6">
        <f t="shared" si="101"/>
        <v>73.486268364348675</v>
      </c>
      <c r="Q646" t="str">
        <f t="shared" si="102"/>
        <v>technology</v>
      </c>
      <c r="R646" t="str">
        <f t="shared" si="103"/>
        <v>wearables</v>
      </c>
      <c r="S646" s="10">
        <f t="shared" si="104"/>
        <v>41898.415960648148</v>
      </c>
      <c r="T646" s="10">
        <f t="shared" si="105"/>
        <v>41940.791666666664</v>
      </c>
      <c r="U646">
        <f t="shared" si="106"/>
        <v>2014</v>
      </c>
      <c r="V646">
        <f t="shared" si="107"/>
        <v>2014</v>
      </c>
      <c r="W646" t="str">
        <f t="shared" si="108"/>
        <v>Sep</v>
      </c>
      <c r="X646" t="str">
        <f t="shared" si="109"/>
        <v>&gt;50000</v>
      </c>
      <c r="Y646" s="12">
        <f>VLOOKUP(H646,Table1[#All],2,)*Kickstarter!E646</f>
        <v>75029.48</v>
      </c>
      <c r="Z646" s="5">
        <f>Y646/'currency conversion'!$B$18</f>
        <v>1.6285205386107149E-3</v>
      </c>
    </row>
    <row r="647" spans="1:26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0"/>
        <v>2.7869999999999999</v>
      </c>
      <c r="P647" s="6">
        <f t="shared" si="101"/>
        <v>23.518987341772153</v>
      </c>
      <c r="Q647" t="str">
        <f t="shared" si="102"/>
        <v>technology</v>
      </c>
      <c r="R647" t="str">
        <f t="shared" si="103"/>
        <v>wearables</v>
      </c>
      <c r="S647" s="10">
        <f t="shared" si="104"/>
        <v>42563.776319444441</v>
      </c>
      <c r="T647" s="10">
        <f t="shared" si="105"/>
        <v>42593.776319444441</v>
      </c>
      <c r="U647">
        <f t="shared" si="106"/>
        <v>2016</v>
      </c>
      <c r="V647">
        <f t="shared" si="107"/>
        <v>2016</v>
      </c>
      <c r="W647" t="str">
        <f t="shared" si="108"/>
        <v>Jul</v>
      </c>
      <c r="X647" t="str">
        <f t="shared" si="109"/>
        <v>5000 to 9999</v>
      </c>
      <c r="Y647" s="12">
        <f>VLOOKUP(H647,Table1[#All],2,)*Kickstarter!E647</f>
        <v>5574</v>
      </c>
      <c r="Z647" s="5">
        <f>Y647/'currency conversion'!$B$18</f>
        <v>1.2098409161593717E-4</v>
      </c>
    </row>
    <row r="648" spans="1:26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0"/>
        <v>1.3187625000000001</v>
      </c>
      <c r="P648" s="6">
        <f t="shared" si="101"/>
        <v>39.074444444444445</v>
      </c>
      <c r="Q648" t="str">
        <f t="shared" si="102"/>
        <v>technology</v>
      </c>
      <c r="R648" t="str">
        <f t="shared" si="103"/>
        <v>wearables</v>
      </c>
      <c r="S648" s="10">
        <f t="shared" si="104"/>
        <v>41832.602627314816</v>
      </c>
      <c r="T648" s="10">
        <f t="shared" si="105"/>
        <v>41862.602627314816</v>
      </c>
      <c r="U648">
        <f t="shared" si="106"/>
        <v>2014</v>
      </c>
      <c r="V648">
        <f t="shared" si="107"/>
        <v>2014</v>
      </c>
      <c r="W648" t="str">
        <f t="shared" si="108"/>
        <v>Jul</v>
      </c>
      <c r="X648" t="str">
        <f t="shared" si="109"/>
        <v>1000 to 4999</v>
      </c>
      <c r="Y648" s="12">
        <f>VLOOKUP(H648,Table1[#All],2,)*Kickstarter!E648</f>
        <v>1055.01</v>
      </c>
      <c r="Z648" s="5">
        <f>Y648/'currency conversion'!$B$18</f>
        <v>2.2899071850687095E-5</v>
      </c>
    </row>
    <row r="649" spans="1:26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0"/>
        <v>1.0705</v>
      </c>
      <c r="P649" s="6">
        <f t="shared" si="101"/>
        <v>125.94117647058823</v>
      </c>
      <c r="Q649" t="str">
        <f t="shared" si="102"/>
        <v>technology</v>
      </c>
      <c r="R649" t="str">
        <f t="shared" si="103"/>
        <v>wearables</v>
      </c>
      <c r="S649" s="10">
        <f t="shared" si="104"/>
        <v>42416.517928240741</v>
      </c>
      <c r="T649" s="10">
        <f t="shared" si="105"/>
        <v>42446.476261574076</v>
      </c>
      <c r="U649">
        <f t="shared" si="106"/>
        <v>2016</v>
      </c>
      <c r="V649">
        <f t="shared" si="107"/>
        <v>2016</v>
      </c>
      <c r="W649" t="str">
        <f t="shared" si="108"/>
        <v>Feb</v>
      </c>
      <c r="X649" t="str">
        <f t="shared" si="109"/>
        <v>1000 to 4999</v>
      </c>
      <c r="Y649" s="12">
        <f>VLOOKUP(H649,Table1[#All],2,)*Kickstarter!E649</f>
        <v>1605.75</v>
      </c>
      <c r="Z649" s="5">
        <f>Y649/'currency conversion'!$B$18</f>
        <v>3.4852925208520113E-5</v>
      </c>
    </row>
    <row r="650" spans="1:26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0"/>
        <v>1.2682285714285715</v>
      </c>
      <c r="P650" s="6">
        <f t="shared" si="101"/>
        <v>1644</v>
      </c>
      <c r="Q650" t="str">
        <f t="shared" si="102"/>
        <v>technology</v>
      </c>
      <c r="R650" t="str">
        <f t="shared" si="103"/>
        <v>wearables</v>
      </c>
      <c r="S650" s="10">
        <f t="shared" si="104"/>
        <v>41891.443379629629</v>
      </c>
      <c r="T650" s="10">
        <f t="shared" si="105"/>
        <v>41926.443379629629</v>
      </c>
      <c r="U650">
        <f t="shared" si="106"/>
        <v>2014</v>
      </c>
      <c r="V650">
        <f t="shared" si="107"/>
        <v>2014</v>
      </c>
      <c r="W650" t="str">
        <f t="shared" si="108"/>
        <v>Sep</v>
      </c>
      <c r="X650" t="str">
        <f t="shared" si="109"/>
        <v>40000 to 44999</v>
      </c>
      <c r="Y650" s="12">
        <f>VLOOKUP(H650,Table1[#All],2,)*Kickstarter!E650</f>
        <v>44388</v>
      </c>
      <c r="Z650" s="5">
        <f>Y650/'currency conversion'!$B$18</f>
        <v>9.6344489749698942E-4</v>
      </c>
    </row>
    <row r="651" spans="1:26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0"/>
        <v>1.3996</v>
      </c>
      <c r="P651" s="6">
        <f t="shared" si="101"/>
        <v>42.670731707317074</v>
      </c>
      <c r="Q651" t="str">
        <f t="shared" si="102"/>
        <v>technology</v>
      </c>
      <c r="R651" t="str">
        <f t="shared" si="103"/>
        <v>wearables</v>
      </c>
      <c r="S651" s="10">
        <f t="shared" si="104"/>
        <v>41877.662187499998</v>
      </c>
      <c r="T651" s="10">
        <f t="shared" si="105"/>
        <v>41898.662187499998</v>
      </c>
      <c r="U651">
        <f t="shared" si="106"/>
        <v>2014</v>
      </c>
      <c r="V651">
        <f t="shared" si="107"/>
        <v>2014</v>
      </c>
      <c r="W651" t="str">
        <f t="shared" si="108"/>
        <v>Aug</v>
      </c>
      <c r="X651" t="str">
        <f t="shared" si="109"/>
        <v>1000 to 4999</v>
      </c>
      <c r="Y651" s="12">
        <f>VLOOKUP(H651,Table1[#All],2,)*Kickstarter!E651</f>
        <v>3499</v>
      </c>
      <c r="Z651" s="5">
        <f>Y651/'currency conversion'!$B$18</f>
        <v>7.5946059663466842E-5</v>
      </c>
    </row>
    <row r="652" spans="1:26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0"/>
        <v>1.1240000000000001</v>
      </c>
      <c r="P652" s="6">
        <f t="shared" si="101"/>
        <v>35.125</v>
      </c>
      <c r="Q652" t="str">
        <f t="shared" si="102"/>
        <v>technology</v>
      </c>
      <c r="R652" t="str">
        <f t="shared" si="103"/>
        <v>wearables</v>
      </c>
      <c r="S652" s="10">
        <f t="shared" si="104"/>
        <v>41931.786851851852</v>
      </c>
      <c r="T652" s="10">
        <f t="shared" si="105"/>
        <v>41991.828518518523</v>
      </c>
      <c r="U652">
        <f t="shared" si="106"/>
        <v>2014</v>
      </c>
      <c r="V652">
        <f t="shared" si="107"/>
        <v>2014</v>
      </c>
      <c r="W652" t="str">
        <f t="shared" si="108"/>
        <v>Oct</v>
      </c>
      <c r="X652" t="str">
        <f t="shared" si="109"/>
        <v>1000 to 4999</v>
      </c>
      <c r="Y652" s="12">
        <f>VLOOKUP(H652,Table1[#All],2,)*Kickstarter!E652</f>
        <v>1686</v>
      </c>
      <c r="Z652" s="5">
        <f>Y652/'currency conversion'!$B$18</f>
        <v>3.6594757528609627E-5</v>
      </c>
    </row>
    <row r="653" spans="1:26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0"/>
        <v>1.00528</v>
      </c>
      <c r="P653" s="6">
        <f t="shared" si="101"/>
        <v>239.35238095238094</v>
      </c>
      <c r="Q653" t="str">
        <f t="shared" si="102"/>
        <v>technology</v>
      </c>
      <c r="R653" t="str">
        <f t="shared" si="103"/>
        <v>wearables</v>
      </c>
      <c r="S653" s="10">
        <f t="shared" si="104"/>
        <v>41955.767488425925</v>
      </c>
      <c r="T653" s="10">
        <f t="shared" si="105"/>
        <v>41985.767488425925</v>
      </c>
      <c r="U653">
        <f t="shared" si="106"/>
        <v>2014</v>
      </c>
      <c r="V653">
        <f t="shared" si="107"/>
        <v>2014</v>
      </c>
      <c r="W653" t="str">
        <f t="shared" si="108"/>
        <v>Nov</v>
      </c>
      <c r="X653" t="str">
        <f t="shared" si="109"/>
        <v>25000 to 29999</v>
      </c>
      <c r="Y653" s="12">
        <f>VLOOKUP(H653,Table1[#All],2,)*Kickstarter!E653</f>
        <v>25132</v>
      </c>
      <c r="Z653" s="5">
        <f>Y653/'currency conversion'!$B$18</f>
        <v>5.4549196097806475E-4</v>
      </c>
    </row>
    <row r="654" spans="1:26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0"/>
        <v>1.0046666666666666</v>
      </c>
      <c r="P654" s="6">
        <f t="shared" si="101"/>
        <v>107.64285714285714</v>
      </c>
      <c r="Q654" t="str">
        <f t="shared" si="102"/>
        <v>technology</v>
      </c>
      <c r="R654" t="str">
        <f t="shared" si="103"/>
        <v>wearables</v>
      </c>
      <c r="S654" s="10">
        <f t="shared" si="104"/>
        <v>42675.440393518518</v>
      </c>
      <c r="T654" s="10">
        <f t="shared" si="105"/>
        <v>42705.482060185182</v>
      </c>
      <c r="U654">
        <f t="shared" si="106"/>
        <v>2016</v>
      </c>
      <c r="V654">
        <f t="shared" si="107"/>
        <v>2016</v>
      </c>
      <c r="W654" t="str">
        <f t="shared" si="108"/>
        <v>Nov</v>
      </c>
      <c r="X654" t="str">
        <f t="shared" si="109"/>
        <v>1000 to 4999</v>
      </c>
      <c r="Y654" s="12">
        <f>VLOOKUP(H654,Table1[#All],2,)*Kickstarter!E654</f>
        <v>3014</v>
      </c>
      <c r="Z654" s="5">
        <f>Y654/'currency conversion'!$B$18</f>
        <v>6.5419097978190643E-5</v>
      </c>
    </row>
    <row r="655" spans="1:26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0"/>
        <v>1.4144600000000001</v>
      </c>
      <c r="P655" s="6">
        <f t="shared" si="101"/>
        <v>95.830623306233065</v>
      </c>
      <c r="Q655" t="str">
        <f t="shared" si="102"/>
        <v>technology</v>
      </c>
      <c r="R655" t="str">
        <f t="shared" si="103"/>
        <v>wearables</v>
      </c>
      <c r="S655" s="10">
        <f t="shared" si="104"/>
        <v>42199.368518518517</v>
      </c>
      <c r="T655" s="10">
        <f t="shared" si="105"/>
        <v>42236.368518518517</v>
      </c>
      <c r="U655">
        <f t="shared" si="106"/>
        <v>2015</v>
      </c>
      <c r="V655">
        <f t="shared" si="107"/>
        <v>2015</v>
      </c>
      <c r="W655" t="str">
        <f t="shared" si="108"/>
        <v>Jul</v>
      </c>
      <c r="X655" t="str">
        <f t="shared" si="109"/>
        <v>&gt;50000</v>
      </c>
      <c r="Y655" s="12">
        <f>VLOOKUP(H655,Table1[#All],2,)*Kickstarter!E655</f>
        <v>106084.5</v>
      </c>
      <c r="Z655" s="5">
        <f>Y655/'currency conversion'!$B$18</f>
        <v>2.3025720967045009E-3</v>
      </c>
    </row>
    <row r="656" spans="1:26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0"/>
        <v>2.6729166666666666</v>
      </c>
      <c r="P656" s="6">
        <f t="shared" si="101"/>
        <v>31.663376110562684</v>
      </c>
      <c r="Q656" t="str">
        <f t="shared" si="102"/>
        <v>technology</v>
      </c>
      <c r="R656" t="str">
        <f t="shared" si="103"/>
        <v>wearables</v>
      </c>
      <c r="S656" s="10">
        <f t="shared" si="104"/>
        <v>42163.707326388889</v>
      </c>
      <c r="T656" s="10">
        <f t="shared" si="105"/>
        <v>42193.707326388889</v>
      </c>
      <c r="U656">
        <f t="shared" si="106"/>
        <v>2015</v>
      </c>
      <c r="V656">
        <f t="shared" si="107"/>
        <v>2015</v>
      </c>
      <c r="W656" t="str">
        <f t="shared" si="108"/>
        <v>Jun</v>
      </c>
      <c r="X656" t="str">
        <f t="shared" si="109"/>
        <v>30000 to 34999</v>
      </c>
      <c r="Y656" s="12">
        <f>VLOOKUP(H656,Table1[#All],2,)*Kickstarter!E656</f>
        <v>32075</v>
      </c>
      <c r="Z656" s="5">
        <f>Y656/'currency conversion'!$B$18</f>
        <v>6.961903011448125E-4</v>
      </c>
    </row>
    <row r="657" spans="1:26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0"/>
        <v>1.4688749999999999</v>
      </c>
      <c r="P657" s="6">
        <f t="shared" si="101"/>
        <v>42.886861313868614</v>
      </c>
      <c r="Q657" t="str">
        <f t="shared" si="102"/>
        <v>technology</v>
      </c>
      <c r="R657" t="str">
        <f t="shared" si="103"/>
        <v>wearables</v>
      </c>
      <c r="S657" s="10">
        <f t="shared" si="104"/>
        <v>42045.707314814819</v>
      </c>
      <c r="T657" s="10">
        <f t="shared" si="105"/>
        <v>42075.665648148148</v>
      </c>
      <c r="U657">
        <f t="shared" si="106"/>
        <v>2015</v>
      </c>
      <c r="V657">
        <f t="shared" si="107"/>
        <v>2015</v>
      </c>
      <c r="W657" t="str">
        <f t="shared" si="108"/>
        <v>Feb</v>
      </c>
      <c r="X657" t="str">
        <f t="shared" si="109"/>
        <v>10000 to 14999</v>
      </c>
      <c r="Y657" s="12">
        <f>VLOOKUP(H657,Table1[#All],2,)*Kickstarter!E657</f>
        <v>11751</v>
      </c>
      <c r="Z657" s="5">
        <f>Y657/'currency conversion'!$B$18</f>
        <v>2.5505634384264043E-4</v>
      </c>
    </row>
    <row r="658" spans="1:26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0"/>
        <v>2.1356000000000002</v>
      </c>
      <c r="P658" s="6">
        <f t="shared" si="101"/>
        <v>122.73563218390805</v>
      </c>
      <c r="Q658" t="str">
        <f t="shared" si="102"/>
        <v>technology</v>
      </c>
      <c r="R658" t="str">
        <f t="shared" si="103"/>
        <v>wearables</v>
      </c>
      <c r="S658" s="10">
        <f t="shared" si="104"/>
        <v>42417.554618055554</v>
      </c>
      <c r="T658" s="10">
        <f t="shared" si="105"/>
        <v>42477.51295138889</v>
      </c>
      <c r="U658">
        <f t="shared" si="106"/>
        <v>2016</v>
      </c>
      <c r="V658">
        <f t="shared" si="107"/>
        <v>2016</v>
      </c>
      <c r="W658" t="str">
        <f t="shared" si="108"/>
        <v>Feb</v>
      </c>
      <c r="X658" t="str">
        <f t="shared" si="109"/>
        <v>10000 to 14999</v>
      </c>
      <c r="Y658" s="12">
        <f>VLOOKUP(H658,Table1[#All],2,)*Kickstarter!E658</f>
        <v>10678</v>
      </c>
      <c r="Z658" s="5">
        <f>Y658/'currency conversion'!$B$18</f>
        <v>2.3176679768119432E-4</v>
      </c>
    </row>
    <row r="659" spans="1:26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0"/>
        <v>1.2569999999999999</v>
      </c>
      <c r="P659" s="6">
        <f t="shared" si="101"/>
        <v>190.45454545454547</v>
      </c>
      <c r="Q659" t="str">
        <f t="shared" si="102"/>
        <v>technology</v>
      </c>
      <c r="R659" t="str">
        <f t="shared" si="103"/>
        <v>wearables</v>
      </c>
      <c r="S659" s="10">
        <f t="shared" si="104"/>
        <v>42331.59574074074</v>
      </c>
      <c r="T659" s="10">
        <f t="shared" si="105"/>
        <v>42361.59574074074</v>
      </c>
      <c r="U659">
        <f t="shared" si="106"/>
        <v>2015</v>
      </c>
      <c r="V659">
        <f t="shared" si="107"/>
        <v>2015</v>
      </c>
      <c r="W659" t="str">
        <f t="shared" si="108"/>
        <v>Nov</v>
      </c>
      <c r="X659" t="str">
        <f t="shared" si="109"/>
        <v>15000 to 19999</v>
      </c>
      <c r="Y659" s="12">
        <f>VLOOKUP(H659,Table1[#All],2,)*Kickstarter!E659</f>
        <v>18855</v>
      </c>
      <c r="Z659" s="5">
        <f>Y659/'currency conversion'!$B$18</f>
        <v>4.0924920118738705E-4</v>
      </c>
    </row>
    <row r="660" spans="1:26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0"/>
        <v>1.0446206037108834</v>
      </c>
      <c r="P660" s="6">
        <f t="shared" si="101"/>
        <v>109.33695652173913</v>
      </c>
      <c r="Q660" t="str">
        <f t="shared" si="102"/>
        <v>technology</v>
      </c>
      <c r="R660" t="str">
        <f t="shared" si="103"/>
        <v>wearables</v>
      </c>
      <c r="S660" s="10">
        <f t="shared" si="104"/>
        <v>42178.910752314812</v>
      </c>
      <c r="T660" s="10">
        <f t="shared" si="105"/>
        <v>42211.5</v>
      </c>
      <c r="U660">
        <f t="shared" si="106"/>
        <v>2015</v>
      </c>
      <c r="V660">
        <f t="shared" si="107"/>
        <v>2015</v>
      </c>
      <c r="W660" t="str">
        <f t="shared" si="108"/>
        <v>Jun</v>
      </c>
      <c r="X660" t="str">
        <f t="shared" si="109"/>
        <v>30000 to 34999</v>
      </c>
      <c r="Y660" s="12">
        <f>VLOOKUP(H660,Table1[#All],2,)*Kickstarter!E660</f>
        <v>30177</v>
      </c>
      <c r="Z660" s="5">
        <f>Y660/'currency conversion'!$B$18</f>
        <v>6.5499406758057698E-4</v>
      </c>
    </row>
    <row r="661" spans="1:26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0"/>
        <v>1.0056666666666667</v>
      </c>
      <c r="P661" s="6">
        <f t="shared" si="101"/>
        <v>143.66666666666666</v>
      </c>
      <c r="Q661" t="str">
        <f t="shared" si="102"/>
        <v>technology</v>
      </c>
      <c r="R661" t="str">
        <f t="shared" si="103"/>
        <v>wearables</v>
      </c>
      <c r="S661" s="10">
        <f t="shared" si="104"/>
        <v>42209.343692129631</v>
      </c>
      <c r="T661" s="10">
        <f t="shared" si="105"/>
        <v>42239.343692129631</v>
      </c>
      <c r="U661">
        <f t="shared" si="106"/>
        <v>2015</v>
      </c>
      <c r="V661">
        <f t="shared" si="107"/>
        <v>2015</v>
      </c>
      <c r="W661" t="str">
        <f t="shared" si="108"/>
        <v>Jul</v>
      </c>
      <c r="X661" t="str">
        <f t="shared" si="109"/>
        <v>1000 to 4999</v>
      </c>
      <c r="Y661" s="12">
        <f>VLOOKUP(H661,Table1[#All],2,)*Kickstarter!E661</f>
        <v>3017</v>
      </c>
      <c r="Z661" s="5">
        <f>Y661/'currency conversion'!$B$18</f>
        <v>6.548421320510987E-5</v>
      </c>
    </row>
    <row r="662" spans="1:26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0"/>
        <v>3.058E-2</v>
      </c>
      <c r="P662" s="6">
        <f t="shared" si="101"/>
        <v>84.944444444444443</v>
      </c>
      <c r="Q662" t="str">
        <f t="shared" si="102"/>
        <v>technology</v>
      </c>
      <c r="R662" t="str">
        <f t="shared" si="103"/>
        <v>wearables</v>
      </c>
      <c r="S662" s="10">
        <f t="shared" si="104"/>
        <v>41922.491655092592</v>
      </c>
      <c r="T662" s="10">
        <f t="shared" si="105"/>
        <v>41952.533321759256</v>
      </c>
      <c r="U662">
        <f t="shared" si="106"/>
        <v>2014</v>
      </c>
      <c r="V662">
        <f t="shared" si="107"/>
        <v>2014</v>
      </c>
      <c r="W662" t="str">
        <f t="shared" si="108"/>
        <v>Oct</v>
      </c>
      <c r="X662" t="str">
        <f t="shared" si="109"/>
        <v>1000 to 4999</v>
      </c>
      <c r="Y662" s="12">
        <f>VLOOKUP(H662,Table1[#All],2,)*Kickstarter!E662</f>
        <v>1529</v>
      </c>
      <c r="Z662" s="5">
        <f>Y662/'currency conversion'!$B$18</f>
        <v>3.3187060653169708E-5</v>
      </c>
    </row>
    <row r="663" spans="1:26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0"/>
        <v>9.4999999999999998E-3</v>
      </c>
      <c r="P663" s="6">
        <f t="shared" si="101"/>
        <v>10.555555555555555</v>
      </c>
      <c r="Q663" t="str">
        <f t="shared" si="102"/>
        <v>technology</v>
      </c>
      <c r="R663" t="str">
        <f t="shared" si="103"/>
        <v>wearables</v>
      </c>
      <c r="S663" s="10">
        <f t="shared" si="104"/>
        <v>42636.395358796297</v>
      </c>
      <c r="T663" s="10">
        <f t="shared" si="105"/>
        <v>42666.395358796297</v>
      </c>
      <c r="U663">
        <f t="shared" si="106"/>
        <v>2016</v>
      </c>
      <c r="V663">
        <f t="shared" si="107"/>
        <v>2016</v>
      </c>
      <c r="W663" t="str">
        <f t="shared" si="108"/>
        <v>Sep</v>
      </c>
      <c r="X663" t="str">
        <f t="shared" si="109"/>
        <v>&lt;1000</v>
      </c>
      <c r="Y663" s="12">
        <f>VLOOKUP(H663,Table1[#All],2,)*Kickstarter!E663</f>
        <v>95</v>
      </c>
      <c r="Z663" s="5">
        <f>Y663/'currency conversion'!$B$18</f>
        <v>2.06198218577575E-6</v>
      </c>
    </row>
    <row r="664" spans="1:26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0"/>
        <v>4.0000000000000001E-3</v>
      </c>
      <c r="P664" s="6">
        <f t="shared" si="101"/>
        <v>39</v>
      </c>
      <c r="Q664" t="str">
        <f t="shared" si="102"/>
        <v>technology</v>
      </c>
      <c r="R664" t="str">
        <f t="shared" si="103"/>
        <v>wearables</v>
      </c>
      <c r="S664" s="10">
        <f t="shared" si="104"/>
        <v>41990.188043981485</v>
      </c>
      <c r="T664" s="10">
        <f t="shared" si="105"/>
        <v>42020.188043981485</v>
      </c>
      <c r="U664">
        <f t="shared" si="106"/>
        <v>2014</v>
      </c>
      <c r="V664">
        <f t="shared" si="107"/>
        <v>2015</v>
      </c>
      <c r="W664" t="str">
        <f t="shared" si="108"/>
        <v>Dec</v>
      </c>
      <c r="X664" t="str">
        <f t="shared" si="109"/>
        <v>&lt;1000</v>
      </c>
      <c r="Y664" s="12">
        <f>VLOOKUP(H664,Table1[#All],2,)*Kickstarter!E664</f>
        <v>156</v>
      </c>
      <c r="Z664" s="5">
        <f>Y664/'currency conversion'!$B$18</f>
        <v>3.3859917998001792E-6</v>
      </c>
    </row>
    <row r="665" spans="1:26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0"/>
        <v>3.5000000000000001E-3</v>
      </c>
      <c r="P665" s="6">
        <f t="shared" si="101"/>
        <v>100</v>
      </c>
      <c r="Q665" t="str">
        <f t="shared" si="102"/>
        <v>technology</v>
      </c>
      <c r="R665" t="str">
        <f t="shared" si="103"/>
        <v>wearables</v>
      </c>
      <c r="S665" s="10">
        <f t="shared" si="104"/>
        <v>42173.593240740738</v>
      </c>
      <c r="T665" s="10">
        <f t="shared" si="105"/>
        <v>42203.593240740738</v>
      </c>
      <c r="U665">
        <f t="shared" si="106"/>
        <v>2015</v>
      </c>
      <c r="V665">
        <f t="shared" si="107"/>
        <v>2015</v>
      </c>
      <c r="W665" t="str">
        <f t="shared" si="108"/>
        <v>Jun</v>
      </c>
      <c r="X665" t="str">
        <f t="shared" si="109"/>
        <v>&lt;1000</v>
      </c>
      <c r="Y665" s="12">
        <f>VLOOKUP(H665,Table1[#All],2,)*Kickstarter!E665</f>
        <v>105</v>
      </c>
      <c r="Z665" s="5">
        <f>Y665/'currency conversion'!$B$18</f>
        <v>2.2790329421731975E-6</v>
      </c>
    </row>
    <row r="666" spans="1:26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0"/>
        <v>7.5333333333333335E-2</v>
      </c>
      <c r="P666" s="6">
        <f t="shared" si="101"/>
        <v>31.172413793103448</v>
      </c>
      <c r="Q666" t="str">
        <f t="shared" si="102"/>
        <v>technology</v>
      </c>
      <c r="R666" t="str">
        <f t="shared" si="103"/>
        <v>wearables</v>
      </c>
      <c r="S666" s="10">
        <f t="shared" si="104"/>
        <v>42077.416377314818</v>
      </c>
      <c r="T666" s="10">
        <f t="shared" si="105"/>
        <v>42107.416377314818</v>
      </c>
      <c r="U666">
        <f t="shared" si="106"/>
        <v>2015</v>
      </c>
      <c r="V666">
        <f t="shared" si="107"/>
        <v>2015</v>
      </c>
      <c r="W666" t="str">
        <f t="shared" si="108"/>
        <v>Mar</v>
      </c>
      <c r="X666" t="str">
        <f t="shared" si="109"/>
        <v>&lt;1000</v>
      </c>
      <c r="Y666" s="12">
        <f>VLOOKUP(H666,Table1[#All],2,)*Kickstarter!E666</f>
        <v>904</v>
      </c>
      <c r="Z666" s="5">
        <f>Y666/'currency conversion'!$B$18</f>
        <v>1.9621388378329243E-5</v>
      </c>
    </row>
    <row r="667" spans="1:26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0"/>
        <v>0.18640000000000001</v>
      </c>
      <c r="P667" s="6">
        <f t="shared" si="101"/>
        <v>155.33333333333334</v>
      </c>
      <c r="Q667" t="str">
        <f t="shared" si="102"/>
        <v>technology</v>
      </c>
      <c r="R667" t="str">
        <f t="shared" si="103"/>
        <v>wearables</v>
      </c>
      <c r="S667" s="10">
        <f t="shared" si="104"/>
        <v>42688.461354166662</v>
      </c>
      <c r="T667" s="10">
        <f t="shared" si="105"/>
        <v>42748.461354166662</v>
      </c>
      <c r="U667">
        <f t="shared" si="106"/>
        <v>2016</v>
      </c>
      <c r="V667">
        <f t="shared" si="107"/>
        <v>2017</v>
      </c>
      <c r="W667" t="str">
        <f t="shared" si="108"/>
        <v>Nov</v>
      </c>
      <c r="X667" t="str">
        <f t="shared" si="109"/>
        <v>1000 to 4999</v>
      </c>
      <c r="Y667" s="12">
        <f>VLOOKUP(H667,Table1[#All],2,)*Kickstarter!E667</f>
        <v>1864</v>
      </c>
      <c r="Z667" s="5">
        <f>Y667/'currency conversion'!$B$18</f>
        <v>4.0458260992484194E-5</v>
      </c>
    </row>
    <row r="668" spans="1:26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0"/>
        <v>4.0000000000000003E-5</v>
      </c>
      <c r="P668" s="6">
        <f t="shared" si="101"/>
        <v>2</v>
      </c>
      <c r="Q668" t="str">
        <f t="shared" si="102"/>
        <v>technology</v>
      </c>
      <c r="R668" t="str">
        <f t="shared" si="103"/>
        <v>wearables</v>
      </c>
      <c r="S668" s="10">
        <f t="shared" si="104"/>
        <v>41838.582152777773</v>
      </c>
      <c r="T668" s="10">
        <f t="shared" si="105"/>
        <v>41868.582152777773</v>
      </c>
      <c r="U668">
        <f t="shared" si="106"/>
        <v>2014</v>
      </c>
      <c r="V668">
        <f t="shared" si="107"/>
        <v>2014</v>
      </c>
      <c r="W668" t="str">
        <f t="shared" si="108"/>
        <v>Jul</v>
      </c>
      <c r="X668" t="str">
        <f t="shared" si="109"/>
        <v>&lt;1000</v>
      </c>
      <c r="Y668" s="12">
        <f>VLOOKUP(H668,Table1[#All],2,)*Kickstarter!E668</f>
        <v>8</v>
      </c>
      <c r="Z668" s="5">
        <f>Y668/'currency conversion'!$B$18</f>
        <v>1.736406051179579E-7</v>
      </c>
    </row>
    <row r="669" spans="1:26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0"/>
        <v>0.1002</v>
      </c>
      <c r="P669" s="6">
        <f t="shared" si="101"/>
        <v>178.92857142857142</v>
      </c>
      <c r="Q669" t="str">
        <f t="shared" si="102"/>
        <v>technology</v>
      </c>
      <c r="R669" t="str">
        <f t="shared" si="103"/>
        <v>wearables</v>
      </c>
      <c r="S669" s="10">
        <f t="shared" si="104"/>
        <v>42632.123414351852</v>
      </c>
      <c r="T669" s="10">
        <f t="shared" si="105"/>
        <v>42672.123414351852</v>
      </c>
      <c r="U669">
        <f t="shared" si="106"/>
        <v>2016</v>
      </c>
      <c r="V669">
        <f t="shared" si="107"/>
        <v>2016</v>
      </c>
      <c r="W669" t="str">
        <f t="shared" si="108"/>
        <v>Sep</v>
      </c>
      <c r="X669" t="str">
        <f t="shared" si="109"/>
        <v>5000 to 9999</v>
      </c>
      <c r="Y669" s="12">
        <f>VLOOKUP(H669,Table1[#All],2,)*Kickstarter!E669</f>
        <v>5711.4</v>
      </c>
      <c r="Z669" s="5">
        <f>Y669/'currency conversion'!$B$18</f>
        <v>1.2396636900883809E-4</v>
      </c>
    </row>
    <row r="670" spans="1:26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0"/>
        <v>4.5600000000000002E-2</v>
      </c>
      <c r="P670" s="6">
        <f t="shared" si="101"/>
        <v>27.36</v>
      </c>
      <c r="Q670" t="str">
        <f t="shared" si="102"/>
        <v>technology</v>
      </c>
      <c r="R670" t="str">
        <f t="shared" si="103"/>
        <v>wearables</v>
      </c>
      <c r="S670" s="10">
        <f t="shared" si="104"/>
        <v>42090.581273148149</v>
      </c>
      <c r="T670" s="10">
        <f t="shared" si="105"/>
        <v>42135.581273148149</v>
      </c>
      <c r="U670">
        <f t="shared" si="106"/>
        <v>2015</v>
      </c>
      <c r="V670">
        <f t="shared" si="107"/>
        <v>2015</v>
      </c>
      <c r="W670" t="str">
        <f t="shared" si="108"/>
        <v>Mar</v>
      </c>
      <c r="X670" t="str">
        <f t="shared" si="109"/>
        <v>&lt;1000</v>
      </c>
      <c r="Y670" s="12">
        <f>VLOOKUP(H670,Table1[#All],2,)*Kickstarter!E670</f>
        <v>684</v>
      </c>
      <c r="Z670" s="5">
        <f>Y670/'currency conversion'!$B$18</f>
        <v>1.48462717375854E-5</v>
      </c>
    </row>
    <row r="671" spans="1:26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0"/>
        <v>0.21507499999999999</v>
      </c>
      <c r="P671" s="6">
        <f t="shared" si="101"/>
        <v>1536.25</v>
      </c>
      <c r="Q671" t="str">
        <f t="shared" si="102"/>
        <v>technology</v>
      </c>
      <c r="R671" t="str">
        <f t="shared" si="103"/>
        <v>wearables</v>
      </c>
      <c r="S671" s="10">
        <f t="shared" si="104"/>
        <v>42527.375671296293</v>
      </c>
      <c r="T671" s="10">
        <f t="shared" si="105"/>
        <v>42557.375671296293</v>
      </c>
      <c r="U671">
        <f t="shared" si="106"/>
        <v>2016</v>
      </c>
      <c r="V671">
        <f t="shared" si="107"/>
        <v>2016</v>
      </c>
      <c r="W671" t="str">
        <f t="shared" si="108"/>
        <v>Jun</v>
      </c>
      <c r="X671" t="str">
        <f t="shared" si="109"/>
        <v>40000 to 44999</v>
      </c>
      <c r="Y671" s="12">
        <f>VLOOKUP(H671,Table1[#All],2,)*Kickstarter!E671</f>
        <v>4731.6499999999996</v>
      </c>
      <c r="Z671" s="5">
        <f>Y671/'currency conversion'!$B$18</f>
        <v>1.0270082115079819E-4</v>
      </c>
    </row>
    <row r="672" spans="1:26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0"/>
        <v>0.29276666666666668</v>
      </c>
      <c r="P672" s="6">
        <f t="shared" si="101"/>
        <v>84.99677419354839</v>
      </c>
      <c r="Q672" t="str">
        <f t="shared" si="102"/>
        <v>technology</v>
      </c>
      <c r="R672" t="str">
        <f t="shared" si="103"/>
        <v>wearables</v>
      </c>
      <c r="S672" s="10">
        <f t="shared" si="104"/>
        <v>42506.459722222222</v>
      </c>
      <c r="T672" s="10">
        <f t="shared" si="105"/>
        <v>42540.090277777781</v>
      </c>
      <c r="U672">
        <f t="shared" si="106"/>
        <v>2016</v>
      </c>
      <c r="V672">
        <f t="shared" si="107"/>
        <v>2016</v>
      </c>
      <c r="W672" t="str">
        <f t="shared" si="108"/>
        <v>May</v>
      </c>
      <c r="X672" t="str">
        <f t="shared" si="109"/>
        <v>25000 to 29999</v>
      </c>
      <c r="Y672" s="12">
        <f>VLOOKUP(H672,Table1[#All],2,)*Kickstarter!E672</f>
        <v>30037.859999999997</v>
      </c>
      <c r="Z672" s="5">
        <f>Y672/'currency conversion'!$B$18</f>
        <v>6.5197402335606279E-4</v>
      </c>
    </row>
    <row r="673" spans="1:26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0"/>
        <v>0.39426666666666665</v>
      </c>
      <c r="P673" s="6">
        <f t="shared" si="101"/>
        <v>788.5333333333333</v>
      </c>
      <c r="Q673" t="str">
        <f t="shared" si="102"/>
        <v>technology</v>
      </c>
      <c r="R673" t="str">
        <f t="shared" si="103"/>
        <v>wearables</v>
      </c>
      <c r="S673" s="10">
        <f t="shared" si="104"/>
        <v>41984.442731481482</v>
      </c>
      <c r="T673" s="10">
        <f t="shared" si="105"/>
        <v>42017.916666666672</v>
      </c>
      <c r="U673">
        <f t="shared" si="106"/>
        <v>2014</v>
      </c>
      <c r="V673">
        <f t="shared" si="107"/>
        <v>2015</v>
      </c>
      <c r="W673" t="str">
        <f t="shared" si="108"/>
        <v>Dec</v>
      </c>
      <c r="X673" t="str">
        <f t="shared" si="109"/>
        <v>10000 to 14999</v>
      </c>
      <c r="Y673" s="12">
        <f>VLOOKUP(H673,Table1[#All],2,)*Kickstarter!E673</f>
        <v>11828</v>
      </c>
      <c r="Z673" s="5">
        <f>Y673/'currency conversion'!$B$18</f>
        <v>2.5672763466690074E-4</v>
      </c>
    </row>
    <row r="674" spans="1:26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0"/>
        <v>0.21628</v>
      </c>
      <c r="P674" s="6">
        <f t="shared" si="101"/>
        <v>50.29767441860465</v>
      </c>
      <c r="Q674" t="str">
        <f t="shared" si="102"/>
        <v>technology</v>
      </c>
      <c r="R674" t="str">
        <f t="shared" si="103"/>
        <v>wearables</v>
      </c>
      <c r="S674" s="10">
        <f t="shared" si="104"/>
        <v>41973.969490740739</v>
      </c>
      <c r="T674" s="10">
        <f t="shared" si="105"/>
        <v>42004.957638888889</v>
      </c>
      <c r="U674">
        <f t="shared" si="106"/>
        <v>2014</v>
      </c>
      <c r="V674">
        <f t="shared" si="107"/>
        <v>2014</v>
      </c>
      <c r="W674" t="str">
        <f t="shared" si="108"/>
        <v>Nov</v>
      </c>
      <c r="X674" t="str">
        <f t="shared" si="109"/>
        <v>10000 to 14999</v>
      </c>
      <c r="Y674" s="12">
        <f>VLOOKUP(H674,Table1[#All],2,)*Kickstarter!E674</f>
        <v>10814</v>
      </c>
      <c r="Z674" s="5">
        <f>Y674/'currency conversion'!$B$18</f>
        <v>2.347186879681996E-4</v>
      </c>
    </row>
    <row r="675" spans="1:26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0"/>
        <v>2.0500000000000002E-3</v>
      </c>
      <c r="P675" s="6">
        <f t="shared" si="101"/>
        <v>68.333333333333329</v>
      </c>
      <c r="Q675" t="str">
        <f t="shared" si="102"/>
        <v>technology</v>
      </c>
      <c r="R675" t="str">
        <f t="shared" si="103"/>
        <v>wearables</v>
      </c>
      <c r="S675" s="10">
        <f t="shared" si="104"/>
        <v>41838.590474537035</v>
      </c>
      <c r="T675" s="10">
        <f t="shared" si="105"/>
        <v>41883.590474537035</v>
      </c>
      <c r="U675">
        <f t="shared" si="106"/>
        <v>2014</v>
      </c>
      <c r="V675">
        <f t="shared" si="107"/>
        <v>2014</v>
      </c>
      <c r="W675" t="str">
        <f t="shared" si="108"/>
        <v>Jul</v>
      </c>
      <c r="X675" t="str">
        <f t="shared" si="109"/>
        <v>&lt;1000</v>
      </c>
      <c r="Y675" s="12">
        <f>VLOOKUP(H675,Table1[#All],2,)*Kickstarter!E675</f>
        <v>205</v>
      </c>
      <c r="Z675" s="5">
        <f>Y675/'currency conversion'!$B$18</f>
        <v>4.4495405061476714E-6</v>
      </c>
    </row>
    <row r="676" spans="1:26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0"/>
        <v>2.9999999999999997E-4</v>
      </c>
      <c r="P676" s="6">
        <f t="shared" si="101"/>
        <v>7.5</v>
      </c>
      <c r="Q676" t="str">
        <f t="shared" si="102"/>
        <v>technology</v>
      </c>
      <c r="R676" t="str">
        <f t="shared" si="103"/>
        <v>wearables</v>
      </c>
      <c r="S676" s="10">
        <f t="shared" si="104"/>
        <v>41802.866053240738</v>
      </c>
      <c r="T676" s="10">
        <f t="shared" si="105"/>
        <v>41862.866053240738</v>
      </c>
      <c r="U676">
        <f t="shared" si="106"/>
        <v>2014</v>
      </c>
      <c r="V676">
        <f t="shared" si="107"/>
        <v>2014</v>
      </c>
      <c r="W676" t="str">
        <f t="shared" si="108"/>
        <v>Jun</v>
      </c>
      <c r="X676" t="str">
        <f t="shared" si="109"/>
        <v>&lt;1000</v>
      </c>
      <c r="Y676" s="12">
        <f>VLOOKUP(H676,Table1[#All],2,)*Kickstarter!E676</f>
        <v>15</v>
      </c>
      <c r="Z676" s="5">
        <f>Y676/'currency conversion'!$B$18</f>
        <v>3.2557613459617105E-7</v>
      </c>
    </row>
    <row r="677" spans="1:26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0"/>
        <v>0.14849999999999999</v>
      </c>
      <c r="P677" s="6">
        <f t="shared" si="101"/>
        <v>34.269230769230766</v>
      </c>
      <c r="Q677" t="str">
        <f t="shared" si="102"/>
        <v>technology</v>
      </c>
      <c r="R677" t="str">
        <f t="shared" si="103"/>
        <v>wearables</v>
      </c>
      <c r="S677" s="10">
        <f t="shared" si="104"/>
        <v>41975.680601851855</v>
      </c>
      <c r="T677" s="10">
        <f t="shared" si="105"/>
        <v>42005.040972222225</v>
      </c>
      <c r="U677">
        <f t="shared" si="106"/>
        <v>2014</v>
      </c>
      <c r="V677">
        <f t="shared" si="107"/>
        <v>2015</v>
      </c>
      <c r="W677" t="str">
        <f t="shared" si="108"/>
        <v>Dec</v>
      </c>
      <c r="X677" t="str">
        <f t="shared" si="109"/>
        <v>&lt;1000</v>
      </c>
      <c r="Y677" s="12">
        <f>VLOOKUP(H677,Table1[#All],2,)*Kickstarter!E677</f>
        <v>891</v>
      </c>
      <c r="Z677" s="5">
        <f>Y677/'currency conversion'!$B$18</f>
        <v>1.9339222395012561E-5</v>
      </c>
    </row>
    <row r="678" spans="1:26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0"/>
        <v>1.4710000000000001E-2</v>
      </c>
      <c r="P678" s="6">
        <f t="shared" si="101"/>
        <v>61.291666666666664</v>
      </c>
      <c r="Q678" t="str">
        <f t="shared" si="102"/>
        <v>technology</v>
      </c>
      <c r="R678" t="str">
        <f t="shared" si="103"/>
        <v>wearables</v>
      </c>
      <c r="S678" s="10">
        <f t="shared" si="104"/>
        <v>42012.51829861111</v>
      </c>
      <c r="T678" s="10">
        <f t="shared" si="105"/>
        <v>42042.51829861111</v>
      </c>
      <c r="U678">
        <f t="shared" si="106"/>
        <v>2015</v>
      </c>
      <c r="V678">
        <f t="shared" si="107"/>
        <v>2015</v>
      </c>
      <c r="W678" t="str">
        <f t="shared" si="108"/>
        <v>Jan</v>
      </c>
      <c r="X678" t="str">
        <f t="shared" si="109"/>
        <v>1000 to 4999</v>
      </c>
      <c r="Y678" s="12">
        <f>VLOOKUP(H678,Table1[#All],2,)*Kickstarter!E678</f>
        <v>1103.25</v>
      </c>
      <c r="Z678" s="5">
        <f>Y678/'currency conversion'!$B$18</f>
        <v>2.3946124699548384E-5</v>
      </c>
    </row>
    <row r="679" spans="1:26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0"/>
        <v>0.25584000000000001</v>
      </c>
      <c r="P679" s="6">
        <f t="shared" si="101"/>
        <v>133.25</v>
      </c>
      <c r="Q679" t="str">
        <f t="shared" si="102"/>
        <v>technology</v>
      </c>
      <c r="R679" t="str">
        <f t="shared" si="103"/>
        <v>wearables</v>
      </c>
      <c r="S679" s="10">
        <f t="shared" si="104"/>
        <v>42504.153877314813</v>
      </c>
      <c r="T679" s="10">
        <f t="shared" si="105"/>
        <v>42549.153877314813</v>
      </c>
      <c r="U679">
        <f t="shared" si="106"/>
        <v>2016</v>
      </c>
      <c r="V679">
        <f t="shared" si="107"/>
        <v>2016</v>
      </c>
      <c r="W679" t="str">
        <f t="shared" si="108"/>
        <v>May</v>
      </c>
      <c r="X679" t="str">
        <f t="shared" si="109"/>
        <v>10000 to 14999</v>
      </c>
      <c r="Y679" s="12">
        <f>VLOOKUP(H679,Table1[#All],2,)*Kickstarter!E679</f>
        <v>14582.88</v>
      </c>
      <c r="Z679" s="5">
        <f>Y679/'currency conversion'!$B$18</f>
        <v>3.1652251344532073E-4</v>
      </c>
    </row>
    <row r="680" spans="1:26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0"/>
        <v>3.8206896551724136E-2</v>
      </c>
      <c r="P680" s="6">
        <f t="shared" si="101"/>
        <v>65.17647058823529</v>
      </c>
      <c r="Q680" t="str">
        <f t="shared" si="102"/>
        <v>technology</v>
      </c>
      <c r="R680" t="str">
        <f t="shared" si="103"/>
        <v>wearables</v>
      </c>
      <c r="S680" s="10">
        <f t="shared" si="104"/>
        <v>42481.126597222217</v>
      </c>
      <c r="T680" s="10">
        <f t="shared" si="105"/>
        <v>42511.126597222217</v>
      </c>
      <c r="U680">
        <f t="shared" si="106"/>
        <v>2016</v>
      </c>
      <c r="V680">
        <f t="shared" si="107"/>
        <v>2016</v>
      </c>
      <c r="W680" t="str">
        <f t="shared" si="108"/>
        <v>Apr</v>
      </c>
      <c r="X680" t="str">
        <f t="shared" si="109"/>
        <v>1000 to 4999</v>
      </c>
      <c r="Y680" s="12">
        <f>VLOOKUP(H680,Table1[#All],2,)*Kickstarter!E680</f>
        <v>1108</v>
      </c>
      <c r="Z680" s="5">
        <f>Y680/'currency conversion'!$B$18</f>
        <v>2.4049223808837168E-5</v>
      </c>
    </row>
    <row r="681" spans="1:26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0"/>
        <v>0.15485964912280703</v>
      </c>
      <c r="P681" s="6">
        <f t="shared" si="101"/>
        <v>93.90425531914893</v>
      </c>
      <c r="Q681" t="str">
        <f t="shared" si="102"/>
        <v>technology</v>
      </c>
      <c r="R681" t="str">
        <f t="shared" si="103"/>
        <v>wearables</v>
      </c>
      <c r="S681" s="10">
        <f t="shared" si="104"/>
        <v>42556.445706018523</v>
      </c>
      <c r="T681" s="10">
        <f t="shared" si="105"/>
        <v>42616.445706018523</v>
      </c>
      <c r="U681">
        <f t="shared" si="106"/>
        <v>2016</v>
      </c>
      <c r="V681">
        <f t="shared" si="107"/>
        <v>2016</v>
      </c>
      <c r="W681" t="str">
        <f t="shared" si="108"/>
        <v>Jul</v>
      </c>
      <c r="X681" t="str">
        <f t="shared" si="109"/>
        <v>5000 to 9999</v>
      </c>
      <c r="Y681" s="12">
        <f>VLOOKUP(H681,Table1[#All],2,)*Kickstarter!E681</f>
        <v>8827</v>
      </c>
      <c r="Z681" s="5">
        <f>Y681/'currency conversion'!$B$18</f>
        <v>1.9159070267202679E-4</v>
      </c>
    </row>
    <row r="682" spans="1:26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0"/>
        <v>0.25912000000000002</v>
      </c>
      <c r="P682" s="6">
        <f t="shared" si="101"/>
        <v>150.65116279069767</v>
      </c>
      <c r="Q682" t="str">
        <f t="shared" si="102"/>
        <v>technology</v>
      </c>
      <c r="R682" t="str">
        <f t="shared" si="103"/>
        <v>wearables</v>
      </c>
      <c r="S682" s="10">
        <f t="shared" si="104"/>
        <v>41864.251516203702</v>
      </c>
      <c r="T682" s="10">
        <f t="shared" si="105"/>
        <v>41899.251516203702</v>
      </c>
      <c r="U682">
        <f t="shared" si="106"/>
        <v>2014</v>
      </c>
      <c r="V682">
        <f t="shared" si="107"/>
        <v>2014</v>
      </c>
      <c r="W682" t="str">
        <f t="shared" si="108"/>
        <v>Aug</v>
      </c>
      <c r="X682" t="str">
        <f t="shared" si="109"/>
        <v>15000 to 19999</v>
      </c>
      <c r="Y682" s="12">
        <f>VLOOKUP(H682,Table1[#All],2,)*Kickstarter!E682</f>
        <v>19434</v>
      </c>
      <c r="Z682" s="5">
        <f>Y682/'currency conversion'!$B$18</f>
        <v>4.2181643998279926E-4</v>
      </c>
    </row>
    <row r="683" spans="1:26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0"/>
        <v>4.0000000000000002E-4</v>
      </c>
      <c r="P683" s="6">
        <f t="shared" si="101"/>
        <v>1</v>
      </c>
      <c r="Q683" t="str">
        <f t="shared" si="102"/>
        <v>technology</v>
      </c>
      <c r="R683" t="str">
        <f t="shared" si="103"/>
        <v>wearables</v>
      </c>
      <c r="S683" s="10">
        <f t="shared" si="104"/>
        <v>42639.555601851855</v>
      </c>
      <c r="T683" s="10">
        <f t="shared" si="105"/>
        <v>42669.555601851855</v>
      </c>
      <c r="U683">
        <f t="shared" si="106"/>
        <v>2016</v>
      </c>
      <c r="V683">
        <f t="shared" si="107"/>
        <v>2016</v>
      </c>
      <c r="W683" t="str">
        <f t="shared" si="108"/>
        <v>Sep</v>
      </c>
      <c r="X683" t="str">
        <f t="shared" si="109"/>
        <v>&lt;1000</v>
      </c>
      <c r="Y683" s="12">
        <f>VLOOKUP(H683,Table1[#All],2,)*Kickstarter!E683</f>
        <v>1</v>
      </c>
      <c r="Z683" s="5">
        <f>Y683/'currency conversion'!$B$18</f>
        <v>2.1705075639744737E-8</v>
      </c>
    </row>
    <row r="684" spans="1:26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0"/>
        <v>1.06E-3</v>
      </c>
      <c r="P684" s="6">
        <f t="shared" si="101"/>
        <v>13.25</v>
      </c>
      <c r="Q684" t="str">
        <f t="shared" si="102"/>
        <v>technology</v>
      </c>
      <c r="R684" t="str">
        <f t="shared" si="103"/>
        <v>wearables</v>
      </c>
      <c r="S684" s="10">
        <f t="shared" si="104"/>
        <v>42778.515300925923</v>
      </c>
      <c r="T684" s="10">
        <f t="shared" si="105"/>
        <v>42808.473634259259</v>
      </c>
      <c r="U684">
        <f t="shared" si="106"/>
        <v>2017</v>
      </c>
      <c r="V684">
        <f t="shared" si="107"/>
        <v>2017</v>
      </c>
      <c r="W684" t="str">
        <f t="shared" si="108"/>
        <v>Feb</v>
      </c>
      <c r="X684" t="str">
        <f t="shared" si="109"/>
        <v>&lt;1000</v>
      </c>
      <c r="Y684" s="12">
        <f>VLOOKUP(H684,Table1[#All],2,)*Kickstarter!E684</f>
        <v>53</v>
      </c>
      <c r="Z684" s="5">
        <f>Y684/'currency conversion'!$B$18</f>
        <v>1.1503690089064712E-6</v>
      </c>
    </row>
    <row r="685" spans="1:26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0"/>
        <v>8.5142857142857138E-3</v>
      </c>
      <c r="P685" s="6">
        <f t="shared" si="101"/>
        <v>99.333333333333329</v>
      </c>
      <c r="Q685" t="str">
        <f t="shared" si="102"/>
        <v>technology</v>
      </c>
      <c r="R685" t="str">
        <f t="shared" si="103"/>
        <v>wearables</v>
      </c>
      <c r="S685" s="10">
        <f t="shared" si="104"/>
        <v>42634.650046296301</v>
      </c>
      <c r="T685" s="10">
        <f t="shared" si="105"/>
        <v>42674.650046296301</v>
      </c>
      <c r="U685">
        <f t="shared" si="106"/>
        <v>2016</v>
      </c>
      <c r="V685">
        <f t="shared" si="107"/>
        <v>2016</v>
      </c>
      <c r="W685" t="str">
        <f t="shared" si="108"/>
        <v>Sep</v>
      </c>
      <c r="X685" t="str">
        <f t="shared" si="109"/>
        <v>&lt;1000</v>
      </c>
      <c r="Y685" s="12">
        <f>VLOOKUP(H685,Table1[#All],2,)*Kickstarter!E685</f>
        <v>298</v>
      </c>
      <c r="Z685" s="5">
        <f>Y685/'currency conversion'!$B$18</f>
        <v>6.4681125406439324E-6</v>
      </c>
    </row>
    <row r="686" spans="1:26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0"/>
        <v>7.4837500000000001E-2</v>
      </c>
      <c r="P686" s="6">
        <f t="shared" si="101"/>
        <v>177.39259259259259</v>
      </c>
      <c r="Q686" t="str">
        <f t="shared" si="102"/>
        <v>technology</v>
      </c>
      <c r="R686" t="str">
        <f t="shared" si="103"/>
        <v>wearables</v>
      </c>
      <c r="S686" s="10">
        <f t="shared" si="104"/>
        <v>41809.223275462966</v>
      </c>
      <c r="T686" s="10">
        <f t="shared" si="105"/>
        <v>41844.875</v>
      </c>
      <c r="U686">
        <f t="shared" si="106"/>
        <v>2014</v>
      </c>
      <c r="V686">
        <f t="shared" si="107"/>
        <v>2014</v>
      </c>
      <c r="W686" t="str">
        <f t="shared" si="108"/>
        <v>Jun</v>
      </c>
      <c r="X686" t="str">
        <f t="shared" si="109"/>
        <v>20000 to 24999</v>
      </c>
      <c r="Y686" s="12">
        <f>VLOOKUP(H686,Table1[#All],2,)*Kickstarter!E686</f>
        <v>23948</v>
      </c>
      <c r="Z686" s="5">
        <f>Y686/'currency conversion'!$B$18</f>
        <v>5.1979315142060701E-4</v>
      </c>
    </row>
    <row r="687" spans="1:26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0"/>
        <v>0.27650000000000002</v>
      </c>
      <c r="P687" s="6">
        <f t="shared" si="101"/>
        <v>55.3</v>
      </c>
      <c r="Q687" t="str">
        <f t="shared" si="102"/>
        <v>technology</v>
      </c>
      <c r="R687" t="str">
        <f t="shared" si="103"/>
        <v>wearables</v>
      </c>
      <c r="S687" s="10">
        <f t="shared" si="104"/>
        <v>41971.616574074069</v>
      </c>
      <c r="T687" s="10">
        <f t="shared" si="105"/>
        <v>42016.616574074069</v>
      </c>
      <c r="U687">
        <f t="shared" si="106"/>
        <v>2014</v>
      </c>
      <c r="V687">
        <f t="shared" si="107"/>
        <v>2015</v>
      </c>
      <c r="W687" t="str">
        <f t="shared" si="108"/>
        <v>Nov</v>
      </c>
      <c r="X687" t="str">
        <f t="shared" si="109"/>
        <v>&lt;1000</v>
      </c>
      <c r="Y687" s="12">
        <f>VLOOKUP(H687,Table1[#All],2,)*Kickstarter!E687</f>
        <v>553</v>
      </c>
      <c r="Z687" s="5">
        <f>Y687/'currency conversion'!$B$18</f>
        <v>1.200290682877884E-5</v>
      </c>
    </row>
    <row r="688" spans="1:26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0"/>
        <v>0</v>
      </c>
      <c r="P688" s="6">
        <f t="shared" si="101"/>
        <v>0</v>
      </c>
      <c r="Q688" t="str">
        <f t="shared" si="102"/>
        <v>technology</v>
      </c>
      <c r="R688" t="str">
        <f t="shared" si="103"/>
        <v>wearables</v>
      </c>
      <c r="S688" s="10">
        <f t="shared" si="104"/>
        <v>42189.423263888893</v>
      </c>
      <c r="T688" s="10">
        <f t="shared" si="105"/>
        <v>42219.423263888893</v>
      </c>
      <c r="U688">
        <f t="shared" si="106"/>
        <v>2015</v>
      </c>
      <c r="V688">
        <f t="shared" si="107"/>
        <v>2015</v>
      </c>
      <c r="W688" t="str">
        <f t="shared" si="108"/>
        <v>Jul</v>
      </c>
      <c r="X688" t="str">
        <f t="shared" si="109"/>
        <v>No funding</v>
      </c>
      <c r="Y688" s="12">
        <f>VLOOKUP(H688,Table1[#All],2,)*Kickstarter!E688</f>
        <v>0</v>
      </c>
      <c r="Z688" s="5">
        <f>Y688/'currency conversion'!$B$18</f>
        <v>0</v>
      </c>
    </row>
    <row r="689" spans="1:26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0"/>
        <v>3.5499999999999997E-2</v>
      </c>
      <c r="P689" s="6">
        <f t="shared" si="101"/>
        <v>591.66666666666663</v>
      </c>
      <c r="Q689" t="str">
        <f t="shared" si="102"/>
        <v>technology</v>
      </c>
      <c r="R689" t="str">
        <f t="shared" si="103"/>
        <v>wearables</v>
      </c>
      <c r="S689" s="10">
        <f t="shared" si="104"/>
        <v>42711.500613425931</v>
      </c>
      <c r="T689" s="10">
        <f t="shared" si="105"/>
        <v>42771.500613425931</v>
      </c>
      <c r="U689">
        <f t="shared" si="106"/>
        <v>2016</v>
      </c>
      <c r="V689">
        <f t="shared" si="107"/>
        <v>2017</v>
      </c>
      <c r="W689" t="str">
        <f t="shared" si="108"/>
        <v>Dec</v>
      </c>
      <c r="X689" t="str">
        <f t="shared" si="109"/>
        <v>1000 to 4999</v>
      </c>
      <c r="Y689" s="12">
        <f>VLOOKUP(H689,Table1[#All],2,)*Kickstarter!E689</f>
        <v>188.15</v>
      </c>
      <c r="Z689" s="5">
        <f>Y689/'currency conversion'!$B$18</f>
        <v>4.0838099816179727E-6</v>
      </c>
    </row>
    <row r="690" spans="1:26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0"/>
        <v>0.72989999999999999</v>
      </c>
      <c r="P690" s="6">
        <f t="shared" si="101"/>
        <v>405.5</v>
      </c>
      <c r="Q690" t="str">
        <f t="shared" si="102"/>
        <v>technology</v>
      </c>
      <c r="R690" t="str">
        <f t="shared" si="103"/>
        <v>wearables</v>
      </c>
      <c r="S690" s="10">
        <f t="shared" si="104"/>
        <v>42261.854780092588</v>
      </c>
      <c r="T690" s="10">
        <f t="shared" si="105"/>
        <v>42291.854780092588</v>
      </c>
      <c r="U690">
        <f t="shared" si="106"/>
        <v>2015</v>
      </c>
      <c r="V690">
        <f t="shared" si="107"/>
        <v>2015</v>
      </c>
      <c r="W690" t="str">
        <f t="shared" si="108"/>
        <v>Sep</v>
      </c>
      <c r="X690" t="str">
        <f t="shared" si="109"/>
        <v>10000 to 14999</v>
      </c>
      <c r="Y690" s="12">
        <f>VLOOKUP(H690,Table1[#All],2,)*Kickstarter!E690</f>
        <v>14598</v>
      </c>
      <c r="Z690" s="5">
        <f>Y690/'currency conversion'!$B$18</f>
        <v>3.168506941889937E-4</v>
      </c>
    </row>
    <row r="691" spans="1:26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0"/>
        <v>0.57648750000000004</v>
      </c>
      <c r="P691" s="6">
        <f t="shared" si="101"/>
        <v>343.14732142857144</v>
      </c>
      <c r="Q691" t="str">
        <f t="shared" si="102"/>
        <v>technology</v>
      </c>
      <c r="R691" t="str">
        <f t="shared" si="103"/>
        <v>wearables</v>
      </c>
      <c r="S691" s="10">
        <f t="shared" si="104"/>
        <v>42675.41778935185</v>
      </c>
      <c r="T691" s="10">
        <f t="shared" si="105"/>
        <v>42711.957638888889</v>
      </c>
      <c r="U691">
        <f t="shared" si="106"/>
        <v>2016</v>
      </c>
      <c r="V691">
        <f t="shared" si="107"/>
        <v>2016</v>
      </c>
      <c r="W691" t="str">
        <f t="shared" si="108"/>
        <v>Nov</v>
      </c>
      <c r="X691" t="str">
        <f t="shared" si="109"/>
        <v>&gt;50000</v>
      </c>
      <c r="Y691" s="12">
        <f>VLOOKUP(H691,Table1[#All],2,)*Kickstarter!E691</f>
        <v>115297.5</v>
      </c>
      <c r="Z691" s="5">
        <f>Y691/'currency conversion'!$B$18</f>
        <v>2.502540958573469E-3</v>
      </c>
    </row>
    <row r="692" spans="1:26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0"/>
        <v>0.1234</v>
      </c>
      <c r="P692" s="6">
        <f t="shared" si="101"/>
        <v>72.588235294117652</v>
      </c>
      <c r="Q692" t="str">
        <f t="shared" si="102"/>
        <v>technology</v>
      </c>
      <c r="R692" t="str">
        <f t="shared" si="103"/>
        <v>wearables</v>
      </c>
      <c r="S692" s="10">
        <f t="shared" si="104"/>
        <v>42579.384733796294</v>
      </c>
      <c r="T692" s="10">
        <f t="shared" si="105"/>
        <v>42622</v>
      </c>
      <c r="U692">
        <f t="shared" si="106"/>
        <v>2016</v>
      </c>
      <c r="V692">
        <f t="shared" si="107"/>
        <v>2016</v>
      </c>
      <c r="W692" t="str">
        <f t="shared" si="108"/>
        <v>Jul</v>
      </c>
      <c r="X692" t="str">
        <f t="shared" si="109"/>
        <v>1000 to 4999</v>
      </c>
      <c r="Y692" s="12">
        <f>VLOOKUP(H692,Table1[#All],2,)*Kickstarter!E692</f>
        <v>2468</v>
      </c>
      <c r="Z692" s="5">
        <f>Y692/'currency conversion'!$B$18</f>
        <v>5.3568126678890013E-5</v>
      </c>
    </row>
    <row r="693" spans="1:26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0"/>
        <v>5.1999999999999998E-3</v>
      </c>
      <c r="P693" s="6">
        <f t="shared" si="101"/>
        <v>26</v>
      </c>
      <c r="Q693" t="str">
        <f t="shared" si="102"/>
        <v>technology</v>
      </c>
      <c r="R693" t="str">
        <f t="shared" si="103"/>
        <v>wearables</v>
      </c>
      <c r="S693" s="10">
        <f t="shared" si="104"/>
        <v>42157.778310185182</v>
      </c>
      <c r="T693" s="10">
        <f t="shared" si="105"/>
        <v>42185.778310185182</v>
      </c>
      <c r="U693">
        <f t="shared" si="106"/>
        <v>2015</v>
      </c>
      <c r="V693">
        <f t="shared" si="107"/>
        <v>2015</v>
      </c>
      <c r="W693" t="str">
        <f t="shared" si="108"/>
        <v>Jun</v>
      </c>
      <c r="X693" t="str">
        <f t="shared" si="109"/>
        <v>&lt;1000</v>
      </c>
      <c r="Y693" s="12">
        <f>VLOOKUP(H693,Table1[#All],2,)*Kickstarter!E693</f>
        <v>260</v>
      </c>
      <c r="Z693" s="5">
        <f>Y693/'currency conversion'!$B$18</f>
        <v>5.6433196663336317E-6</v>
      </c>
    </row>
    <row r="694" spans="1:26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0"/>
        <v>6.5299999999999997E-2</v>
      </c>
      <c r="P694" s="6">
        <f t="shared" si="101"/>
        <v>6.4975124378109452</v>
      </c>
      <c r="Q694" t="str">
        <f t="shared" si="102"/>
        <v>technology</v>
      </c>
      <c r="R694" t="str">
        <f t="shared" si="103"/>
        <v>wearables</v>
      </c>
      <c r="S694" s="10">
        <f t="shared" si="104"/>
        <v>42696.12572916667</v>
      </c>
      <c r="T694" s="10">
        <f t="shared" si="105"/>
        <v>42726.12572916667</v>
      </c>
      <c r="U694">
        <f t="shared" si="106"/>
        <v>2016</v>
      </c>
      <c r="V694">
        <f t="shared" si="107"/>
        <v>2016</v>
      </c>
      <c r="W694" t="str">
        <f t="shared" si="108"/>
        <v>Nov</v>
      </c>
      <c r="X694" t="str">
        <f t="shared" si="109"/>
        <v>1000 to 4999</v>
      </c>
      <c r="Y694" s="12">
        <f>VLOOKUP(H694,Table1[#All],2,)*Kickstarter!E694</f>
        <v>1710.8600000000001</v>
      </c>
      <c r="Z694" s="5">
        <f>Y694/'currency conversion'!$B$18</f>
        <v>3.7134345709013683E-5</v>
      </c>
    </row>
    <row r="695" spans="1:26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0"/>
        <v>0.35338000000000003</v>
      </c>
      <c r="P695" s="6">
        <f t="shared" si="101"/>
        <v>119.38513513513513</v>
      </c>
      <c r="Q695" t="str">
        <f t="shared" si="102"/>
        <v>technology</v>
      </c>
      <c r="R695" t="str">
        <f t="shared" si="103"/>
        <v>wearables</v>
      </c>
      <c r="S695" s="10">
        <f t="shared" si="104"/>
        <v>42094.558182870373</v>
      </c>
      <c r="T695" s="10">
        <f t="shared" si="105"/>
        <v>42124.558182870373</v>
      </c>
      <c r="U695">
        <f t="shared" si="106"/>
        <v>2015</v>
      </c>
      <c r="V695">
        <f t="shared" si="107"/>
        <v>2015</v>
      </c>
      <c r="W695" t="str">
        <f t="shared" si="108"/>
        <v>Mar</v>
      </c>
      <c r="X695" t="str">
        <f t="shared" si="109"/>
        <v>35000 to 39999</v>
      </c>
      <c r="Y695" s="12">
        <f>VLOOKUP(H695,Table1[#All],2,)*Kickstarter!E695</f>
        <v>35338</v>
      </c>
      <c r="Z695" s="5">
        <f>Y695/'currency conversion'!$B$18</f>
        <v>7.670139629572996E-4</v>
      </c>
    </row>
    <row r="696" spans="1:26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0"/>
        <v>3.933333333333333E-3</v>
      </c>
      <c r="P696" s="6">
        <f t="shared" si="101"/>
        <v>84.285714285714292</v>
      </c>
      <c r="Q696" t="str">
        <f t="shared" si="102"/>
        <v>technology</v>
      </c>
      <c r="R696" t="str">
        <f t="shared" si="103"/>
        <v>wearables</v>
      </c>
      <c r="S696" s="10">
        <f t="shared" si="104"/>
        <v>42737.413877314815</v>
      </c>
      <c r="T696" s="10">
        <f t="shared" si="105"/>
        <v>42767.413877314815</v>
      </c>
      <c r="U696">
        <f t="shared" si="106"/>
        <v>2017</v>
      </c>
      <c r="V696">
        <f t="shared" si="107"/>
        <v>2017</v>
      </c>
      <c r="W696" t="str">
        <f t="shared" si="108"/>
        <v>Jan</v>
      </c>
      <c r="X696" t="str">
        <f t="shared" si="109"/>
        <v>&lt;1000</v>
      </c>
      <c r="Y696" s="12">
        <f>VLOOKUP(H696,Table1[#All],2,)*Kickstarter!E696</f>
        <v>590</v>
      </c>
      <c r="Z696" s="5">
        <f>Y696/'currency conversion'!$B$18</f>
        <v>1.2805994627449396E-5</v>
      </c>
    </row>
    <row r="697" spans="1:26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0"/>
        <v>1.06E-2</v>
      </c>
      <c r="P697" s="6">
        <f t="shared" si="101"/>
        <v>90.857142857142861</v>
      </c>
      <c r="Q697" t="str">
        <f t="shared" si="102"/>
        <v>technology</v>
      </c>
      <c r="R697" t="str">
        <f t="shared" si="103"/>
        <v>wearables</v>
      </c>
      <c r="S697" s="10">
        <f t="shared" si="104"/>
        <v>41913.271064814813</v>
      </c>
      <c r="T697" s="10">
        <f t="shared" si="105"/>
        <v>41943.271064814813</v>
      </c>
      <c r="U697">
        <f t="shared" si="106"/>
        <v>2014</v>
      </c>
      <c r="V697">
        <f t="shared" si="107"/>
        <v>2014</v>
      </c>
      <c r="W697" t="str">
        <f t="shared" si="108"/>
        <v>Oct</v>
      </c>
      <c r="X697" t="str">
        <f t="shared" si="109"/>
        <v>&lt;1000</v>
      </c>
      <c r="Y697" s="12">
        <f>VLOOKUP(H697,Table1[#All],2,)*Kickstarter!E697</f>
        <v>636</v>
      </c>
      <c r="Z697" s="5">
        <f>Y697/'currency conversion'!$B$18</f>
        <v>1.3804428106877653E-5</v>
      </c>
    </row>
    <row r="698" spans="1:26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0"/>
        <v>5.7142857142857145E-6</v>
      </c>
      <c r="P698" s="6">
        <f t="shared" si="101"/>
        <v>1</v>
      </c>
      <c r="Q698" t="str">
        <f t="shared" si="102"/>
        <v>technology</v>
      </c>
      <c r="R698" t="str">
        <f t="shared" si="103"/>
        <v>wearables</v>
      </c>
      <c r="S698" s="10">
        <f t="shared" si="104"/>
        <v>41815.677106481482</v>
      </c>
      <c r="T698" s="10">
        <f t="shared" si="105"/>
        <v>41845.677106481482</v>
      </c>
      <c r="U698">
        <f t="shared" si="106"/>
        <v>2014</v>
      </c>
      <c r="V698">
        <f t="shared" si="107"/>
        <v>2014</v>
      </c>
      <c r="W698" t="str">
        <f t="shared" si="108"/>
        <v>Jun</v>
      </c>
      <c r="X698" t="str">
        <f t="shared" si="109"/>
        <v>&lt;1000</v>
      </c>
      <c r="Y698" s="12">
        <f>VLOOKUP(H698,Table1[#All],2,)*Kickstarter!E698</f>
        <v>1.1399999999999999</v>
      </c>
      <c r="Z698" s="5">
        <f>Y698/'currency conversion'!$B$18</f>
        <v>2.4743786229308999E-8</v>
      </c>
    </row>
    <row r="699" spans="1:26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0"/>
        <v>0.46379999999999999</v>
      </c>
      <c r="P699" s="6">
        <f t="shared" si="101"/>
        <v>20.342105263157894</v>
      </c>
      <c r="Q699" t="str">
        <f t="shared" si="102"/>
        <v>technology</v>
      </c>
      <c r="R699" t="str">
        <f t="shared" si="103"/>
        <v>wearables</v>
      </c>
      <c r="S699" s="10">
        <f t="shared" si="104"/>
        <v>42388.273020833338</v>
      </c>
      <c r="T699" s="10">
        <f t="shared" si="105"/>
        <v>42403.273020833338</v>
      </c>
      <c r="U699">
        <f t="shared" si="106"/>
        <v>2016</v>
      </c>
      <c r="V699">
        <f t="shared" si="107"/>
        <v>2016</v>
      </c>
      <c r="W699" t="str">
        <f t="shared" si="108"/>
        <v>Jan</v>
      </c>
      <c r="X699" t="str">
        <f t="shared" si="109"/>
        <v>1000 to 4999</v>
      </c>
      <c r="Y699" s="12">
        <f>VLOOKUP(H699,Table1[#All],2,)*Kickstarter!E699</f>
        <v>2643.66</v>
      </c>
      <c r="Z699" s="5">
        <f>Y699/'currency conversion'!$B$18</f>
        <v>5.7380840265767572E-5</v>
      </c>
    </row>
    <row r="700" spans="1:26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0"/>
        <v>0.15390000000000001</v>
      </c>
      <c r="P700" s="6">
        <f t="shared" si="101"/>
        <v>530.68965517241384</v>
      </c>
      <c r="Q700" t="str">
        <f t="shared" si="102"/>
        <v>technology</v>
      </c>
      <c r="R700" t="str">
        <f t="shared" si="103"/>
        <v>wearables</v>
      </c>
      <c r="S700" s="10">
        <f t="shared" si="104"/>
        <v>41866.681076388893</v>
      </c>
      <c r="T700" s="10">
        <f t="shared" si="105"/>
        <v>41899.833333333336</v>
      </c>
      <c r="U700">
        <f t="shared" si="106"/>
        <v>2014</v>
      </c>
      <c r="V700">
        <f t="shared" si="107"/>
        <v>2014</v>
      </c>
      <c r="W700" t="str">
        <f t="shared" si="108"/>
        <v>Aug</v>
      </c>
      <c r="X700" t="str">
        <f t="shared" si="109"/>
        <v>15000 to 19999</v>
      </c>
      <c r="Y700" s="12">
        <f>VLOOKUP(H700,Table1[#All],2,)*Kickstarter!E700</f>
        <v>15390</v>
      </c>
      <c r="Z700" s="5">
        <f>Y700/'currency conversion'!$B$18</f>
        <v>3.3404111409567153E-4</v>
      </c>
    </row>
    <row r="701" spans="1:26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0"/>
        <v>0.824221076923077</v>
      </c>
      <c r="P701" s="6">
        <f t="shared" si="101"/>
        <v>120.39184269662923</v>
      </c>
      <c r="Q701" t="str">
        <f t="shared" si="102"/>
        <v>technology</v>
      </c>
      <c r="R701" t="str">
        <f t="shared" si="103"/>
        <v>wearables</v>
      </c>
      <c r="S701" s="10">
        <f t="shared" si="104"/>
        <v>41563.235509259262</v>
      </c>
      <c r="T701" s="10">
        <f t="shared" si="105"/>
        <v>41600.416666666664</v>
      </c>
      <c r="U701">
        <f t="shared" si="106"/>
        <v>2013</v>
      </c>
      <c r="V701">
        <f t="shared" si="107"/>
        <v>2013</v>
      </c>
      <c r="W701" t="str">
        <f t="shared" si="108"/>
        <v>Oct</v>
      </c>
      <c r="X701" t="str">
        <f t="shared" si="109"/>
        <v>&gt;50000</v>
      </c>
      <c r="Y701" s="12">
        <f>VLOOKUP(H701,Table1[#All],2,)*Kickstarter!E701</f>
        <v>107148.74</v>
      </c>
      <c r="Z701" s="5">
        <f>Y701/'currency conversion'!$B$18</f>
        <v>2.3256715064033425E-3</v>
      </c>
    </row>
    <row r="702" spans="1:26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0"/>
        <v>2.6866666666666667E-2</v>
      </c>
      <c r="P702" s="6">
        <f t="shared" si="101"/>
        <v>13</v>
      </c>
      <c r="Q702" t="str">
        <f t="shared" si="102"/>
        <v>technology</v>
      </c>
      <c r="R702" t="str">
        <f t="shared" si="103"/>
        <v>wearables</v>
      </c>
      <c r="S702" s="10">
        <f t="shared" si="104"/>
        <v>42715.438437500001</v>
      </c>
      <c r="T702" s="10">
        <f t="shared" si="105"/>
        <v>42745.438437500001</v>
      </c>
      <c r="U702">
        <f t="shared" si="106"/>
        <v>2016</v>
      </c>
      <c r="V702">
        <f t="shared" si="107"/>
        <v>2017</v>
      </c>
      <c r="W702" t="str">
        <f t="shared" si="108"/>
        <v>Dec</v>
      </c>
      <c r="X702" t="str">
        <f t="shared" si="109"/>
        <v>&lt;1000</v>
      </c>
      <c r="Y702" s="12">
        <f>VLOOKUP(H702,Table1[#All],2,)*Kickstarter!E702</f>
        <v>459.41999999999996</v>
      </c>
      <c r="Z702" s="5">
        <f>Y702/'currency conversion'!$B$18</f>
        <v>9.9717458504115274E-6</v>
      </c>
    </row>
    <row r="703" spans="1:26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0"/>
        <v>0.26600000000000001</v>
      </c>
      <c r="P703" s="6">
        <f t="shared" si="101"/>
        <v>291.33333333333331</v>
      </c>
      <c r="Q703" t="str">
        <f t="shared" si="102"/>
        <v>technology</v>
      </c>
      <c r="R703" t="str">
        <f t="shared" si="103"/>
        <v>wearables</v>
      </c>
      <c r="S703" s="10">
        <f t="shared" si="104"/>
        <v>41813.412962962961</v>
      </c>
      <c r="T703" s="10">
        <f t="shared" si="105"/>
        <v>41843.412962962961</v>
      </c>
      <c r="U703">
        <f t="shared" si="106"/>
        <v>2014</v>
      </c>
      <c r="V703">
        <f t="shared" si="107"/>
        <v>2014</v>
      </c>
      <c r="W703" t="str">
        <f t="shared" si="108"/>
        <v>Jun</v>
      </c>
      <c r="X703" t="str">
        <f t="shared" si="109"/>
        <v>5000 to 9999</v>
      </c>
      <c r="Y703" s="12">
        <f>VLOOKUP(H703,Table1[#All],2,)*Kickstarter!E703</f>
        <v>8014.58</v>
      </c>
      <c r="Z703" s="5">
        <f>Y703/'currency conversion'!$B$18</f>
        <v>1.7395706512078539E-4</v>
      </c>
    </row>
    <row r="704" spans="1:26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0"/>
        <v>0.30813400000000002</v>
      </c>
      <c r="P704" s="6">
        <f t="shared" si="101"/>
        <v>124.9191891891892</v>
      </c>
      <c r="Q704" t="str">
        <f t="shared" si="102"/>
        <v>technology</v>
      </c>
      <c r="R704" t="str">
        <f t="shared" si="103"/>
        <v>wearables</v>
      </c>
      <c r="S704" s="10">
        <f t="shared" si="104"/>
        <v>42668.476701388892</v>
      </c>
      <c r="T704" s="10">
        <f t="shared" si="105"/>
        <v>42698.518368055556</v>
      </c>
      <c r="U704">
        <f t="shared" si="106"/>
        <v>2016</v>
      </c>
      <c r="V704">
        <f t="shared" si="107"/>
        <v>2016</v>
      </c>
      <c r="W704" t="str">
        <f t="shared" si="108"/>
        <v>Oct</v>
      </c>
      <c r="X704" t="str">
        <f t="shared" si="109"/>
        <v>1000 to 4999</v>
      </c>
      <c r="Y704" s="12">
        <f>VLOOKUP(H704,Table1[#All],2,)*Kickstarter!E704</f>
        <v>4622.01</v>
      </c>
      <c r="Z704" s="5">
        <f>Y704/'currency conversion'!$B$18</f>
        <v>1.0032107665765659E-4</v>
      </c>
    </row>
    <row r="705" spans="1:26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0"/>
        <v>5.5800000000000002E-2</v>
      </c>
      <c r="P705" s="6">
        <f t="shared" si="101"/>
        <v>119.57142857142857</v>
      </c>
      <c r="Q705" t="str">
        <f t="shared" si="102"/>
        <v>technology</v>
      </c>
      <c r="R705" t="str">
        <f t="shared" si="103"/>
        <v>wearables</v>
      </c>
      <c r="S705" s="10">
        <f t="shared" si="104"/>
        <v>42711.700798611113</v>
      </c>
      <c r="T705" s="10">
        <f t="shared" si="105"/>
        <v>42766.73055555555</v>
      </c>
      <c r="U705">
        <f t="shared" si="106"/>
        <v>2016</v>
      </c>
      <c r="V705">
        <f t="shared" si="107"/>
        <v>2017</v>
      </c>
      <c r="W705" t="str">
        <f t="shared" si="108"/>
        <v>Dec</v>
      </c>
      <c r="X705" t="str">
        <f t="shared" si="109"/>
        <v>&lt;1000</v>
      </c>
      <c r="Y705" s="12">
        <f>VLOOKUP(H705,Table1[#All],2,)*Kickstarter!E705</f>
        <v>837</v>
      </c>
      <c r="Z705" s="5">
        <f>Y705/'currency conversion'!$B$18</f>
        <v>1.8167148310466346E-5</v>
      </c>
    </row>
    <row r="706" spans="1:26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0"/>
        <v>8.7454545454545458E-3</v>
      </c>
      <c r="P706" s="6">
        <f t="shared" si="101"/>
        <v>120.25</v>
      </c>
      <c r="Q706" t="str">
        <f t="shared" si="102"/>
        <v>technology</v>
      </c>
      <c r="R706" t="str">
        <f t="shared" si="103"/>
        <v>wearables</v>
      </c>
      <c r="S706" s="10">
        <f t="shared" si="104"/>
        <v>42725.942916666667</v>
      </c>
      <c r="T706" s="10">
        <f t="shared" si="105"/>
        <v>42785.942916666667</v>
      </c>
      <c r="U706">
        <f t="shared" si="106"/>
        <v>2016</v>
      </c>
      <c r="V706">
        <f t="shared" si="107"/>
        <v>2017</v>
      </c>
      <c r="W706" t="str">
        <f t="shared" si="108"/>
        <v>Dec</v>
      </c>
      <c r="X706" t="str">
        <f t="shared" si="109"/>
        <v>&lt;1000</v>
      </c>
      <c r="Y706" s="12">
        <f>VLOOKUP(H706,Table1[#All],2,)*Kickstarter!E706</f>
        <v>360.75</v>
      </c>
      <c r="Z706" s="5">
        <f>Y706/'currency conversion'!$B$18</f>
        <v>7.8301060370379145E-6</v>
      </c>
    </row>
    <row r="707" spans="1:26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0">IF(D707&lt;&gt;0,IF(E707&lt;&gt;0,E707/D707,0),0)</f>
        <v>9.7699999999999992E-3</v>
      </c>
      <c r="P707" s="6">
        <f t="shared" ref="P707:P770" si="111">IF(L707&lt;&gt;0,IF(E707&lt;&gt;0,E707/L707,0),0)</f>
        <v>195.4</v>
      </c>
      <c r="Q707" t="str">
        <f t="shared" ref="Q707:Q770" si="112">LEFT(N707,SEARCH("/",N707,1)-1)</f>
        <v>technology</v>
      </c>
      <c r="R707" t="str">
        <f t="shared" ref="R707:R770" si="113">RIGHT(N707,LEN(N707)-SEARCH("/",N707,1))</f>
        <v>wearables</v>
      </c>
      <c r="S707" s="10">
        <f t="shared" ref="S707:S770" si="114">(J707/86400)+25569+(-6/24)</f>
        <v>42726.241643518515</v>
      </c>
      <c r="T707" s="10">
        <f t="shared" ref="T707:T770" si="115">(I707/86400)+25569+(-6/24)</f>
        <v>42756.241643518515</v>
      </c>
      <c r="U707">
        <f t="shared" ref="U707:U770" si="116">YEAR(S707)</f>
        <v>2016</v>
      </c>
      <c r="V707">
        <f t="shared" ref="V707:V770" si="117">YEAR(T707)</f>
        <v>2017</v>
      </c>
      <c r="W707" t="str">
        <f t="shared" ref="W707:W770" si="118">TEXT(S707,"mmm")</f>
        <v>Dec</v>
      </c>
      <c r="X707" t="str">
        <f t="shared" ref="X707:X770" si="119">IF(E707=0,"No funding",IF(E707&lt;1000,"&lt;1000",IF(E707&lt;4999,"1000 to 4999",IF(E707&lt;10000,"5000 to 9999",IF(E707&lt;14999,"10000 to 14999",IF(E707&lt;20000,"15000 to 19999",IF(E707&lt;25000,"20000 to 24999",IF(E707&lt;30000,"25000 to 29999",IF(E707&lt;35000,"30000 to 34999",IF(E707&lt;40000,"35000 to 39999",IF(E707&lt;45000,"40000 to 44999",IF(E707&lt;50000,"45000 to 49999","&gt;50000"))))))))))))</f>
        <v>&lt;1000</v>
      </c>
      <c r="Y707" s="12">
        <f>VLOOKUP(H707,Table1[#All],2,)*Kickstarter!E707</f>
        <v>1113.78</v>
      </c>
      <c r="Z707" s="5">
        <f>Y707/'currency conversion'!$B$18</f>
        <v>2.4174679146034894E-5</v>
      </c>
    </row>
    <row r="708" spans="1:26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0"/>
        <v>0</v>
      </c>
      <c r="P708" s="6">
        <f t="shared" si="111"/>
        <v>0</v>
      </c>
      <c r="Q708" t="str">
        <f t="shared" si="112"/>
        <v>technology</v>
      </c>
      <c r="R708" t="str">
        <f t="shared" si="113"/>
        <v>wearables</v>
      </c>
      <c r="S708" s="10">
        <f t="shared" si="114"/>
        <v>42676.745173611111</v>
      </c>
      <c r="T708" s="10">
        <f t="shared" si="115"/>
        <v>42718.527083333334</v>
      </c>
      <c r="U708">
        <f t="shared" si="116"/>
        <v>2016</v>
      </c>
      <c r="V708">
        <f t="shared" si="117"/>
        <v>2016</v>
      </c>
      <c r="W708" t="str">
        <f t="shared" si="118"/>
        <v>Nov</v>
      </c>
      <c r="X708" t="str">
        <f t="shared" si="119"/>
        <v>No funding</v>
      </c>
      <c r="Y708" s="12">
        <f>VLOOKUP(H708,Table1[#All],2,)*Kickstarter!E708</f>
        <v>0</v>
      </c>
      <c r="Z708" s="5">
        <f>Y708/'currency conversion'!$B$18</f>
        <v>0</v>
      </c>
    </row>
    <row r="709" spans="1:26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0"/>
        <v>0.78927352941176465</v>
      </c>
      <c r="P709" s="6">
        <f t="shared" si="111"/>
        <v>117.69868421052631</v>
      </c>
      <c r="Q709" t="str">
        <f t="shared" si="112"/>
        <v>technology</v>
      </c>
      <c r="R709" t="str">
        <f t="shared" si="113"/>
        <v>wearables</v>
      </c>
      <c r="S709" s="10">
        <f t="shared" si="114"/>
        <v>42696.413506944446</v>
      </c>
      <c r="T709" s="10">
        <f t="shared" si="115"/>
        <v>42736.413506944446</v>
      </c>
      <c r="U709">
        <f t="shared" si="116"/>
        <v>2016</v>
      </c>
      <c r="V709">
        <f t="shared" si="117"/>
        <v>2017</v>
      </c>
      <c r="W709" t="str">
        <f t="shared" si="118"/>
        <v>Nov</v>
      </c>
      <c r="X709" t="str">
        <f t="shared" si="119"/>
        <v>&gt;50000</v>
      </c>
      <c r="Y709" s="12">
        <f>VLOOKUP(H709,Table1[#All],2,)*Kickstarter!E709</f>
        <v>70308.486000000004</v>
      </c>
      <c r="Z709" s="5">
        <f>Y709/'currency conversion'!$B$18</f>
        <v>1.5260510067459342E-3</v>
      </c>
    </row>
    <row r="710" spans="1:26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0"/>
        <v>0.22092500000000001</v>
      </c>
      <c r="P710" s="6">
        <f t="shared" si="111"/>
        <v>23.948509485094849</v>
      </c>
      <c r="Q710" t="str">
        <f t="shared" si="112"/>
        <v>technology</v>
      </c>
      <c r="R710" t="str">
        <f t="shared" si="113"/>
        <v>wearables</v>
      </c>
      <c r="S710" s="10">
        <f t="shared" si="114"/>
        <v>41835.331018518518</v>
      </c>
      <c r="T710" s="10">
        <f t="shared" si="115"/>
        <v>41895.331018518518</v>
      </c>
      <c r="U710">
        <f t="shared" si="116"/>
        <v>2014</v>
      </c>
      <c r="V710">
        <f t="shared" si="117"/>
        <v>2014</v>
      </c>
      <c r="W710" t="str">
        <f t="shared" si="118"/>
        <v>Jul</v>
      </c>
      <c r="X710" t="str">
        <f t="shared" si="119"/>
        <v>5000 to 9999</v>
      </c>
      <c r="Y710" s="12">
        <f>VLOOKUP(H710,Table1[#All],2,)*Kickstarter!E710</f>
        <v>11576.470000000001</v>
      </c>
      <c r="Z710" s="5">
        <f>Y710/'currency conversion'!$B$18</f>
        <v>2.5126815699123579E-4</v>
      </c>
    </row>
    <row r="711" spans="1:26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0"/>
        <v>4.0666666666666663E-3</v>
      </c>
      <c r="P711" s="6">
        <f t="shared" si="111"/>
        <v>30.5</v>
      </c>
      <c r="Q711" t="str">
        <f t="shared" si="112"/>
        <v>technology</v>
      </c>
      <c r="R711" t="str">
        <f t="shared" si="113"/>
        <v>wearables</v>
      </c>
      <c r="S711" s="10">
        <f t="shared" si="114"/>
        <v>41947.791192129633</v>
      </c>
      <c r="T711" s="10">
        <f t="shared" si="115"/>
        <v>41977.791192129633</v>
      </c>
      <c r="U711">
        <f t="shared" si="116"/>
        <v>2014</v>
      </c>
      <c r="V711">
        <f t="shared" si="117"/>
        <v>2014</v>
      </c>
      <c r="W711" t="str">
        <f t="shared" si="118"/>
        <v>Nov</v>
      </c>
      <c r="X711" t="str">
        <f t="shared" si="119"/>
        <v>&lt;1000</v>
      </c>
      <c r="Y711" s="12">
        <f>VLOOKUP(H711,Table1[#All],2,)*Kickstarter!E711</f>
        <v>61</v>
      </c>
      <c r="Z711" s="5">
        <f>Y711/'currency conversion'!$B$18</f>
        <v>1.3240096140244289E-6</v>
      </c>
    </row>
    <row r="712" spans="1:26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0"/>
        <v>0</v>
      </c>
      <c r="P712" s="6">
        <f t="shared" si="111"/>
        <v>0</v>
      </c>
      <c r="Q712" t="str">
        <f t="shared" si="112"/>
        <v>technology</v>
      </c>
      <c r="R712" t="str">
        <f t="shared" si="113"/>
        <v>wearables</v>
      </c>
      <c r="S712" s="10">
        <f t="shared" si="114"/>
        <v>41837.734976851854</v>
      </c>
      <c r="T712" s="10">
        <f t="shared" si="115"/>
        <v>41870.780555555553</v>
      </c>
      <c r="U712">
        <f t="shared" si="116"/>
        <v>2014</v>
      </c>
      <c r="V712">
        <f t="shared" si="117"/>
        <v>2014</v>
      </c>
      <c r="W712" t="str">
        <f t="shared" si="118"/>
        <v>Jul</v>
      </c>
      <c r="X712" t="str">
        <f t="shared" si="119"/>
        <v>No funding</v>
      </c>
      <c r="Y712" s="12">
        <f>VLOOKUP(H712,Table1[#All],2,)*Kickstarter!E712</f>
        <v>0</v>
      </c>
      <c r="Z712" s="5">
        <f>Y712/'currency conversion'!$B$18</f>
        <v>0</v>
      </c>
    </row>
    <row r="713" spans="1:26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0"/>
        <v>0.33790999999999999</v>
      </c>
      <c r="P713" s="6">
        <f t="shared" si="111"/>
        <v>99.973372781065095</v>
      </c>
      <c r="Q713" t="str">
        <f t="shared" si="112"/>
        <v>technology</v>
      </c>
      <c r="R713" t="str">
        <f t="shared" si="113"/>
        <v>wearables</v>
      </c>
      <c r="S713" s="10">
        <f t="shared" si="114"/>
        <v>42678.209120370375</v>
      </c>
      <c r="T713" s="10">
        <f t="shared" si="115"/>
        <v>42718.250787037032</v>
      </c>
      <c r="U713">
        <f t="shared" si="116"/>
        <v>2016</v>
      </c>
      <c r="V713">
        <f t="shared" si="117"/>
        <v>2016</v>
      </c>
      <c r="W713" t="str">
        <f t="shared" si="118"/>
        <v>Nov</v>
      </c>
      <c r="X713" t="str">
        <f t="shared" si="119"/>
        <v>30000 to 34999</v>
      </c>
      <c r="Y713" s="12">
        <f>VLOOKUP(H713,Table1[#All],2,)*Kickstarter!E713</f>
        <v>38521.74</v>
      </c>
      <c r="Z713" s="5">
        <f>Y713/'currency conversion'!$B$18</f>
        <v>8.3611728047458045E-4</v>
      </c>
    </row>
    <row r="714" spans="1:26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0"/>
        <v>2.1649484536082476E-3</v>
      </c>
      <c r="P714" s="6">
        <f t="shared" si="111"/>
        <v>26.25</v>
      </c>
      <c r="Q714" t="str">
        <f t="shared" si="112"/>
        <v>technology</v>
      </c>
      <c r="R714" t="str">
        <f t="shared" si="113"/>
        <v>wearables</v>
      </c>
      <c r="S714" s="10">
        <f t="shared" si="114"/>
        <v>42384.430925925924</v>
      </c>
      <c r="T714" s="10">
        <f t="shared" si="115"/>
        <v>42414.430925925924</v>
      </c>
      <c r="U714">
        <f t="shared" si="116"/>
        <v>2016</v>
      </c>
      <c r="V714">
        <f t="shared" si="117"/>
        <v>2016</v>
      </c>
      <c r="W714" t="str">
        <f t="shared" si="118"/>
        <v>Jan</v>
      </c>
      <c r="X714" t="str">
        <f t="shared" si="119"/>
        <v>&lt;1000</v>
      </c>
      <c r="Y714" s="12">
        <f>VLOOKUP(H714,Table1[#All],2,)*Kickstarter!E714</f>
        <v>105</v>
      </c>
      <c r="Z714" s="5">
        <f>Y714/'currency conversion'!$B$18</f>
        <v>2.2790329421731975E-6</v>
      </c>
    </row>
    <row r="715" spans="1:26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0"/>
        <v>7.9600000000000001E-3</v>
      </c>
      <c r="P715" s="6">
        <f t="shared" si="111"/>
        <v>199</v>
      </c>
      <c r="Q715" t="str">
        <f t="shared" si="112"/>
        <v>technology</v>
      </c>
      <c r="R715" t="str">
        <f t="shared" si="113"/>
        <v>wearables</v>
      </c>
      <c r="S715" s="10">
        <f t="shared" si="114"/>
        <v>42496.279305555552</v>
      </c>
      <c r="T715" s="10">
        <f t="shared" si="115"/>
        <v>42526.279305555552</v>
      </c>
      <c r="U715">
        <f t="shared" si="116"/>
        <v>2016</v>
      </c>
      <c r="V715">
        <f t="shared" si="117"/>
        <v>2016</v>
      </c>
      <c r="W715" t="str">
        <f t="shared" si="118"/>
        <v>May</v>
      </c>
      <c r="X715" t="str">
        <f t="shared" si="119"/>
        <v>&lt;1000</v>
      </c>
      <c r="Y715" s="12">
        <f>VLOOKUP(H715,Table1[#All],2,)*Kickstarter!E715</f>
        <v>226.85999999999999</v>
      </c>
      <c r="Z715" s="5">
        <f>Y715/'currency conversion'!$B$18</f>
        <v>4.9240134596324909E-6</v>
      </c>
    </row>
    <row r="716" spans="1:26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0"/>
        <v>0.14993333333333334</v>
      </c>
      <c r="P716" s="6">
        <f t="shared" si="111"/>
        <v>80.321428571428569</v>
      </c>
      <c r="Q716" t="str">
        <f t="shared" si="112"/>
        <v>technology</v>
      </c>
      <c r="R716" t="str">
        <f t="shared" si="113"/>
        <v>wearables</v>
      </c>
      <c r="S716" s="10">
        <f t="shared" si="114"/>
        <v>42734.537986111114</v>
      </c>
      <c r="T716" s="10">
        <f t="shared" si="115"/>
        <v>42794.537986111114</v>
      </c>
      <c r="U716">
        <f t="shared" si="116"/>
        <v>2016</v>
      </c>
      <c r="V716">
        <f t="shared" si="117"/>
        <v>2017</v>
      </c>
      <c r="W716" t="str">
        <f t="shared" si="118"/>
        <v>Dec</v>
      </c>
      <c r="X716" t="str">
        <f t="shared" si="119"/>
        <v>1000 to 4999</v>
      </c>
      <c r="Y716" s="12">
        <f>VLOOKUP(H716,Table1[#All],2,)*Kickstarter!E716</f>
        <v>2249</v>
      </c>
      <c r="Z716" s="5">
        <f>Y716/'currency conversion'!$B$18</f>
        <v>4.8814715113785913E-5</v>
      </c>
    </row>
    <row r="717" spans="1:26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0"/>
        <v>5.0509090909090906E-2</v>
      </c>
      <c r="P717" s="6">
        <f t="shared" si="111"/>
        <v>115.75</v>
      </c>
      <c r="Q717" t="str">
        <f t="shared" si="112"/>
        <v>technology</v>
      </c>
      <c r="R717" t="str">
        <f t="shared" si="113"/>
        <v>wearables</v>
      </c>
      <c r="S717" s="10">
        <f t="shared" si="114"/>
        <v>42272.840740740736</v>
      </c>
      <c r="T717" s="10">
        <f t="shared" si="115"/>
        <v>42312.882407407407</v>
      </c>
      <c r="U717">
        <f t="shared" si="116"/>
        <v>2015</v>
      </c>
      <c r="V717">
        <f t="shared" si="117"/>
        <v>2015</v>
      </c>
      <c r="W717" t="str">
        <f t="shared" si="118"/>
        <v>Sep</v>
      </c>
      <c r="X717" t="str">
        <f t="shared" si="119"/>
        <v>1000 to 4999</v>
      </c>
      <c r="Y717" s="12">
        <f>VLOOKUP(H717,Table1[#All],2,)*Kickstarter!E717</f>
        <v>1389</v>
      </c>
      <c r="Z717" s="5">
        <f>Y717/'currency conversion'!$B$18</f>
        <v>3.0148350063605443E-5</v>
      </c>
    </row>
    <row r="718" spans="1:26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0"/>
        <v>0.10214285714285715</v>
      </c>
      <c r="P718" s="6">
        <f t="shared" si="111"/>
        <v>44.6875</v>
      </c>
      <c r="Q718" t="str">
        <f t="shared" si="112"/>
        <v>technology</v>
      </c>
      <c r="R718" t="str">
        <f t="shared" si="113"/>
        <v>wearables</v>
      </c>
      <c r="S718" s="10">
        <f t="shared" si="114"/>
        <v>41940.408645833333</v>
      </c>
      <c r="T718" s="10">
        <f t="shared" si="115"/>
        <v>41973.75</v>
      </c>
      <c r="U718">
        <f t="shared" si="116"/>
        <v>2014</v>
      </c>
      <c r="V718">
        <f t="shared" si="117"/>
        <v>2014</v>
      </c>
      <c r="W718" t="str">
        <f t="shared" si="118"/>
        <v>Oct</v>
      </c>
      <c r="X718" t="str">
        <f t="shared" si="119"/>
        <v>&lt;1000</v>
      </c>
      <c r="Y718" s="12">
        <f>VLOOKUP(H718,Table1[#All],2,)*Kickstarter!E718</f>
        <v>715</v>
      </c>
      <c r="Z718" s="5">
        <f>Y718/'currency conversion'!$B$18</f>
        <v>1.5519129082417489E-5</v>
      </c>
    </row>
    <row r="719" spans="1:26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0"/>
        <v>3.0500000000000002E-3</v>
      </c>
      <c r="P719" s="6">
        <f t="shared" si="111"/>
        <v>76.25</v>
      </c>
      <c r="Q719" t="str">
        <f t="shared" si="112"/>
        <v>technology</v>
      </c>
      <c r="R719" t="str">
        <f t="shared" si="113"/>
        <v>wearables</v>
      </c>
      <c r="S719" s="10">
        <f t="shared" si="114"/>
        <v>41857.604189814811</v>
      </c>
      <c r="T719" s="10">
        <f t="shared" si="115"/>
        <v>41887.604189814811</v>
      </c>
      <c r="U719">
        <f t="shared" si="116"/>
        <v>2014</v>
      </c>
      <c r="V719">
        <f t="shared" si="117"/>
        <v>2014</v>
      </c>
      <c r="W719" t="str">
        <f t="shared" si="118"/>
        <v>Aug</v>
      </c>
      <c r="X719" t="str">
        <f t="shared" si="119"/>
        <v>&lt;1000</v>
      </c>
      <c r="Y719" s="12">
        <f>VLOOKUP(H719,Table1[#All],2,)*Kickstarter!E719</f>
        <v>305</v>
      </c>
      <c r="Z719" s="5">
        <f>Y719/'currency conversion'!$B$18</f>
        <v>6.6200480701221449E-6</v>
      </c>
    </row>
    <row r="720" spans="1:26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0"/>
        <v>7.4999999999999997E-3</v>
      </c>
      <c r="P720" s="6">
        <f t="shared" si="111"/>
        <v>22.5</v>
      </c>
      <c r="Q720" t="str">
        <f t="shared" si="112"/>
        <v>technology</v>
      </c>
      <c r="R720" t="str">
        <f t="shared" si="113"/>
        <v>wearables</v>
      </c>
      <c r="S720" s="10">
        <f t="shared" si="114"/>
        <v>42752.595451388886</v>
      </c>
      <c r="T720" s="10">
        <f t="shared" si="115"/>
        <v>42783.999305555553</v>
      </c>
      <c r="U720">
        <f t="shared" si="116"/>
        <v>2017</v>
      </c>
      <c r="V720">
        <f t="shared" si="117"/>
        <v>2017</v>
      </c>
      <c r="W720" t="str">
        <f t="shared" si="118"/>
        <v>Jan</v>
      </c>
      <c r="X720" t="str">
        <f t="shared" si="119"/>
        <v>&lt;1000</v>
      </c>
      <c r="Y720" s="12">
        <f>VLOOKUP(H720,Table1[#All],2,)*Kickstarter!E720</f>
        <v>90</v>
      </c>
      <c r="Z720" s="5">
        <f>Y720/'currency conversion'!$B$18</f>
        <v>1.9534568075770265E-6</v>
      </c>
    </row>
    <row r="721" spans="1:26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0"/>
        <v>1.2933333333333333E-2</v>
      </c>
      <c r="P721" s="6">
        <f t="shared" si="111"/>
        <v>19.399999999999999</v>
      </c>
      <c r="Q721" t="str">
        <f t="shared" si="112"/>
        <v>technology</v>
      </c>
      <c r="R721" t="str">
        <f t="shared" si="113"/>
        <v>wearables</v>
      </c>
      <c r="S721" s="10">
        <f t="shared" si="114"/>
        <v>42408.790231481486</v>
      </c>
      <c r="T721" s="10">
        <f t="shared" si="115"/>
        <v>42422.790231481486</v>
      </c>
      <c r="U721">
        <f t="shared" si="116"/>
        <v>2016</v>
      </c>
      <c r="V721">
        <f t="shared" si="117"/>
        <v>2016</v>
      </c>
      <c r="W721" t="str">
        <f t="shared" si="118"/>
        <v>Feb</v>
      </c>
      <c r="X721" t="str">
        <f t="shared" si="119"/>
        <v>&lt;1000</v>
      </c>
      <c r="Y721" s="12">
        <f>VLOOKUP(H721,Table1[#All],2,)*Kickstarter!E721</f>
        <v>194</v>
      </c>
      <c r="Z721" s="5">
        <f>Y721/'currency conversion'!$B$18</f>
        <v>4.210784674110479E-6</v>
      </c>
    </row>
    <row r="722" spans="1:26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0"/>
        <v>1.4394736842105262</v>
      </c>
      <c r="P722" s="6">
        <f t="shared" si="111"/>
        <v>66.707317073170728</v>
      </c>
      <c r="Q722" t="str">
        <f t="shared" si="112"/>
        <v>publishing</v>
      </c>
      <c r="R722" t="str">
        <f t="shared" si="113"/>
        <v>nonfiction</v>
      </c>
      <c r="S722" s="10">
        <f t="shared" si="114"/>
        <v>40909.399201388893</v>
      </c>
      <c r="T722" s="10">
        <f t="shared" si="115"/>
        <v>40937.399201388893</v>
      </c>
      <c r="U722">
        <f t="shared" si="116"/>
        <v>2012</v>
      </c>
      <c r="V722">
        <f t="shared" si="117"/>
        <v>2012</v>
      </c>
      <c r="W722" t="str">
        <f t="shared" si="118"/>
        <v>Jan</v>
      </c>
      <c r="X722" t="str">
        <f t="shared" si="119"/>
        <v>1000 to 4999</v>
      </c>
      <c r="Y722" s="12">
        <f>VLOOKUP(H722,Table1[#All],2,)*Kickstarter!E722</f>
        <v>2735</v>
      </c>
      <c r="Z722" s="5">
        <f>Y722/'currency conversion'!$B$18</f>
        <v>5.9363381874701857E-5</v>
      </c>
    </row>
    <row r="723" spans="1:26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0"/>
        <v>1.2210975609756098</v>
      </c>
      <c r="P723" s="6">
        <f t="shared" si="111"/>
        <v>84.142857142857139</v>
      </c>
      <c r="Q723" t="str">
        <f t="shared" si="112"/>
        <v>publishing</v>
      </c>
      <c r="R723" t="str">
        <f t="shared" si="113"/>
        <v>nonfiction</v>
      </c>
      <c r="S723" s="10">
        <f t="shared" si="114"/>
        <v>41807.321840277778</v>
      </c>
      <c r="T723" s="10">
        <f t="shared" si="115"/>
        <v>41852.321840277778</v>
      </c>
      <c r="U723">
        <f t="shared" si="116"/>
        <v>2014</v>
      </c>
      <c r="V723">
        <f t="shared" si="117"/>
        <v>2014</v>
      </c>
      <c r="W723" t="str">
        <f t="shared" si="118"/>
        <v>Jun</v>
      </c>
      <c r="X723" t="str">
        <f t="shared" si="119"/>
        <v>10000 to 14999</v>
      </c>
      <c r="Y723" s="12">
        <f>VLOOKUP(H723,Table1[#All],2,)*Kickstarter!E723</f>
        <v>10013</v>
      </c>
      <c r="Z723" s="5">
        <f>Y723/'currency conversion'!$B$18</f>
        <v>2.1733292238076407E-4</v>
      </c>
    </row>
    <row r="724" spans="1:26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0"/>
        <v>1.3202400000000001</v>
      </c>
      <c r="P724" s="6">
        <f t="shared" si="111"/>
        <v>215.72549019607843</v>
      </c>
      <c r="Q724" t="str">
        <f t="shared" si="112"/>
        <v>publishing</v>
      </c>
      <c r="R724" t="str">
        <f t="shared" si="113"/>
        <v>nonfiction</v>
      </c>
      <c r="S724" s="10">
        <f t="shared" si="114"/>
        <v>40977.555300925924</v>
      </c>
      <c r="T724" s="10">
        <f t="shared" si="115"/>
        <v>41007.51363425926</v>
      </c>
      <c r="U724">
        <f t="shared" si="116"/>
        <v>2012</v>
      </c>
      <c r="V724">
        <f t="shared" si="117"/>
        <v>2012</v>
      </c>
      <c r="W724" t="str">
        <f t="shared" si="118"/>
        <v>Mar</v>
      </c>
      <c r="X724" t="str">
        <f t="shared" si="119"/>
        <v>30000 to 34999</v>
      </c>
      <c r="Y724" s="12">
        <f>VLOOKUP(H724,Table1[#All],2,)*Kickstarter!E724</f>
        <v>33006</v>
      </c>
      <c r="Z724" s="5">
        <f>Y724/'currency conversion'!$B$18</f>
        <v>7.1639772656541484E-4</v>
      </c>
    </row>
    <row r="725" spans="1:26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0"/>
        <v>1.0938000000000001</v>
      </c>
      <c r="P725" s="6">
        <f t="shared" si="111"/>
        <v>54.69</v>
      </c>
      <c r="Q725" t="str">
        <f t="shared" si="112"/>
        <v>publishing</v>
      </c>
      <c r="R725" t="str">
        <f t="shared" si="113"/>
        <v>nonfiction</v>
      </c>
      <c r="S725" s="10">
        <f t="shared" si="114"/>
        <v>42184.56653935185</v>
      </c>
      <c r="T725" s="10">
        <f t="shared" si="115"/>
        <v>42214.915972222225</v>
      </c>
      <c r="U725">
        <f t="shared" si="116"/>
        <v>2015</v>
      </c>
      <c r="V725">
        <f t="shared" si="117"/>
        <v>2015</v>
      </c>
      <c r="W725" t="str">
        <f t="shared" si="118"/>
        <v>Jun</v>
      </c>
      <c r="X725" t="str">
        <f t="shared" si="119"/>
        <v>5000 to 9999</v>
      </c>
      <c r="Y725" s="12">
        <f>VLOOKUP(H725,Table1[#All],2,)*Kickstarter!E725</f>
        <v>5469</v>
      </c>
      <c r="Z725" s="5">
        <f>Y725/'currency conversion'!$B$18</f>
        <v>1.1870505867376398E-4</v>
      </c>
    </row>
    <row r="726" spans="1:26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0"/>
        <v>1.0547157142857144</v>
      </c>
      <c r="P726" s="6">
        <f t="shared" si="111"/>
        <v>51.62944055944056</v>
      </c>
      <c r="Q726" t="str">
        <f t="shared" si="112"/>
        <v>publishing</v>
      </c>
      <c r="R726" t="str">
        <f t="shared" si="113"/>
        <v>nonfiction</v>
      </c>
      <c r="S726" s="10">
        <f t="shared" si="114"/>
        <v>40694.388460648144</v>
      </c>
      <c r="T726" s="10">
        <f t="shared" si="115"/>
        <v>40724.388460648144</v>
      </c>
      <c r="U726">
        <f t="shared" si="116"/>
        <v>2011</v>
      </c>
      <c r="V726">
        <f t="shared" si="117"/>
        <v>2011</v>
      </c>
      <c r="W726" t="str">
        <f t="shared" si="118"/>
        <v>May</v>
      </c>
      <c r="X726" t="str">
        <f t="shared" si="119"/>
        <v>5000 to 9999</v>
      </c>
      <c r="Y726" s="12">
        <f>VLOOKUP(H726,Table1[#All],2,)*Kickstarter!E726</f>
        <v>7383.01</v>
      </c>
      <c r="Z726" s="5">
        <f>Y726/'currency conversion'!$B$18</f>
        <v>1.602487904989918E-4</v>
      </c>
    </row>
    <row r="727" spans="1:26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0"/>
        <v>1.0035000000000001</v>
      </c>
      <c r="P727" s="6">
        <f t="shared" si="111"/>
        <v>143.35714285714286</v>
      </c>
      <c r="Q727" t="str">
        <f t="shared" si="112"/>
        <v>publishing</v>
      </c>
      <c r="R727" t="str">
        <f t="shared" si="113"/>
        <v>nonfiction</v>
      </c>
      <c r="S727" s="10">
        <f t="shared" si="114"/>
        <v>42321.376296296294</v>
      </c>
      <c r="T727" s="10">
        <f t="shared" si="115"/>
        <v>42351.376296296294</v>
      </c>
      <c r="U727">
        <f t="shared" si="116"/>
        <v>2015</v>
      </c>
      <c r="V727">
        <f t="shared" si="117"/>
        <v>2015</v>
      </c>
      <c r="W727" t="str">
        <f t="shared" si="118"/>
        <v>Nov</v>
      </c>
      <c r="X727" t="str">
        <f t="shared" si="119"/>
        <v>20000 to 24999</v>
      </c>
      <c r="Y727" s="12">
        <f>VLOOKUP(H727,Table1[#All],2,)*Kickstarter!E727</f>
        <v>20070</v>
      </c>
      <c r="Z727" s="5">
        <f>Y727/'currency conversion'!$B$18</f>
        <v>4.3562086808967692E-4</v>
      </c>
    </row>
    <row r="728" spans="1:26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0"/>
        <v>1.014</v>
      </c>
      <c r="P728" s="6">
        <f t="shared" si="111"/>
        <v>72.428571428571431</v>
      </c>
      <c r="Q728" t="str">
        <f t="shared" si="112"/>
        <v>publishing</v>
      </c>
      <c r="R728" t="str">
        <f t="shared" si="113"/>
        <v>nonfiction</v>
      </c>
      <c r="S728" s="10">
        <f t="shared" si="114"/>
        <v>41345.792673611111</v>
      </c>
      <c r="T728" s="10">
        <f t="shared" si="115"/>
        <v>41375.792673611111</v>
      </c>
      <c r="U728">
        <f t="shared" si="116"/>
        <v>2013</v>
      </c>
      <c r="V728">
        <f t="shared" si="117"/>
        <v>2013</v>
      </c>
      <c r="W728" t="str">
        <f t="shared" si="118"/>
        <v>Mar</v>
      </c>
      <c r="X728" t="str">
        <f t="shared" si="119"/>
        <v>1000 to 4999</v>
      </c>
      <c r="Y728" s="12">
        <f>VLOOKUP(H728,Table1[#All],2,)*Kickstarter!E728</f>
        <v>2535</v>
      </c>
      <c r="Z728" s="5">
        <f>Y728/'currency conversion'!$B$18</f>
        <v>5.502236674675291E-5</v>
      </c>
    </row>
    <row r="729" spans="1:26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0"/>
        <v>1.5551428571428572</v>
      </c>
      <c r="P729" s="6">
        <f t="shared" si="111"/>
        <v>36.530201342281877</v>
      </c>
      <c r="Q729" t="str">
        <f t="shared" si="112"/>
        <v>publishing</v>
      </c>
      <c r="R729" t="str">
        <f t="shared" si="113"/>
        <v>nonfiction</v>
      </c>
      <c r="S729" s="10">
        <f t="shared" si="114"/>
        <v>41246.770243055558</v>
      </c>
      <c r="T729" s="10">
        <f t="shared" si="115"/>
        <v>41288.638888888891</v>
      </c>
      <c r="U729">
        <f t="shared" si="116"/>
        <v>2012</v>
      </c>
      <c r="V729">
        <f t="shared" si="117"/>
        <v>2013</v>
      </c>
      <c r="W729" t="str">
        <f t="shared" si="118"/>
        <v>Dec</v>
      </c>
      <c r="X729" t="str">
        <f t="shared" si="119"/>
        <v>5000 to 9999</v>
      </c>
      <c r="Y729" s="12">
        <f>VLOOKUP(H729,Table1[#All],2,)*Kickstarter!E729</f>
        <v>5443</v>
      </c>
      <c r="Z729" s="5">
        <f>Y729/'currency conversion'!$B$18</f>
        <v>1.1814072670713061E-4</v>
      </c>
    </row>
    <row r="730" spans="1:26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0"/>
        <v>1.05566</v>
      </c>
      <c r="P730" s="6">
        <f t="shared" si="111"/>
        <v>60.903461538461535</v>
      </c>
      <c r="Q730" t="str">
        <f t="shared" si="112"/>
        <v>publishing</v>
      </c>
      <c r="R730" t="str">
        <f t="shared" si="113"/>
        <v>nonfiction</v>
      </c>
      <c r="S730" s="10">
        <f t="shared" si="114"/>
        <v>40731.587465277778</v>
      </c>
      <c r="T730" s="10">
        <f t="shared" si="115"/>
        <v>40776.587465277778</v>
      </c>
      <c r="U730">
        <f t="shared" si="116"/>
        <v>2011</v>
      </c>
      <c r="V730">
        <f t="shared" si="117"/>
        <v>2011</v>
      </c>
      <c r="W730" t="str">
        <f t="shared" si="118"/>
        <v>Jul</v>
      </c>
      <c r="X730" t="str">
        <f t="shared" si="119"/>
        <v>5000 to 9999</v>
      </c>
      <c r="Y730" s="12">
        <f>VLOOKUP(H730,Table1[#All],2,)*Kickstarter!E730</f>
        <v>7917.45</v>
      </c>
      <c r="Z730" s="5">
        <f>Y730/'currency conversion'!$B$18</f>
        <v>1.7184885112389697E-4</v>
      </c>
    </row>
    <row r="731" spans="1:26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0"/>
        <v>1.3065</v>
      </c>
      <c r="P731" s="6">
        <f t="shared" si="111"/>
        <v>43.55</v>
      </c>
      <c r="Q731" t="str">
        <f t="shared" si="112"/>
        <v>publishing</v>
      </c>
      <c r="R731" t="str">
        <f t="shared" si="113"/>
        <v>nonfiction</v>
      </c>
      <c r="S731" s="10">
        <f t="shared" si="114"/>
        <v>41110.935891203706</v>
      </c>
      <c r="T731" s="10">
        <f t="shared" si="115"/>
        <v>41170.935891203706</v>
      </c>
      <c r="U731">
        <f t="shared" si="116"/>
        <v>2012</v>
      </c>
      <c r="V731">
        <f t="shared" si="117"/>
        <v>2012</v>
      </c>
      <c r="W731" t="str">
        <f t="shared" si="118"/>
        <v>Jul</v>
      </c>
      <c r="X731" t="str">
        <f t="shared" si="119"/>
        <v>5000 to 9999</v>
      </c>
      <c r="Y731" s="12">
        <f>VLOOKUP(H731,Table1[#All],2,)*Kickstarter!E731</f>
        <v>5226</v>
      </c>
      <c r="Z731" s="5">
        <f>Y731/'currency conversion'!$B$18</f>
        <v>1.1343072529330599E-4</v>
      </c>
    </row>
    <row r="732" spans="1:26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0"/>
        <v>1.3219000000000001</v>
      </c>
      <c r="P732" s="6">
        <f t="shared" si="111"/>
        <v>99.766037735849054</v>
      </c>
      <c r="Q732" t="str">
        <f t="shared" si="112"/>
        <v>publishing</v>
      </c>
      <c r="R732" t="str">
        <f t="shared" si="113"/>
        <v>nonfiction</v>
      </c>
      <c r="S732" s="10">
        <f t="shared" si="114"/>
        <v>40854.495266203703</v>
      </c>
      <c r="T732" s="10">
        <f t="shared" si="115"/>
        <v>40884.495266203703</v>
      </c>
      <c r="U732">
        <f t="shared" si="116"/>
        <v>2011</v>
      </c>
      <c r="V732">
        <f t="shared" si="117"/>
        <v>2011</v>
      </c>
      <c r="W732" t="str">
        <f t="shared" si="118"/>
        <v>Nov</v>
      </c>
      <c r="X732" t="str">
        <f t="shared" si="119"/>
        <v>25000 to 29999</v>
      </c>
      <c r="Y732" s="12">
        <f>VLOOKUP(H732,Table1[#All],2,)*Kickstarter!E732</f>
        <v>26438</v>
      </c>
      <c r="Z732" s="5">
        <f>Y732/'currency conversion'!$B$18</f>
        <v>5.738387897635714E-4</v>
      </c>
    </row>
    <row r="733" spans="1:26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0"/>
        <v>1.26</v>
      </c>
      <c r="P733" s="6">
        <f t="shared" si="111"/>
        <v>88.732394366197184</v>
      </c>
      <c r="Q733" t="str">
        <f t="shared" si="112"/>
        <v>publishing</v>
      </c>
      <c r="R733" t="str">
        <f t="shared" si="113"/>
        <v>nonfiction</v>
      </c>
      <c r="S733" s="10">
        <f t="shared" si="114"/>
        <v>40879.545682870368</v>
      </c>
      <c r="T733" s="10">
        <f t="shared" si="115"/>
        <v>40930</v>
      </c>
      <c r="U733">
        <f t="shared" si="116"/>
        <v>2011</v>
      </c>
      <c r="V733">
        <f t="shared" si="117"/>
        <v>2012</v>
      </c>
      <c r="W733" t="str">
        <f t="shared" si="118"/>
        <v>Dec</v>
      </c>
      <c r="X733" t="str">
        <f t="shared" si="119"/>
        <v>5000 to 9999</v>
      </c>
      <c r="Y733" s="12">
        <f>VLOOKUP(H733,Table1[#All],2,)*Kickstarter!E733</f>
        <v>6300</v>
      </c>
      <c r="Z733" s="5">
        <f>Y733/'currency conversion'!$B$18</f>
        <v>1.3674197653039185E-4</v>
      </c>
    </row>
    <row r="734" spans="1:26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0"/>
        <v>1.6</v>
      </c>
      <c r="P734" s="6">
        <f t="shared" si="111"/>
        <v>4.9230769230769234</v>
      </c>
      <c r="Q734" t="str">
        <f t="shared" si="112"/>
        <v>publishing</v>
      </c>
      <c r="R734" t="str">
        <f t="shared" si="113"/>
        <v>nonfiction</v>
      </c>
      <c r="S734" s="10">
        <f t="shared" si="114"/>
        <v>41486.174317129626</v>
      </c>
      <c r="T734" s="10">
        <f t="shared" si="115"/>
        <v>41546.174317129626</v>
      </c>
      <c r="U734">
        <f t="shared" si="116"/>
        <v>2013</v>
      </c>
      <c r="V734">
        <f t="shared" si="117"/>
        <v>2013</v>
      </c>
      <c r="W734" t="str">
        <f t="shared" si="118"/>
        <v>Jul</v>
      </c>
      <c r="X734" t="str">
        <f t="shared" si="119"/>
        <v>&lt;1000</v>
      </c>
      <c r="Y734" s="12">
        <f>VLOOKUP(H734,Table1[#All],2,)*Kickstarter!E734</f>
        <v>83.84</v>
      </c>
      <c r="Z734" s="5">
        <f>Y734/'currency conversion'!$B$18</f>
        <v>1.8197535416361989E-6</v>
      </c>
    </row>
    <row r="735" spans="1:26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0"/>
        <v>1.2048000000000001</v>
      </c>
      <c r="P735" s="6">
        <f t="shared" si="111"/>
        <v>17.822485207100591</v>
      </c>
      <c r="Q735" t="str">
        <f t="shared" si="112"/>
        <v>publishing</v>
      </c>
      <c r="R735" t="str">
        <f t="shared" si="113"/>
        <v>nonfiction</v>
      </c>
      <c r="S735" s="10">
        <f t="shared" si="114"/>
        <v>41598.170046296298</v>
      </c>
      <c r="T735" s="10">
        <f t="shared" si="115"/>
        <v>41628.170046296298</v>
      </c>
      <c r="U735">
        <f t="shared" si="116"/>
        <v>2013</v>
      </c>
      <c r="V735">
        <f t="shared" si="117"/>
        <v>2013</v>
      </c>
      <c r="W735" t="str">
        <f t="shared" si="118"/>
        <v>Nov</v>
      </c>
      <c r="X735" t="str">
        <f t="shared" si="119"/>
        <v>1000 to 4999</v>
      </c>
      <c r="Y735" s="12">
        <f>VLOOKUP(H735,Table1[#All],2,)*Kickstarter!E735</f>
        <v>3945.7200000000003</v>
      </c>
      <c r="Z735" s="5">
        <f>Y735/'currency conversion'!$B$18</f>
        <v>8.5642151053253609E-5</v>
      </c>
    </row>
    <row r="736" spans="1:26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0"/>
        <v>1.2552941176470589</v>
      </c>
      <c r="P736" s="6">
        <f t="shared" si="111"/>
        <v>187.19298245614036</v>
      </c>
      <c r="Q736" t="str">
        <f t="shared" si="112"/>
        <v>publishing</v>
      </c>
      <c r="R736" t="str">
        <f t="shared" si="113"/>
        <v>nonfiction</v>
      </c>
      <c r="S736" s="10">
        <f t="shared" si="114"/>
        <v>42101.914583333331</v>
      </c>
      <c r="T736" s="10">
        <f t="shared" si="115"/>
        <v>42132.958333333328</v>
      </c>
      <c r="U736">
        <f t="shared" si="116"/>
        <v>2015</v>
      </c>
      <c r="V736">
        <f t="shared" si="117"/>
        <v>2015</v>
      </c>
      <c r="W736" t="str">
        <f t="shared" si="118"/>
        <v>Apr</v>
      </c>
      <c r="X736" t="str">
        <f t="shared" si="119"/>
        <v>10000 to 14999</v>
      </c>
      <c r="Y736" s="12">
        <f>VLOOKUP(H736,Table1[#All],2,)*Kickstarter!E736</f>
        <v>8002.5</v>
      </c>
      <c r="Z736" s="5">
        <f>Y736/'currency conversion'!$B$18</f>
        <v>1.7369486780705726E-4</v>
      </c>
    </row>
    <row r="737" spans="1:26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0"/>
        <v>1.1440638297872341</v>
      </c>
      <c r="P737" s="6">
        <f t="shared" si="111"/>
        <v>234.80786026200875</v>
      </c>
      <c r="Q737" t="str">
        <f t="shared" si="112"/>
        <v>publishing</v>
      </c>
      <c r="R737" t="str">
        <f t="shared" si="113"/>
        <v>nonfiction</v>
      </c>
      <c r="S737" s="10">
        <f t="shared" si="114"/>
        <v>41945.779467592591</v>
      </c>
      <c r="T737" s="10">
        <f t="shared" si="115"/>
        <v>41976.777083333334</v>
      </c>
      <c r="U737">
        <f t="shared" si="116"/>
        <v>2014</v>
      </c>
      <c r="V737">
        <f t="shared" si="117"/>
        <v>2014</v>
      </c>
      <c r="W737" t="str">
        <f t="shared" si="118"/>
        <v>Nov</v>
      </c>
      <c r="X737" t="str">
        <f t="shared" si="119"/>
        <v>&gt;50000</v>
      </c>
      <c r="Y737" s="12">
        <f>VLOOKUP(H737,Table1[#All],2,)*Kickstarter!E737</f>
        <v>53771</v>
      </c>
      <c r="Z737" s="5">
        <f>Y737/'currency conversion'!$B$18</f>
        <v>1.1671036222247143E-3</v>
      </c>
    </row>
    <row r="738" spans="1:26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0"/>
        <v>3.151388888888889</v>
      </c>
      <c r="P738" s="6">
        <f t="shared" si="111"/>
        <v>105.04629629629629</v>
      </c>
      <c r="Q738" t="str">
        <f t="shared" si="112"/>
        <v>publishing</v>
      </c>
      <c r="R738" t="str">
        <f t="shared" si="113"/>
        <v>nonfiction</v>
      </c>
      <c r="S738" s="10">
        <f t="shared" si="114"/>
        <v>41579.484259259261</v>
      </c>
      <c r="T738" s="10">
        <f t="shared" si="115"/>
        <v>41598.957638888889</v>
      </c>
      <c r="U738">
        <f t="shared" si="116"/>
        <v>2013</v>
      </c>
      <c r="V738">
        <f t="shared" si="117"/>
        <v>2013</v>
      </c>
      <c r="W738" t="str">
        <f t="shared" si="118"/>
        <v>Nov</v>
      </c>
      <c r="X738" t="str">
        <f t="shared" si="119"/>
        <v>10000 to 14999</v>
      </c>
      <c r="Y738" s="12">
        <f>VLOOKUP(H738,Table1[#All],2,)*Kickstarter!E738</f>
        <v>11345</v>
      </c>
      <c r="Z738" s="5">
        <f>Y738/'currency conversion'!$B$18</f>
        <v>2.4624408313290405E-4</v>
      </c>
    </row>
    <row r="739" spans="1:26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0"/>
        <v>1.224</v>
      </c>
      <c r="P739" s="6">
        <f t="shared" si="111"/>
        <v>56.666666666666664</v>
      </c>
      <c r="Q739" t="str">
        <f t="shared" si="112"/>
        <v>publishing</v>
      </c>
      <c r="R739" t="str">
        <f t="shared" si="113"/>
        <v>nonfiction</v>
      </c>
      <c r="S739" s="10">
        <f t="shared" si="114"/>
        <v>41667.025312500002</v>
      </c>
      <c r="T739" s="10">
        <f t="shared" si="115"/>
        <v>41684.583333333336</v>
      </c>
      <c r="U739">
        <f t="shared" si="116"/>
        <v>2014</v>
      </c>
      <c r="V739">
        <f t="shared" si="117"/>
        <v>2014</v>
      </c>
      <c r="W739" t="str">
        <f t="shared" si="118"/>
        <v>Jan</v>
      </c>
      <c r="X739" t="str">
        <f t="shared" si="119"/>
        <v>5000 to 9999</v>
      </c>
      <c r="Y739" s="12">
        <f>VLOOKUP(H739,Table1[#All],2,)*Kickstarter!E739</f>
        <v>6120</v>
      </c>
      <c r="Z739" s="5">
        <f>Y739/'currency conversion'!$B$18</f>
        <v>1.3283506291523781E-4</v>
      </c>
    </row>
    <row r="740" spans="1:26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0"/>
        <v>1.0673333333333332</v>
      </c>
      <c r="P740" s="6">
        <f t="shared" si="111"/>
        <v>39.048780487804876</v>
      </c>
      <c r="Q740" t="str">
        <f t="shared" si="112"/>
        <v>publishing</v>
      </c>
      <c r="R740" t="str">
        <f t="shared" si="113"/>
        <v>nonfiction</v>
      </c>
      <c r="S740" s="10">
        <f t="shared" si="114"/>
        <v>41943.354097222225</v>
      </c>
      <c r="T740" s="10">
        <f t="shared" si="115"/>
        <v>41973.957638888889</v>
      </c>
      <c r="U740">
        <f t="shared" si="116"/>
        <v>2014</v>
      </c>
      <c r="V740">
        <f t="shared" si="117"/>
        <v>2014</v>
      </c>
      <c r="W740" t="str">
        <f t="shared" si="118"/>
        <v>Oct</v>
      </c>
      <c r="X740" t="str">
        <f t="shared" si="119"/>
        <v>1000 to 4999</v>
      </c>
      <c r="Y740" s="12">
        <f>VLOOKUP(H740,Table1[#All],2,)*Kickstarter!E740</f>
        <v>1601</v>
      </c>
      <c r="Z740" s="5">
        <f>Y740/'currency conversion'!$B$18</f>
        <v>3.4749826099231328E-5</v>
      </c>
    </row>
    <row r="741" spans="1:26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0"/>
        <v>1.5833333333333333</v>
      </c>
      <c r="P741" s="6">
        <f t="shared" si="111"/>
        <v>68.345323741007192</v>
      </c>
      <c r="Q741" t="str">
        <f t="shared" si="112"/>
        <v>publishing</v>
      </c>
      <c r="R741" t="str">
        <f t="shared" si="113"/>
        <v>nonfiction</v>
      </c>
      <c r="S741" s="10">
        <f t="shared" si="114"/>
        <v>41829.252650462964</v>
      </c>
      <c r="T741" s="10">
        <f t="shared" si="115"/>
        <v>41862.252650462964</v>
      </c>
      <c r="U741">
        <f t="shared" si="116"/>
        <v>2014</v>
      </c>
      <c r="V741">
        <f t="shared" si="117"/>
        <v>2014</v>
      </c>
      <c r="W741" t="str">
        <f t="shared" si="118"/>
        <v>Jul</v>
      </c>
      <c r="X741" t="str">
        <f t="shared" si="119"/>
        <v>5000 to 9999</v>
      </c>
      <c r="Y741" s="12">
        <f>VLOOKUP(H741,Table1[#All],2,)*Kickstarter!E741</f>
        <v>9500</v>
      </c>
      <c r="Z741" s="5">
        <f>Y741/'currency conversion'!$B$18</f>
        <v>2.0619821857757501E-4</v>
      </c>
    </row>
    <row r="742" spans="1:26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0"/>
        <v>1.0740000000000001</v>
      </c>
      <c r="P742" s="6">
        <f t="shared" si="111"/>
        <v>169.57894736842104</v>
      </c>
      <c r="Q742" t="str">
        <f t="shared" si="112"/>
        <v>publishing</v>
      </c>
      <c r="R742" t="str">
        <f t="shared" si="113"/>
        <v>nonfiction</v>
      </c>
      <c r="S742" s="10">
        <f t="shared" si="114"/>
        <v>42161.896782407406</v>
      </c>
      <c r="T742" s="10">
        <f t="shared" si="115"/>
        <v>42175.896782407406</v>
      </c>
      <c r="U742">
        <f t="shared" si="116"/>
        <v>2015</v>
      </c>
      <c r="V742">
        <f t="shared" si="117"/>
        <v>2015</v>
      </c>
      <c r="W742" t="str">
        <f t="shared" si="118"/>
        <v>Jun</v>
      </c>
      <c r="X742" t="str">
        <f t="shared" si="119"/>
        <v>1000 to 4999</v>
      </c>
      <c r="Y742" s="12">
        <f>VLOOKUP(H742,Table1[#All],2,)*Kickstarter!E742</f>
        <v>3222</v>
      </c>
      <c r="Z742" s="5">
        <f>Y742/'currency conversion'!$B$18</f>
        <v>6.9933753711257546E-5</v>
      </c>
    </row>
    <row r="743" spans="1:26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0"/>
        <v>1.0226</v>
      </c>
      <c r="P743" s="6">
        <f t="shared" si="111"/>
        <v>141.42340425531913</v>
      </c>
      <c r="Q743" t="str">
        <f t="shared" si="112"/>
        <v>publishing</v>
      </c>
      <c r="R743" t="str">
        <f t="shared" si="113"/>
        <v>nonfiction</v>
      </c>
      <c r="S743" s="10">
        <f t="shared" si="114"/>
        <v>41401.398217592592</v>
      </c>
      <c r="T743" s="10">
        <f t="shared" si="115"/>
        <v>41436.398217592592</v>
      </c>
      <c r="U743">
        <f t="shared" si="116"/>
        <v>2013</v>
      </c>
      <c r="V743">
        <f t="shared" si="117"/>
        <v>2013</v>
      </c>
      <c r="W743" t="str">
        <f t="shared" si="118"/>
        <v>May</v>
      </c>
      <c r="X743" t="str">
        <f t="shared" si="119"/>
        <v>10000 to 14999</v>
      </c>
      <c r="Y743" s="12">
        <f>VLOOKUP(H743,Table1[#All],2,)*Kickstarter!E743</f>
        <v>13293.8</v>
      </c>
      <c r="Z743" s="5">
        <f>Y743/'currency conversion'!$B$18</f>
        <v>2.8854293453963858E-4</v>
      </c>
    </row>
    <row r="744" spans="1:26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0"/>
        <v>1.1071428571428572</v>
      </c>
      <c r="P744" s="6">
        <f t="shared" si="111"/>
        <v>67.391304347826093</v>
      </c>
      <c r="Q744" t="str">
        <f t="shared" si="112"/>
        <v>publishing</v>
      </c>
      <c r="R744" t="str">
        <f t="shared" si="113"/>
        <v>nonfiction</v>
      </c>
      <c r="S744" s="10">
        <f t="shared" si="114"/>
        <v>41689.667962962965</v>
      </c>
      <c r="T744" s="10">
        <f t="shared" si="115"/>
        <v>41719.626296296294</v>
      </c>
      <c r="U744">
        <f t="shared" si="116"/>
        <v>2014</v>
      </c>
      <c r="V744">
        <f t="shared" si="117"/>
        <v>2014</v>
      </c>
      <c r="W744" t="str">
        <f t="shared" si="118"/>
        <v>Feb</v>
      </c>
      <c r="X744" t="str">
        <f t="shared" si="119"/>
        <v>1000 to 4999</v>
      </c>
      <c r="Y744" s="12">
        <f>VLOOKUP(H744,Table1[#All],2,)*Kickstarter!E744</f>
        <v>1550</v>
      </c>
      <c r="Z744" s="5">
        <f>Y744/'currency conversion'!$B$18</f>
        <v>3.3642867241604343E-5</v>
      </c>
    </row>
    <row r="745" spans="1:26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0"/>
        <v>1.48</v>
      </c>
      <c r="P745" s="6">
        <f t="shared" si="111"/>
        <v>54.266666666666666</v>
      </c>
      <c r="Q745" t="str">
        <f t="shared" si="112"/>
        <v>publishing</v>
      </c>
      <c r="R745" t="str">
        <f t="shared" si="113"/>
        <v>nonfiction</v>
      </c>
      <c r="S745" s="10">
        <f t="shared" si="114"/>
        <v>40990.459317129629</v>
      </c>
      <c r="T745" s="10">
        <f t="shared" si="115"/>
        <v>41015.625</v>
      </c>
      <c r="U745">
        <f t="shared" si="116"/>
        <v>2012</v>
      </c>
      <c r="V745">
        <f t="shared" si="117"/>
        <v>2012</v>
      </c>
      <c r="W745" t="str">
        <f t="shared" si="118"/>
        <v>Mar</v>
      </c>
      <c r="X745" t="str">
        <f t="shared" si="119"/>
        <v>&lt;1000</v>
      </c>
      <c r="Y745" s="12">
        <f>VLOOKUP(H745,Table1[#All],2,)*Kickstarter!E745</f>
        <v>814</v>
      </c>
      <c r="Z745" s="5">
        <f>Y745/'currency conversion'!$B$18</f>
        <v>1.7667931570752218E-5</v>
      </c>
    </row>
    <row r="746" spans="1:26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0"/>
        <v>1.0232000000000001</v>
      </c>
      <c r="P746" s="6">
        <f t="shared" si="111"/>
        <v>82.516129032258064</v>
      </c>
      <c r="Q746" t="str">
        <f t="shared" si="112"/>
        <v>publishing</v>
      </c>
      <c r="R746" t="str">
        <f t="shared" si="113"/>
        <v>nonfiction</v>
      </c>
      <c r="S746" s="10">
        <f t="shared" si="114"/>
        <v>41226.70721064815</v>
      </c>
      <c r="T746" s="10">
        <f t="shared" si="115"/>
        <v>41256.70721064815</v>
      </c>
      <c r="U746">
        <f t="shared" si="116"/>
        <v>2012</v>
      </c>
      <c r="V746">
        <f t="shared" si="117"/>
        <v>2012</v>
      </c>
      <c r="W746" t="str">
        <f t="shared" si="118"/>
        <v>Nov</v>
      </c>
      <c r="X746" t="str">
        <f t="shared" si="119"/>
        <v>5000 to 9999</v>
      </c>
      <c r="Y746" s="12">
        <f>VLOOKUP(H746,Table1[#All],2,)*Kickstarter!E746</f>
        <v>5116</v>
      </c>
      <c r="Z746" s="5">
        <f>Y746/'currency conversion'!$B$18</f>
        <v>1.1104316697293408E-4</v>
      </c>
    </row>
    <row r="747" spans="1:26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0"/>
        <v>1.7909909909909909</v>
      </c>
      <c r="P747" s="6">
        <f t="shared" si="111"/>
        <v>53.729729729729726</v>
      </c>
      <c r="Q747" t="str">
        <f t="shared" si="112"/>
        <v>publishing</v>
      </c>
      <c r="R747" t="str">
        <f t="shared" si="113"/>
        <v>nonfiction</v>
      </c>
      <c r="S747" s="10">
        <f t="shared" si="114"/>
        <v>41367.322280092594</v>
      </c>
      <c r="T747" s="10">
        <f t="shared" si="115"/>
        <v>41397.322280092594</v>
      </c>
      <c r="U747">
        <f t="shared" si="116"/>
        <v>2013</v>
      </c>
      <c r="V747">
        <f t="shared" si="117"/>
        <v>2013</v>
      </c>
      <c r="W747" t="str">
        <f t="shared" si="118"/>
        <v>Apr</v>
      </c>
      <c r="X747" t="str">
        <f t="shared" si="119"/>
        <v>1000 to 4999</v>
      </c>
      <c r="Y747" s="12">
        <f>VLOOKUP(H747,Table1[#All],2,)*Kickstarter!E747</f>
        <v>3976</v>
      </c>
      <c r="Z747" s="5">
        <f>Y747/'currency conversion'!$B$18</f>
        <v>8.6299380743625072E-5</v>
      </c>
    </row>
    <row r="748" spans="1:26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0"/>
        <v>1.1108135252761968</v>
      </c>
      <c r="P748" s="6">
        <f t="shared" si="111"/>
        <v>34.206185567010309</v>
      </c>
      <c r="Q748" t="str">
        <f t="shared" si="112"/>
        <v>publishing</v>
      </c>
      <c r="R748" t="str">
        <f t="shared" si="113"/>
        <v>nonfiction</v>
      </c>
      <c r="S748" s="10">
        <f t="shared" si="114"/>
        <v>41156.792928240742</v>
      </c>
      <c r="T748" s="10">
        <f t="shared" si="115"/>
        <v>41174.915972222225</v>
      </c>
      <c r="U748">
        <f t="shared" si="116"/>
        <v>2012</v>
      </c>
      <c r="V748">
        <f t="shared" si="117"/>
        <v>2012</v>
      </c>
      <c r="W748" t="str">
        <f t="shared" si="118"/>
        <v>Sep</v>
      </c>
      <c r="X748" t="str">
        <f t="shared" si="119"/>
        <v>1000 to 4999</v>
      </c>
      <c r="Y748" s="12">
        <f>VLOOKUP(H748,Table1[#All],2,)*Kickstarter!E748</f>
        <v>3318</v>
      </c>
      <c r="Z748" s="5">
        <f>Y748/'currency conversion'!$B$18</f>
        <v>7.2017440972673035E-5</v>
      </c>
    </row>
    <row r="749" spans="1:26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0"/>
        <v>1.0004285714285714</v>
      </c>
      <c r="P749" s="6">
        <f t="shared" si="111"/>
        <v>127.32727272727273</v>
      </c>
      <c r="Q749" t="str">
        <f t="shared" si="112"/>
        <v>publishing</v>
      </c>
      <c r="R749" t="str">
        <f t="shared" si="113"/>
        <v>nonfiction</v>
      </c>
      <c r="S749" s="10">
        <f t="shared" si="114"/>
        <v>41988.298831018517</v>
      </c>
      <c r="T749" s="10">
        <f t="shared" si="115"/>
        <v>42019.204166666663</v>
      </c>
      <c r="U749">
        <f t="shared" si="116"/>
        <v>2014</v>
      </c>
      <c r="V749">
        <f t="shared" si="117"/>
        <v>2015</v>
      </c>
      <c r="W749" t="str">
        <f t="shared" si="118"/>
        <v>Dec</v>
      </c>
      <c r="X749" t="str">
        <f t="shared" si="119"/>
        <v>5000 to 9999</v>
      </c>
      <c r="Y749" s="12">
        <f>VLOOKUP(H749,Table1[#All],2,)*Kickstarter!E749</f>
        <v>7983.4199999999992</v>
      </c>
      <c r="Z749" s="5">
        <f>Y749/'currency conversion'!$B$18</f>
        <v>1.7328073496385092E-4</v>
      </c>
    </row>
    <row r="750" spans="1:26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0"/>
        <v>1.0024999999999999</v>
      </c>
      <c r="P750" s="6">
        <f t="shared" si="111"/>
        <v>45.56818181818182</v>
      </c>
      <c r="Q750" t="str">
        <f t="shared" si="112"/>
        <v>publishing</v>
      </c>
      <c r="R750" t="str">
        <f t="shared" si="113"/>
        <v>nonfiction</v>
      </c>
      <c r="S750" s="10">
        <f t="shared" si="114"/>
        <v>41831.596828703703</v>
      </c>
      <c r="T750" s="10">
        <f t="shared" si="115"/>
        <v>41861.596828703703</v>
      </c>
      <c r="U750">
        <f t="shared" si="116"/>
        <v>2014</v>
      </c>
      <c r="V750">
        <f t="shared" si="117"/>
        <v>2014</v>
      </c>
      <c r="W750" t="str">
        <f t="shared" si="118"/>
        <v>Jul</v>
      </c>
      <c r="X750" t="str">
        <f t="shared" si="119"/>
        <v>1000 to 4999</v>
      </c>
      <c r="Y750" s="12">
        <f>VLOOKUP(H750,Table1[#All],2,)*Kickstarter!E750</f>
        <v>2005</v>
      </c>
      <c r="Z750" s="5">
        <f>Y750/'currency conversion'!$B$18</f>
        <v>4.35186766576882E-5</v>
      </c>
    </row>
    <row r="751" spans="1:26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0"/>
        <v>1.0556000000000001</v>
      </c>
      <c r="P751" s="6">
        <f t="shared" si="111"/>
        <v>95.963636363636368</v>
      </c>
      <c r="Q751" t="str">
        <f t="shared" si="112"/>
        <v>publishing</v>
      </c>
      <c r="R751" t="str">
        <f t="shared" si="113"/>
        <v>nonfiction</v>
      </c>
      <c r="S751" s="10">
        <f t="shared" si="114"/>
        <v>42733.69131944445</v>
      </c>
      <c r="T751" s="10">
        <f t="shared" si="115"/>
        <v>42763.69131944445</v>
      </c>
      <c r="U751">
        <f t="shared" si="116"/>
        <v>2016</v>
      </c>
      <c r="V751">
        <f t="shared" si="117"/>
        <v>2017</v>
      </c>
      <c r="W751" t="str">
        <f t="shared" si="118"/>
        <v>Dec</v>
      </c>
      <c r="X751" t="str">
        <f t="shared" si="119"/>
        <v>10000 to 14999</v>
      </c>
      <c r="Y751" s="12">
        <f>VLOOKUP(H751,Table1[#All],2,)*Kickstarter!E751</f>
        <v>10556</v>
      </c>
      <c r="Z751" s="5">
        <f>Y751/'currency conversion'!$B$18</f>
        <v>2.2911877845314545E-4</v>
      </c>
    </row>
    <row r="752" spans="1:26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0"/>
        <v>1.0258775877587758</v>
      </c>
      <c r="P752" s="6">
        <f t="shared" si="111"/>
        <v>77.271186440677965</v>
      </c>
      <c r="Q752" t="str">
        <f t="shared" si="112"/>
        <v>publishing</v>
      </c>
      <c r="R752" t="str">
        <f t="shared" si="113"/>
        <v>nonfiction</v>
      </c>
      <c r="S752" s="10">
        <f t="shared" si="114"/>
        <v>41299.628148148149</v>
      </c>
      <c r="T752" s="10">
        <f t="shared" si="115"/>
        <v>41329.628148148149</v>
      </c>
      <c r="U752">
        <f t="shared" si="116"/>
        <v>2013</v>
      </c>
      <c r="V752">
        <f t="shared" si="117"/>
        <v>2013</v>
      </c>
      <c r="W752" t="str">
        <f t="shared" si="118"/>
        <v>Jan</v>
      </c>
      <c r="X752" t="str">
        <f t="shared" si="119"/>
        <v>1000 to 4999</v>
      </c>
      <c r="Y752" s="12">
        <f>VLOOKUP(H752,Table1[#All],2,)*Kickstarter!E752</f>
        <v>4559</v>
      </c>
      <c r="Z752" s="5">
        <f>Y752/'currency conversion'!$B$18</f>
        <v>9.8953439841596263E-5</v>
      </c>
    </row>
    <row r="753" spans="1:26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0"/>
        <v>1.1850000000000001</v>
      </c>
      <c r="P753" s="6">
        <f t="shared" si="111"/>
        <v>57.338709677419352</v>
      </c>
      <c r="Q753" t="str">
        <f t="shared" si="112"/>
        <v>publishing</v>
      </c>
      <c r="R753" t="str">
        <f t="shared" si="113"/>
        <v>nonfiction</v>
      </c>
      <c r="S753" s="10">
        <f t="shared" si="114"/>
        <v>40713.380497685182</v>
      </c>
      <c r="T753" s="10">
        <f t="shared" si="115"/>
        <v>40759.380497685182</v>
      </c>
      <c r="U753">
        <f t="shared" si="116"/>
        <v>2011</v>
      </c>
      <c r="V753">
        <f t="shared" si="117"/>
        <v>2011</v>
      </c>
      <c r="W753" t="str">
        <f t="shared" si="118"/>
        <v>Jun</v>
      </c>
      <c r="X753" t="str">
        <f t="shared" si="119"/>
        <v>1000 to 4999</v>
      </c>
      <c r="Y753" s="12">
        <f>VLOOKUP(H753,Table1[#All],2,)*Kickstarter!E753</f>
        <v>3555</v>
      </c>
      <c r="Z753" s="5">
        <f>Y753/'currency conversion'!$B$18</f>
        <v>7.716154389929255E-5</v>
      </c>
    </row>
    <row r="754" spans="1:26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0"/>
        <v>1.117</v>
      </c>
      <c r="P754" s="6">
        <f t="shared" si="111"/>
        <v>53.19047619047619</v>
      </c>
      <c r="Q754" t="str">
        <f t="shared" si="112"/>
        <v>publishing</v>
      </c>
      <c r="R754" t="str">
        <f t="shared" si="113"/>
        <v>nonfiction</v>
      </c>
      <c r="S754" s="10">
        <f t="shared" si="114"/>
        <v>42639.171493055561</v>
      </c>
      <c r="T754" s="10">
        <f t="shared" si="115"/>
        <v>42659.208333333328</v>
      </c>
      <c r="U754">
        <f t="shared" si="116"/>
        <v>2016</v>
      </c>
      <c r="V754">
        <f t="shared" si="117"/>
        <v>2016</v>
      </c>
      <c r="W754" t="str">
        <f t="shared" si="118"/>
        <v>Sep</v>
      </c>
      <c r="X754" t="str">
        <f t="shared" si="119"/>
        <v>5000 to 9999</v>
      </c>
      <c r="Y754" s="12">
        <f>VLOOKUP(H754,Table1[#All],2,)*Kickstarter!E754</f>
        <v>3965.35</v>
      </c>
      <c r="Z754" s="5">
        <f>Y754/'currency conversion'!$B$18</f>
        <v>8.6068221688061791E-5</v>
      </c>
    </row>
    <row r="755" spans="1:26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0"/>
        <v>1.28</v>
      </c>
      <c r="P755" s="6">
        <f t="shared" si="111"/>
        <v>492.30769230769232</v>
      </c>
      <c r="Q755" t="str">
        <f t="shared" si="112"/>
        <v>publishing</v>
      </c>
      <c r="R755" t="str">
        <f t="shared" si="113"/>
        <v>nonfiction</v>
      </c>
      <c r="S755" s="10">
        <f t="shared" si="114"/>
        <v>42019.340173611112</v>
      </c>
      <c r="T755" s="10">
        <f t="shared" si="115"/>
        <v>42049.340173611112</v>
      </c>
      <c r="U755">
        <f t="shared" si="116"/>
        <v>2015</v>
      </c>
      <c r="V755">
        <f t="shared" si="117"/>
        <v>2015</v>
      </c>
      <c r="W755" t="str">
        <f t="shared" si="118"/>
        <v>Jan</v>
      </c>
      <c r="X755" t="str">
        <f t="shared" si="119"/>
        <v>10000 to 14999</v>
      </c>
      <c r="Y755" s="12">
        <f>VLOOKUP(H755,Table1[#All],2,)*Kickstarter!E755</f>
        <v>12800</v>
      </c>
      <c r="Z755" s="5">
        <f>Y755/'currency conversion'!$B$18</f>
        <v>2.7782496818873267E-4</v>
      </c>
    </row>
    <row r="756" spans="1:26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0"/>
        <v>1.0375000000000001</v>
      </c>
      <c r="P756" s="6">
        <f t="shared" si="111"/>
        <v>42.346938775510203</v>
      </c>
      <c r="Q756" t="str">
        <f t="shared" si="112"/>
        <v>publishing</v>
      </c>
      <c r="R756" t="str">
        <f t="shared" si="113"/>
        <v>nonfiction</v>
      </c>
      <c r="S756" s="10">
        <f t="shared" si="114"/>
        <v>41249.499085648145</v>
      </c>
      <c r="T756" s="10">
        <f t="shared" si="115"/>
        <v>41279.499085648145</v>
      </c>
      <c r="U756">
        <f t="shared" si="116"/>
        <v>2012</v>
      </c>
      <c r="V756">
        <f t="shared" si="117"/>
        <v>2013</v>
      </c>
      <c r="W756" t="str">
        <f t="shared" si="118"/>
        <v>Dec</v>
      </c>
      <c r="X756" t="str">
        <f t="shared" si="119"/>
        <v>1000 to 4999</v>
      </c>
      <c r="Y756" s="12">
        <f>VLOOKUP(H756,Table1[#All],2,)*Kickstarter!E756</f>
        <v>2075</v>
      </c>
      <c r="Z756" s="5">
        <f>Y756/'currency conversion'!$B$18</f>
        <v>4.5038031952470331E-5</v>
      </c>
    </row>
    <row r="757" spans="1:26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0"/>
        <v>1.0190760000000001</v>
      </c>
      <c r="P757" s="6">
        <f t="shared" si="111"/>
        <v>37.466029411764708</v>
      </c>
      <c r="Q757" t="str">
        <f t="shared" si="112"/>
        <v>publishing</v>
      </c>
      <c r="R757" t="str">
        <f t="shared" si="113"/>
        <v>nonfiction</v>
      </c>
      <c r="S757" s="10">
        <f t="shared" si="114"/>
        <v>41383.355057870373</v>
      </c>
      <c r="T757" s="10">
        <f t="shared" si="115"/>
        <v>41413.77847222222</v>
      </c>
      <c r="U757">
        <f t="shared" si="116"/>
        <v>2013</v>
      </c>
      <c r="V757">
        <f t="shared" si="117"/>
        <v>2013</v>
      </c>
      <c r="W757" t="str">
        <f t="shared" si="118"/>
        <v>Apr</v>
      </c>
      <c r="X757" t="str">
        <f t="shared" si="119"/>
        <v>1000 to 4999</v>
      </c>
      <c r="Y757" s="12">
        <f>VLOOKUP(H757,Table1[#All],2,)*Kickstarter!E757</f>
        <v>2547.69</v>
      </c>
      <c r="Z757" s="5">
        <f>Y757/'currency conversion'!$B$18</f>
        <v>5.5297804156621273E-5</v>
      </c>
    </row>
    <row r="758" spans="1:26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0"/>
        <v>1.177142857142857</v>
      </c>
      <c r="P758" s="6">
        <f t="shared" si="111"/>
        <v>37.454545454545453</v>
      </c>
      <c r="Q758" t="str">
        <f t="shared" si="112"/>
        <v>publishing</v>
      </c>
      <c r="R758" t="str">
        <f t="shared" si="113"/>
        <v>nonfiction</v>
      </c>
      <c r="S758" s="10">
        <f t="shared" si="114"/>
        <v>40590.516886574071</v>
      </c>
      <c r="T758" s="10">
        <f t="shared" si="115"/>
        <v>40651.475219907406</v>
      </c>
      <c r="U758">
        <f t="shared" si="116"/>
        <v>2011</v>
      </c>
      <c r="V758">
        <f t="shared" si="117"/>
        <v>2011</v>
      </c>
      <c r="W758" t="str">
        <f t="shared" si="118"/>
        <v>Feb</v>
      </c>
      <c r="X758" t="str">
        <f t="shared" si="119"/>
        <v>&lt;1000</v>
      </c>
      <c r="Y758" s="12">
        <f>VLOOKUP(H758,Table1[#All],2,)*Kickstarter!E758</f>
        <v>824</v>
      </c>
      <c r="Z758" s="5">
        <f>Y758/'currency conversion'!$B$18</f>
        <v>1.7884982327149664E-5</v>
      </c>
    </row>
    <row r="759" spans="1:26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0"/>
        <v>2.38</v>
      </c>
      <c r="P759" s="6">
        <f t="shared" si="111"/>
        <v>33.055555555555557</v>
      </c>
      <c r="Q759" t="str">
        <f t="shared" si="112"/>
        <v>publishing</v>
      </c>
      <c r="R759" t="str">
        <f t="shared" si="113"/>
        <v>nonfiction</v>
      </c>
      <c r="S759" s="10">
        <f t="shared" si="114"/>
        <v>41234.804560185185</v>
      </c>
      <c r="T759" s="10">
        <f t="shared" si="115"/>
        <v>41248.804560185185</v>
      </c>
      <c r="U759">
        <f t="shared" si="116"/>
        <v>2012</v>
      </c>
      <c r="V759">
        <f t="shared" si="117"/>
        <v>2012</v>
      </c>
      <c r="W759" t="str">
        <f t="shared" si="118"/>
        <v>Nov</v>
      </c>
      <c r="X759" t="str">
        <f t="shared" si="119"/>
        <v>&lt;1000</v>
      </c>
      <c r="Y759" s="12">
        <f>VLOOKUP(H759,Table1[#All],2,)*Kickstarter!E759</f>
        <v>595</v>
      </c>
      <c r="Z759" s="5">
        <f>Y759/'currency conversion'!$B$18</f>
        <v>1.2914520005648118E-5</v>
      </c>
    </row>
    <row r="760" spans="1:26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0"/>
        <v>1.02</v>
      </c>
      <c r="P760" s="6">
        <f t="shared" si="111"/>
        <v>134.21052631578948</v>
      </c>
      <c r="Q760" t="str">
        <f t="shared" si="112"/>
        <v>publishing</v>
      </c>
      <c r="R760" t="str">
        <f t="shared" si="113"/>
        <v>nonfiction</v>
      </c>
      <c r="S760" s="10">
        <f t="shared" si="114"/>
        <v>40429.586435185185</v>
      </c>
      <c r="T760" s="10">
        <f t="shared" si="115"/>
        <v>40459.586435185185</v>
      </c>
      <c r="U760">
        <f t="shared" si="116"/>
        <v>2010</v>
      </c>
      <c r="V760">
        <f t="shared" si="117"/>
        <v>2010</v>
      </c>
      <c r="W760" t="str">
        <f t="shared" si="118"/>
        <v>Sep</v>
      </c>
      <c r="X760" t="str">
        <f t="shared" si="119"/>
        <v>1000 to 4999</v>
      </c>
      <c r="Y760" s="12">
        <f>VLOOKUP(H760,Table1[#All],2,)*Kickstarter!E760</f>
        <v>2550</v>
      </c>
      <c r="Z760" s="5">
        <f>Y760/'currency conversion'!$B$18</f>
        <v>5.5347942881349085E-5</v>
      </c>
    </row>
    <row r="761" spans="1:26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0"/>
        <v>1.0192000000000001</v>
      </c>
      <c r="P761" s="6">
        <f t="shared" si="111"/>
        <v>51.474747474747474</v>
      </c>
      <c r="Q761" t="str">
        <f t="shared" si="112"/>
        <v>publishing</v>
      </c>
      <c r="R761" t="str">
        <f t="shared" si="113"/>
        <v>nonfiction</v>
      </c>
      <c r="S761" s="10">
        <f t="shared" si="114"/>
        <v>41789.080312500002</v>
      </c>
      <c r="T761" s="10">
        <f t="shared" si="115"/>
        <v>41829.080312500002</v>
      </c>
      <c r="U761">
        <f t="shared" si="116"/>
        <v>2014</v>
      </c>
      <c r="V761">
        <f t="shared" si="117"/>
        <v>2014</v>
      </c>
      <c r="W761" t="str">
        <f t="shared" si="118"/>
        <v>May</v>
      </c>
      <c r="X761" t="str">
        <f t="shared" si="119"/>
        <v>5000 to 9999</v>
      </c>
      <c r="Y761" s="12">
        <f>VLOOKUP(H761,Table1[#All],2,)*Kickstarter!E761</f>
        <v>6675.76</v>
      </c>
      <c r="Z761" s="5">
        <f>Y761/'currency conversion'!$B$18</f>
        <v>1.4489787575278234E-4</v>
      </c>
    </row>
    <row r="762" spans="1:26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0"/>
        <v>0</v>
      </c>
      <c r="P762" s="6">
        <f t="shared" si="111"/>
        <v>0</v>
      </c>
      <c r="Q762" t="str">
        <f t="shared" si="112"/>
        <v>publishing</v>
      </c>
      <c r="R762" t="str">
        <f t="shared" si="113"/>
        <v>fiction</v>
      </c>
      <c r="S762" s="10">
        <f t="shared" si="114"/>
        <v>42670.514039351852</v>
      </c>
      <c r="T762" s="10">
        <f t="shared" si="115"/>
        <v>42700.555706018524</v>
      </c>
      <c r="U762">
        <f t="shared" si="116"/>
        <v>2016</v>
      </c>
      <c r="V762">
        <f t="shared" si="117"/>
        <v>2016</v>
      </c>
      <c r="W762" t="str">
        <f t="shared" si="118"/>
        <v>Oct</v>
      </c>
      <c r="X762" t="str">
        <f t="shared" si="119"/>
        <v>No funding</v>
      </c>
      <c r="Y762" s="12">
        <f>VLOOKUP(H762,Table1[#All],2,)*Kickstarter!E762</f>
        <v>0</v>
      </c>
      <c r="Z762" s="5">
        <f>Y762/'currency conversion'!$B$18</f>
        <v>0</v>
      </c>
    </row>
    <row r="763" spans="1:26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0"/>
        <v>4.7E-2</v>
      </c>
      <c r="P763" s="6">
        <f t="shared" si="111"/>
        <v>39.166666666666664</v>
      </c>
      <c r="Q763" t="str">
        <f t="shared" si="112"/>
        <v>publishing</v>
      </c>
      <c r="R763" t="str">
        <f t="shared" si="113"/>
        <v>fiction</v>
      </c>
      <c r="S763" s="10">
        <f t="shared" si="114"/>
        <v>41642.501458333332</v>
      </c>
      <c r="T763" s="10">
        <f t="shared" si="115"/>
        <v>41672.501458333332</v>
      </c>
      <c r="U763">
        <f t="shared" si="116"/>
        <v>2014</v>
      </c>
      <c r="V763">
        <f t="shared" si="117"/>
        <v>2014</v>
      </c>
      <c r="W763" t="str">
        <f t="shared" si="118"/>
        <v>Jan</v>
      </c>
      <c r="X763" t="str">
        <f t="shared" si="119"/>
        <v>&lt;1000</v>
      </c>
      <c r="Y763" s="12">
        <f>VLOOKUP(H763,Table1[#All],2,)*Kickstarter!E763</f>
        <v>235</v>
      </c>
      <c r="Z763" s="5">
        <f>Y763/'currency conversion'!$B$18</f>
        <v>5.1006927753400133E-6</v>
      </c>
    </row>
    <row r="764" spans="1:26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0"/>
        <v>0</v>
      </c>
      <c r="P764" s="6">
        <f t="shared" si="111"/>
        <v>0</v>
      </c>
      <c r="Q764" t="str">
        <f t="shared" si="112"/>
        <v>publishing</v>
      </c>
      <c r="R764" t="str">
        <f t="shared" si="113"/>
        <v>fiction</v>
      </c>
      <c r="S764" s="10">
        <f t="shared" si="114"/>
        <v>42690.608449074076</v>
      </c>
      <c r="T764" s="10">
        <f t="shared" si="115"/>
        <v>42708</v>
      </c>
      <c r="U764">
        <f t="shared" si="116"/>
        <v>2016</v>
      </c>
      <c r="V764">
        <f t="shared" si="117"/>
        <v>2016</v>
      </c>
      <c r="W764" t="str">
        <f t="shared" si="118"/>
        <v>Nov</v>
      </c>
      <c r="X764" t="str">
        <f t="shared" si="119"/>
        <v>No funding</v>
      </c>
      <c r="Y764" s="12">
        <f>VLOOKUP(H764,Table1[#All],2,)*Kickstarter!E764</f>
        <v>0</v>
      </c>
      <c r="Z764" s="5">
        <f>Y764/'currency conversion'!$B$18</f>
        <v>0</v>
      </c>
    </row>
    <row r="765" spans="1:26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0"/>
        <v>1.1655011655011655E-3</v>
      </c>
      <c r="P765" s="6">
        <f t="shared" si="111"/>
        <v>5</v>
      </c>
      <c r="Q765" t="str">
        <f t="shared" si="112"/>
        <v>publishing</v>
      </c>
      <c r="R765" t="str">
        <f t="shared" si="113"/>
        <v>fiction</v>
      </c>
      <c r="S765" s="10">
        <f t="shared" si="114"/>
        <v>41471.196851851855</v>
      </c>
      <c r="T765" s="10">
        <f t="shared" si="115"/>
        <v>41501.196851851855</v>
      </c>
      <c r="U765">
        <f t="shared" si="116"/>
        <v>2013</v>
      </c>
      <c r="V765">
        <f t="shared" si="117"/>
        <v>2013</v>
      </c>
      <c r="W765" t="str">
        <f t="shared" si="118"/>
        <v>Jul</v>
      </c>
      <c r="X765" t="str">
        <f t="shared" si="119"/>
        <v>&lt;1000</v>
      </c>
      <c r="Y765" s="12">
        <f>VLOOKUP(H765,Table1[#All],2,)*Kickstarter!E765</f>
        <v>6.5500000000000007</v>
      </c>
      <c r="Z765" s="5">
        <f>Y765/'currency conversion'!$B$18</f>
        <v>1.4216824544032806E-7</v>
      </c>
    </row>
    <row r="766" spans="1:26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0"/>
        <v>0</v>
      </c>
      <c r="P766" s="6">
        <f t="shared" si="111"/>
        <v>0</v>
      </c>
      <c r="Q766" t="str">
        <f t="shared" si="112"/>
        <v>publishing</v>
      </c>
      <c r="R766" t="str">
        <f t="shared" si="113"/>
        <v>fiction</v>
      </c>
      <c r="S766" s="10">
        <f t="shared" si="114"/>
        <v>42226.923159722224</v>
      </c>
      <c r="T766" s="10">
        <f t="shared" si="115"/>
        <v>42256.923159722224</v>
      </c>
      <c r="U766">
        <f t="shared" si="116"/>
        <v>2015</v>
      </c>
      <c r="V766">
        <f t="shared" si="117"/>
        <v>2015</v>
      </c>
      <c r="W766" t="str">
        <f t="shared" si="118"/>
        <v>Aug</v>
      </c>
      <c r="X766" t="str">
        <f t="shared" si="119"/>
        <v>No funding</v>
      </c>
      <c r="Y766" s="12">
        <f>VLOOKUP(H766,Table1[#All],2,)*Kickstarter!E766</f>
        <v>0</v>
      </c>
      <c r="Z766" s="5">
        <f>Y766/'currency conversion'!$B$18</f>
        <v>0</v>
      </c>
    </row>
    <row r="767" spans="1:26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0"/>
        <v>0.36014285714285715</v>
      </c>
      <c r="P767" s="6">
        <f t="shared" si="111"/>
        <v>57.295454545454547</v>
      </c>
      <c r="Q767" t="str">
        <f t="shared" si="112"/>
        <v>publishing</v>
      </c>
      <c r="R767" t="str">
        <f t="shared" si="113"/>
        <v>fiction</v>
      </c>
      <c r="S767" s="10">
        <f t="shared" si="114"/>
        <v>41901.292638888888</v>
      </c>
      <c r="T767" s="10">
        <f t="shared" si="115"/>
        <v>41931.292638888888</v>
      </c>
      <c r="U767">
        <f t="shared" si="116"/>
        <v>2014</v>
      </c>
      <c r="V767">
        <f t="shared" si="117"/>
        <v>2014</v>
      </c>
      <c r="W767" t="str">
        <f t="shared" si="118"/>
        <v>Sep</v>
      </c>
      <c r="X767" t="str">
        <f t="shared" si="119"/>
        <v>1000 to 4999</v>
      </c>
      <c r="Y767" s="12">
        <f>VLOOKUP(H767,Table1[#All],2,)*Kickstarter!E767</f>
        <v>2521</v>
      </c>
      <c r="Z767" s="5">
        <f>Y767/'currency conversion'!$B$18</f>
        <v>5.4718495687796487E-5</v>
      </c>
    </row>
    <row r="768" spans="1:26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0"/>
        <v>0</v>
      </c>
      <c r="P768" s="6">
        <f t="shared" si="111"/>
        <v>0</v>
      </c>
      <c r="Q768" t="str">
        <f t="shared" si="112"/>
        <v>publishing</v>
      </c>
      <c r="R768" t="str">
        <f t="shared" si="113"/>
        <v>fiction</v>
      </c>
      <c r="S768" s="10">
        <f t="shared" si="114"/>
        <v>42021.533368055556</v>
      </c>
      <c r="T768" s="10">
        <f t="shared" si="115"/>
        <v>42051.533368055556</v>
      </c>
      <c r="U768">
        <f t="shared" si="116"/>
        <v>2015</v>
      </c>
      <c r="V768">
        <f t="shared" si="117"/>
        <v>2015</v>
      </c>
      <c r="W768" t="str">
        <f t="shared" si="118"/>
        <v>Jan</v>
      </c>
      <c r="X768" t="str">
        <f t="shared" si="119"/>
        <v>No funding</v>
      </c>
      <c r="Y768" s="12">
        <f>VLOOKUP(H768,Table1[#All],2,)*Kickstarter!E768</f>
        <v>0</v>
      </c>
      <c r="Z768" s="5">
        <f>Y768/'currency conversion'!$B$18</f>
        <v>0</v>
      </c>
    </row>
    <row r="769" spans="1:26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0"/>
        <v>3.5400000000000001E-2</v>
      </c>
      <c r="P769" s="6">
        <f t="shared" si="111"/>
        <v>59</v>
      </c>
      <c r="Q769" t="str">
        <f t="shared" si="112"/>
        <v>publishing</v>
      </c>
      <c r="R769" t="str">
        <f t="shared" si="113"/>
        <v>fiction</v>
      </c>
      <c r="S769" s="10">
        <f t="shared" si="114"/>
        <v>42114.893634259264</v>
      </c>
      <c r="T769" s="10">
        <f t="shared" si="115"/>
        <v>42144.893634259264</v>
      </c>
      <c r="U769">
        <f t="shared" si="116"/>
        <v>2015</v>
      </c>
      <c r="V769">
        <f t="shared" si="117"/>
        <v>2015</v>
      </c>
      <c r="W769" t="str">
        <f t="shared" si="118"/>
        <v>Apr</v>
      </c>
      <c r="X769" t="str">
        <f t="shared" si="119"/>
        <v>&lt;1000</v>
      </c>
      <c r="Y769" s="12">
        <f>VLOOKUP(H769,Table1[#All],2,)*Kickstarter!E769</f>
        <v>177</v>
      </c>
      <c r="Z769" s="5">
        <f>Y769/'currency conversion'!$B$18</f>
        <v>3.8417983882348186E-6</v>
      </c>
    </row>
    <row r="770" spans="1:26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0"/>
        <v>0</v>
      </c>
      <c r="P770" s="6">
        <f t="shared" si="111"/>
        <v>0</v>
      </c>
      <c r="Q770" t="str">
        <f t="shared" si="112"/>
        <v>publishing</v>
      </c>
      <c r="R770" t="str">
        <f t="shared" si="113"/>
        <v>fiction</v>
      </c>
      <c r="S770" s="10">
        <f t="shared" si="114"/>
        <v>41593.957060185188</v>
      </c>
      <c r="T770" s="10">
        <f t="shared" si="115"/>
        <v>41623.957060185188</v>
      </c>
      <c r="U770">
        <f t="shared" si="116"/>
        <v>2013</v>
      </c>
      <c r="V770">
        <f t="shared" si="117"/>
        <v>2013</v>
      </c>
      <c r="W770" t="str">
        <f t="shared" si="118"/>
        <v>Nov</v>
      </c>
      <c r="X770" t="str">
        <f t="shared" si="119"/>
        <v>No funding</v>
      </c>
      <c r="Y770" s="12">
        <f>VLOOKUP(H770,Table1[#All],2,)*Kickstarter!E770</f>
        <v>0</v>
      </c>
      <c r="Z770" s="5">
        <f>Y770/'currency conversion'!$B$18</f>
        <v>0</v>
      </c>
    </row>
    <row r="771" spans="1:26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0">IF(D771&lt;&gt;0,IF(E771&lt;&gt;0,E771/D771,0),0)</f>
        <v>0.41399999999999998</v>
      </c>
      <c r="P771" s="6">
        <f t="shared" ref="P771:P834" si="121">IF(L771&lt;&gt;0,IF(E771&lt;&gt;0,E771/L771,0),0)</f>
        <v>31.846153846153847</v>
      </c>
      <c r="Q771" t="str">
        <f t="shared" ref="Q771:Q834" si="122">LEFT(N771,SEARCH("/",N771,1)-1)</f>
        <v>publishing</v>
      </c>
      <c r="R771" t="str">
        <f t="shared" ref="R771:R834" si="123">RIGHT(N771,LEN(N771)-SEARCH("/",N771,1))</f>
        <v>fiction</v>
      </c>
      <c r="S771" s="10">
        <f t="shared" ref="S771:S834" si="124">(J771/86400)+25569+(-6/24)</f>
        <v>41604.746458333335</v>
      </c>
      <c r="T771" s="10">
        <f t="shared" ref="T771:T834" si="125">(I771/86400)+25569+(-6/24)</f>
        <v>41634.746458333335</v>
      </c>
      <c r="U771">
        <f t="shared" ref="U771:U834" si="126">YEAR(S771)</f>
        <v>2013</v>
      </c>
      <c r="V771">
        <f t="shared" ref="V771:V834" si="127">YEAR(T771)</f>
        <v>2013</v>
      </c>
      <c r="W771" t="str">
        <f t="shared" ref="W771:W834" si="128">TEXT(S771,"mmm")</f>
        <v>Nov</v>
      </c>
      <c r="X771" t="str">
        <f t="shared" ref="X771:X834" si="129">IF(E771=0,"No funding",IF(E771&lt;1000,"&lt;1000",IF(E771&lt;4999,"1000 to 4999",IF(E771&lt;10000,"5000 to 9999",IF(E771&lt;14999,"10000 to 14999",IF(E771&lt;20000,"15000 to 19999",IF(E771&lt;25000,"20000 to 24999",IF(E771&lt;30000,"25000 to 29999",IF(E771&lt;35000,"30000 to 34999",IF(E771&lt;40000,"35000 to 39999",IF(E771&lt;45000,"40000 to 44999",IF(E771&lt;50000,"45000 to 49999","&gt;50000"))))))))))))</f>
        <v>1000 to 4999</v>
      </c>
      <c r="Y771" s="12">
        <f>VLOOKUP(H771,Table1[#All],2,)*Kickstarter!E771</f>
        <v>1656</v>
      </c>
      <c r="Z771" s="5">
        <f>Y771/'currency conversion'!$B$18</f>
        <v>3.5943605259417284E-5</v>
      </c>
    </row>
    <row r="772" spans="1:26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0"/>
        <v>0</v>
      </c>
      <c r="P772" s="6">
        <f t="shared" si="121"/>
        <v>0</v>
      </c>
      <c r="Q772" t="str">
        <f t="shared" si="122"/>
        <v>publishing</v>
      </c>
      <c r="R772" t="str">
        <f t="shared" si="123"/>
        <v>fiction</v>
      </c>
      <c r="S772" s="10">
        <f t="shared" si="124"/>
        <v>41289.7496412037</v>
      </c>
      <c r="T772" s="10">
        <f t="shared" si="125"/>
        <v>41329.7496412037</v>
      </c>
      <c r="U772">
        <f t="shared" si="126"/>
        <v>2013</v>
      </c>
      <c r="V772">
        <f t="shared" si="127"/>
        <v>2013</v>
      </c>
      <c r="W772" t="str">
        <f t="shared" si="128"/>
        <v>Jan</v>
      </c>
      <c r="X772" t="str">
        <f t="shared" si="129"/>
        <v>No funding</v>
      </c>
      <c r="Y772" s="12">
        <f>VLOOKUP(H772,Table1[#All],2,)*Kickstarter!E772</f>
        <v>0</v>
      </c>
      <c r="Z772" s="5">
        <f>Y772/'currency conversion'!$B$18</f>
        <v>0</v>
      </c>
    </row>
    <row r="773" spans="1:26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0"/>
        <v>2.631578947368421E-4</v>
      </c>
      <c r="P773" s="6">
        <f t="shared" si="121"/>
        <v>10</v>
      </c>
      <c r="Q773" t="str">
        <f t="shared" si="122"/>
        <v>publishing</v>
      </c>
      <c r="R773" t="str">
        <f t="shared" si="123"/>
        <v>fiction</v>
      </c>
      <c r="S773" s="10">
        <f t="shared" si="124"/>
        <v>42349.574097222227</v>
      </c>
      <c r="T773" s="10">
        <f t="shared" si="125"/>
        <v>42399.574097222227</v>
      </c>
      <c r="U773">
        <f t="shared" si="126"/>
        <v>2015</v>
      </c>
      <c r="V773">
        <f t="shared" si="127"/>
        <v>2016</v>
      </c>
      <c r="W773" t="str">
        <f t="shared" si="128"/>
        <v>Dec</v>
      </c>
      <c r="X773" t="str">
        <f t="shared" si="129"/>
        <v>&lt;1000</v>
      </c>
      <c r="Y773" s="12">
        <f>VLOOKUP(H773,Table1[#All],2,)*Kickstarter!E773</f>
        <v>10</v>
      </c>
      <c r="Z773" s="5">
        <f>Y773/'currency conversion'!$B$18</f>
        <v>2.1705075639744738E-7</v>
      </c>
    </row>
    <row r="774" spans="1:26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0"/>
        <v>3.3333333333333333E-2</v>
      </c>
      <c r="P774" s="6">
        <f t="shared" si="121"/>
        <v>50</v>
      </c>
      <c r="Q774" t="str">
        <f t="shared" si="122"/>
        <v>publishing</v>
      </c>
      <c r="R774" t="str">
        <f t="shared" si="123"/>
        <v>fiction</v>
      </c>
      <c r="S774" s="10">
        <f t="shared" si="124"/>
        <v>40067.806932870371</v>
      </c>
      <c r="T774" s="10">
        <f t="shared" si="125"/>
        <v>40117.915972222225</v>
      </c>
      <c r="U774">
        <f t="shared" si="126"/>
        <v>2009</v>
      </c>
      <c r="V774">
        <f t="shared" si="127"/>
        <v>2009</v>
      </c>
      <c r="W774" t="str">
        <f t="shared" si="128"/>
        <v>Sep</v>
      </c>
      <c r="X774" t="str">
        <f t="shared" si="129"/>
        <v>&lt;1000</v>
      </c>
      <c r="Y774" s="12">
        <f>VLOOKUP(H774,Table1[#All],2,)*Kickstarter!E774</f>
        <v>50</v>
      </c>
      <c r="Z774" s="5">
        <f>Y774/'currency conversion'!$B$18</f>
        <v>1.085253781987237E-6</v>
      </c>
    </row>
    <row r="775" spans="1:26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0"/>
        <v>8.5129023676509714E-3</v>
      </c>
      <c r="P775" s="6">
        <f t="shared" si="121"/>
        <v>16</v>
      </c>
      <c r="Q775" t="str">
        <f t="shared" si="122"/>
        <v>publishing</v>
      </c>
      <c r="R775" t="str">
        <f t="shared" si="123"/>
        <v>fiction</v>
      </c>
      <c r="S775" s="10">
        <f t="shared" si="124"/>
        <v>42100.485937500001</v>
      </c>
      <c r="T775" s="10">
        <f t="shared" si="125"/>
        <v>42134.709027777775</v>
      </c>
      <c r="U775">
        <f t="shared" si="126"/>
        <v>2015</v>
      </c>
      <c r="V775">
        <f t="shared" si="127"/>
        <v>2015</v>
      </c>
      <c r="W775" t="str">
        <f t="shared" si="128"/>
        <v>Apr</v>
      </c>
      <c r="X775" t="str">
        <f t="shared" si="129"/>
        <v>&lt;1000</v>
      </c>
      <c r="Y775" s="12">
        <f>VLOOKUP(H775,Table1[#All],2,)*Kickstarter!E775</f>
        <v>41.92</v>
      </c>
      <c r="Z775" s="5">
        <f>Y775/'currency conversion'!$B$18</f>
        <v>9.0987677081809944E-7</v>
      </c>
    </row>
    <row r="776" spans="1:26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0"/>
        <v>0.70199999999999996</v>
      </c>
      <c r="P776" s="6">
        <f t="shared" si="121"/>
        <v>39</v>
      </c>
      <c r="Q776" t="str">
        <f t="shared" si="122"/>
        <v>publishing</v>
      </c>
      <c r="R776" t="str">
        <f t="shared" si="123"/>
        <v>fiction</v>
      </c>
      <c r="S776" s="10">
        <f t="shared" si="124"/>
        <v>41663.530300925922</v>
      </c>
      <c r="T776" s="10">
        <f t="shared" si="125"/>
        <v>41693.530300925922</v>
      </c>
      <c r="U776">
        <f t="shared" si="126"/>
        <v>2014</v>
      </c>
      <c r="V776">
        <f t="shared" si="127"/>
        <v>2014</v>
      </c>
      <c r="W776" t="str">
        <f t="shared" si="128"/>
        <v>Jan</v>
      </c>
      <c r="X776" t="str">
        <f t="shared" si="129"/>
        <v>&lt;1000</v>
      </c>
      <c r="Y776" s="12">
        <f>VLOOKUP(H776,Table1[#All],2,)*Kickstarter!E776</f>
        <v>351</v>
      </c>
      <c r="Z776" s="5">
        <f>Y776/'currency conversion'!$B$18</f>
        <v>7.6184815495504027E-6</v>
      </c>
    </row>
    <row r="777" spans="1:26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0"/>
        <v>1.7000000000000001E-2</v>
      </c>
      <c r="P777" s="6">
        <f t="shared" si="121"/>
        <v>34</v>
      </c>
      <c r="Q777" t="str">
        <f t="shared" si="122"/>
        <v>publishing</v>
      </c>
      <c r="R777" t="str">
        <f t="shared" si="123"/>
        <v>fiction</v>
      </c>
      <c r="S777" s="10">
        <f t="shared" si="124"/>
        <v>40862.810127314813</v>
      </c>
      <c r="T777" s="10">
        <f t="shared" si="125"/>
        <v>40892.810127314813</v>
      </c>
      <c r="U777">
        <f t="shared" si="126"/>
        <v>2011</v>
      </c>
      <c r="V777">
        <f t="shared" si="127"/>
        <v>2011</v>
      </c>
      <c r="W777" t="str">
        <f t="shared" si="128"/>
        <v>Nov</v>
      </c>
      <c r="X777" t="str">
        <f t="shared" si="129"/>
        <v>&lt;1000</v>
      </c>
      <c r="Y777" s="12">
        <f>VLOOKUP(H777,Table1[#All],2,)*Kickstarter!E777</f>
        <v>170</v>
      </c>
      <c r="Z777" s="5">
        <f>Y777/'currency conversion'!$B$18</f>
        <v>3.6898628587566056E-6</v>
      </c>
    </row>
    <row r="778" spans="1:26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0"/>
        <v>0.51400000000000001</v>
      </c>
      <c r="P778" s="6">
        <f t="shared" si="121"/>
        <v>63.122807017543863</v>
      </c>
      <c r="Q778" t="str">
        <f t="shared" si="122"/>
        <v>publishing</v>
      </c>
      <c r="R778" t="str">
        <f t="shared" si="123"/>
        <v>fiction</v>
      </c>
      <c r="S778" s="10">
        <f t="shared" si="124"/>
        <v>42250.435706018514</v>
      </c>
      <c r="T778" s="10">
        <f t="shared" si="125"/>
        <v>42287.958333333328</v>
      </c>
      <c r="U778">
        <f t="shared" si="126"/>
        <v>2015</v>
      </c>
      <c r="V778">
        <f t="shared" si="127"/>
        <v>2015</v>
      </c>
      <c r="W778" t="str">
        <f t="shared" si="128"/>
        <v>Sep</v>
      </c>
      <c r="X778" t="str">
        <f t="shared" si="129"/>
        <v>1000 to 4999</v>
      </c>
      <c r="Y778" s="12">
        <f>VLOOKUP(H778,Table1[#All],2,)*Kickstarter!E778</f>
        <v>3598</v>
      </c>
      <c r="Z778" s="5">
        <f>Y778/'currency conversion'!$B$18</f>
        <v>7.8094862151801571E-5</v>
      </c>
    </row>
    <row r="779" spans="1:26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0"/>
        <v>7.0000000000000001E-3</v>
      </c>
      <c r="P779" s="6">
        <f t="shared" si="121"/>
        <v>7</v>
      </c>
      <c r="Q779" t="str">
        <f t="shared" si="122"/>
        <v>publishing</v>
      </c>
      <c r="R779" t="str">
        <f t="shared" si="123"/>
        <v>fiction</v>
      </c>
      <c r="S779" s="10">
        <f t="shared" si="124"/>
        <v>41456.731215277774</v>
      </c>
      <c r="T779" s="10">
        <f t="shared" si="125"/>
        <v>41486.731215277774</v>
      </c>
      <c r="U779">
        <f t="shared" si="126"/>
        <v>2013</v>
      </c>
      <c r="V779">
        <f t="shared" si="127"/>
        <v>2013</v>
      </c>
      <c r="W779" t="str">
        <f t="shared" si="128"/>
        <v>Jul</v>
      </c>
      <c r="X779" t="str">
        <f t="shared" si="129"/>
        <v>&lt;1000</v>
      </c>
      <c r="Y779" s="12">
        <f>VLOOKUP(H779,Table1[#All],2,)*Kickstarter!E779</f>
        <v>21</v>
      </c>
      <c r="Z779" s="5">
        <f>Y779/'currency conversion'!$B$18</f>
        <v>4.5580658843463951E-7</v>
      </c>
    </row>
    <row r="780" spans="1:26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0"/>
        <v>4.0000000000000001E-3</v>
      </c>
      <c r="P780" s="6">
        <f t="shared" si="121"/>
        <v>2</v>
      </c>
      <c r="Q780" t="str">
        <f t="shared" si="122"/>
        <v>publishing</v>
      </c>
      <c r="R780" t="str">
        <f t="shared" si="123"/>
        <v>fiction</v>
      </c>
      <c r="S780" s="10">
        <f t="shared" si="124"/>
        <v>41729.452314814815</v>
      </c>
      <c r="T780" s="10">
        <f t="shared" si="125"/>
        <v>41759.452314814815</v>
      </c>
      <c r="U780">
        <f t="shared" si="126"/>
        <v>2014</v>
      </c>
      <c r="V780">
        <f t="shared" si="127"/>
        <v>2014</v>
      </c>
      <c r="W780" t="str">
        <f t="shared" si="128"/>
        <v>Mar</v>
      </c>
      <c r="X780" t="str">
        <f t="shared" si="129"/>
        <v>&lt;1000</v>
      </c>
      <c r="Y780" s="12">
        <f>VLOOKUP(H780,Table1[#All],2,)*Kickstarter!E780</f>
        <v>2</v>
      </c>
      <c r="Z780" s="5">
        <f>Y780/'currency conversion'!$B$18</f>
        <v>4.3410151279489474E-8</v>
      </c>
    </row>
    <row r="781" spans="1:26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0"/>
        <v>2.6666666666666668E-2</v>
      </c>
      <c r="P781" s="6">
        <f t="shared" si="121"/>
        <v>66.666666666666671</v>
      </c>
      <c r="Q781" t="str">
        <f t="shared" si="122"/>
        <v>publishing</v>
      </c>
      <c r="R781" t="str">
        <f t="shared" si="123"/>
        <v>fiction</v>
      </c>
      <c r="S781" s="10">
        <f t="shared" si="124"/>
        <v>40436.43408564815</v>
      </c>
      <c r="T781" s="10">
        <f t="shared" si="125"/>
        <v>40465.916666666664</v>
      </c>
      <c r="U781">
        <f t="shared" si="126"/>
        <v>2010</v>
      </c>
      <c r="V781">
        <f t="shared" si="127"/>
        <v>2010</v>
      </c>
      <c r="W781" t="str">
        <f t="shared" si="128"/>
        <v>Sep</v>
      </c>
      <c r="X781" t="str">
        <f t="shared" si="129"/>
        <v>&lt;1000</v>
      </c>
      <c r="Y781" s="12">
        <f>VLOOKUP(H781,Table1[#All],2,)*Kickstarter!E781</f>
        <v>400</v>
      </c>
      <c r="Z781" s="5">
        <f>Y781/'currency conversion'!$B$18</f>
        <v>8.6820302558978958E-6</v>
      </c>
    </row>
    <row r="782" spans="1:26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0"/>
        <v>1.04</v>
      </c>
      <c r="P782" s="6">
        <f t="shared" si="121"/>
        <v>38.518518518518519</v>
      </c>
      <c r="Q782" t="str">
        <f t="shared" si="122"/>
        <v>music</v>
      </c>
      <c r="R782" t="str">
        <f t="shared" si="123"/>
        <v>rock</v>
      </c>
      <c r="S782" s="10">
        <f t="shared" si="124"/>
        <v>40636.423900462964</v>
      </c>
      <c r="T782" s="10">
        <f t="shared" si="125"/>
        <v>40666.423900462964</v>
      </c>
      <c r="U782">
        <f t="shared" si="126"/>
        <v>2011</v>
      </c>
      <c r="V782">
        <f t="shared" si="127"/>
        <v>2011</v>
      </c>
      <c r="W782" t="str">
        <f t="shared" si="128"/>
        <v>Apr</v>
      </c>
      <c r="X782" t="str">
        <f t="shared" si="129"/>
        <v>1000 to 4999</v>
      </c>
      <c r="Y782" s="12">
        <f>VLOOKUP(H782,Table1[#All],2,)*Kickstarter!E782</f>
        <v>1040</v>
      </c>
      <c r="Z782" s="5">
        <f>Y782/'currency conversion'!$B$18</f>
        <v>2.2573278665334527E-5</v>
      </c>
    </row>
    <row r="783" spans="1:26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0"/>
        <v>1.3315375</v>
      </c>
      <c r="P783" s="6">
        <f t="shared" si="121"/>
        <v>42.609200000000001</v>
      </c>
      <c r="Q783" t="str">
        <f t="shared" si="122"/>
        <v>music</v>
      </c>
      <c r="R783" t="str">
        <f t="shared" si="123"/>
        <v>rock</v>
      </c>
      <c r="S783" s="10">
        <f t="shared" si="124"/>
        <v>41402.750856481478</v>
      </c>
      <c r="T783" s="10">
        <f t="shared" si="125"/>
        <v>41432.750856481478</v>
      </c>
      <c r="U783">
        <f t="shared" si="126"/>
        <v>2013</v>
      </c>
      <c r="V783">
        <f t="shared" si="127"/>
        <v>2013</v>
      </c>
      <c r="W783" t="str">
        <f t="shared" si="128"/>
        <v>May</v>
      </c>
      <c r="X783" t="str">
        <f t="shared" si="129"/>
        <v>1000 to 4999</v>
      </c>
      <c r="Y783" s="12">
        <f>VLOOKUP(H783,Table1[#All],2,)*Kickstarter!E783</f>
        <v>1065.23</v>
      </c>
      <c r="Z783" s="5">
        <f>Y783/'currency conversion'!$B$18</f>
        <v>2.3120897723725288E-5</v>
      </c>
    </row>
    <row r="784" spans="1:26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0"/>
        <v>1</v>
      </c>
      <c r="P784" s="6">
        <f t="shared" si="121"/>
        <v>50</v>
      </c>
      <c r="Q784" t="str">
        <f t="shared" si="122"/>
        <v>music</v>
      </c>
      <c r="R784" t="str">
        <f t="shared" si="123"/>
        <v>rock</v>
      </c>
      <c r="S784" s="10">
        <f t="shared" si="124"/>
        <v>41116.508125</v>
      </c>
      <c r="T784" s="10">
        <f t="shared" si="125"/>
        <v>41146.508125</v>
      </c>
      <c r="U784">
        <f t="shared" si="126"/>
        <v>2012</v>
      </c>
      <c r="V784">
        <f t="shared" si="127"/>
        <v>2012</v>
      </c>
      <c r="W784" t="str">
        <f t="shared" si="128"/>
        <v>Jul</v>
      </c>
      <c r="X784" t="str">
        <f t="shared" si="129"/>
        <v>&lt;1000</v>
      </c>
      <c r="Y784" s="12">
        <f>VLOOKUP(H784,Table1[#All],2,)*Kickstarter!E784</f>
        <v>700</v>
      </c>
      <c r="Z784" s="5">
        <f>Y784/'currency conversion'!$B$18</f>
        <v>1.5193552947821316E-5</v>
      </c>
    </row>
    <row r="785" spans="1:26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0"/>
        <v>1.4813333333333334</v>
      </c>
      <c r="P785" s="6">
        <f t="shared" si="121"/>
        <v>63.485714285714288</v>
      </c>
      <c r="Q785" t="str">
        <f t="shared" si="122"/>
        <v>music</v>
      </c>
      <c r="R785" t="str">
        <f t="shared" si="123"/>
        <v>rock</v>
      </c>
      <c r="S785" s="10">
        <f t="shared" si="124"/>
        <v>40987.523715277777</v>
      </c>
      <c r="T785" s="10">
        <f t="shared" si="125"/>
        <v>41026.666666666664</v>
      </c>
      <c r="U785">
        <f t="shared" si="126"/>
        <v>2012</v>
      </c>
      <c r="V785">
        <f t="shared" si="127"/>
        <v>2012</v>
      </c>
      <c r="W785" t="str">
        <f t="shared" si="128"/>
        <v>Mar</v>
      </c>
      <c r="X785" t="str">
        <f t="shared" si="129"/>
        <v>1000 to 4999</v>
      </c>
      <c r="Y785" s="12">
        <f>VLOOKUP(H785,Table1[#All],2,)*Kickstarter!E785</f>
        <v>2222</v>
      </c>
      <c r="Z785" s="5">
        <f>Y785/'currency conversion'!$B$18</f>
        <v>4.8228678071512811E-5</v>
      </c>
    </row>
    <row r="786" spans="1:26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0"/>
        <v>1.0249999999999999</v>
      </c>
      <c r="P786" s="6">
        <f t="shared" si="121"/>
        <v>102.5</v>
      </c>
      <c r="Q786" t="str">
        <f t="shared" si="122"/>
        <v>music</v>
      </c>
      <c r="R786" t="str">
        <f t="shared" si="123"/>
        <v>rock</v>
      </c>
      <c r="S786" s="10">
        <f t="shared" si="124"/>
        <v>41674.899525462963</v>
      </c>
      <c r="T786" s="10">
        <f t="shared" si="125"/>
        <v>41714.857858796298</v>
      </c>
      <c r="U786">
        <f t="shared" si="126"/>
        <v>2014</v>
      </c>
      <c r="V786">
        <f t="shared" si="127"/>
        <v>2014</v>
      </c>
      <c r="W786" t="str">
        <f t="shared" si="128"/>
        <v>Feb</v>
      </c>
      <c r="X786" t="str">
        <f t="shared" si="129"/>
        <v>1000 to 4999</v>
      </c>
      <c r="Y786" s="12">
        <f>VLOOKUP(H786,Table1[#All],2,)*Kickstarter!E786</f>
        <v>1025</v>
      </c>
      <c r="Z786" s="5">
        <f>Y786/'currency conversion'!$B$18</f>
        <v>2.2247702530738355E-5</v>
      </c>
    </row>
    <row r="787" spans="1:26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0"/>
        <v>1.8062799999999999</v>
      </c>
      <c r="P787" s="6">
        <f t="shared" si="121"/>
        <v>31.142758620689655</v>
      </c>
      <c r="Q787" t="str">
        <f t="shared" si="122"/>
        <v>music</v>
      </c>
      <c r="R787" t="str">
        <f t="shared" si="123"/>
        <v>rock</v>
      </c>
      <c r="S787" s="10">
        <f t="shared" si="124"/>
        <v>41303.343923611115</v>
      </c>
      <c r="T787" s="10">
        <f t="shared" si="125"/>
        <v>41333.343923611115</v>
      </c>
      <c r="U787">
        <f t="shared" si="126"/>
        <v>2013</v>
      </c>
      <c r="V787">
        <f t="shared" si="127"/>
        <v>2013</v>
      </c>
      <c r="W787" t="str">
        <f t="shared" si="128"/>
        <v>Jan</v>
      </c>
      <c r="X787" t="str">
        <f t="shared" si="129"/>
        <v>&lt;1000</v>
      </c>
      <c r="Y787" s="12">
        <f>VLOOKUP(H787,Table1[#All],2,)*Kickstarter!E787</f>
        <v>903.14</v>
      </c>
      <c r="Z787" s="5">
        <f>Y787/'currency conversion'!$B$18</f>
        <v>1.9602722013279062E-5</v>
      </c>
    </row>
    <row r="788" spans="1:26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0"/>
        <v>1.4279999999999999</v>
      </c>
      <c r="P788" s="6">
        <f t="shared" si="121"/>
        <v>162.27272727272728</v>
      </c>
      <c r="Q788" t="str">
        <f t="shared" si="122"/>
        <v>music</v>
      </c>
      <c r="R788" t="str">
        <f t="shared" si="123"/>
        <v>rock</v>
      </c>
      <c r="S788" s="10">
        <f t="shared" si="124"/>
        <v>40982.805949074071</v>
      </c>
      <c r="T788" s="10">
        <f t="shared" si="125"/>
        <v>41040.407638888893</v>
      </c>
      <c r="U788">
        <f t="shared" si="126"/>
        <v>2012</v>
      </c>
      <c r="V788">
        <f t="shared" si="127"/>
        <v>2012</v>
      </c>
      <c r="W788" t="str">
        <f t="shared" si="128"/>
        <v>Mar</v>
      </c>
      <c r="X788" t="str">
        <f t="shared" si="129"/>
        <v>5000 to 9999</v>
      </c>
      <c r="Y788" s="12">
        <f>VLOOKUP(H788,Table1[#All],2,)*Kickstarter!E788</f>
        <v>7140</v>
      </c>
      <c r="Z788" s="5">
        <f>Y788/'currency conversion'!$B$18</f>
        <v>1.5497424006777742E-4</v>
      </c>
    </row>
    <row r="789" spans="1:26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0"/>
        <v>1.1416666666666666</v>
      </c>
      <c r="P789" s="6">
        <f t="shared" si="121"/>
        <v>80.588235294117652</v>
      </c>
      <c r="Q789" t="str">
        <f t="shared" si="122"/>
        <v>music</v>
      </c>
      <c r="R789" t="str">
        <f t="shared" si="123"/>
        <v>rock</v>
      </c>
      <c r="S789" s="10">
        <f t="shared" si="124"/>
        <v>41549.377615740741</v>
      </c>
      <c r="T789" s="10">
        <f t="shared" si="125"/>
        <v>41579.377615740741</v>
      </c>
      <c r="U789">
        <f t="shared" si="126"/>
        <v>2013</v>
      </c>
      <c r="V789">
        <f t="shared" si="127"/>
        <v>2013</v>
      </c>
      <c r="W789" t="str">
        <f t="shared" si="128"/>
        <v>Oct</v>
      </c>
      <c r="X789" t="str">
        <f t="shared" si="129"/>
        <v>1000 to 4999</v>
      </c>
      <c r="Y789" s="12">
        <f>VLOOKUP(H789,Table1[#All],2,)*Kickstarter!E789</f>
        <v>1370</v>
      </c>
      <c r="Z789" s="5">
        <f>Y789/'currency conversion'!$B$18</f>
        <v>2.973595362645029E-5</v>
      </c>
    </row>
    <row r="790" spans="1:26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0"/>
        <v>2.03505</v>
      </c>
      <c r="P790" s="6">
        <f t="shared" si="121"/>
        <v>59.85441176470588</v>
      </c>
      <c r="Q790" t="str">
        <f t="shared" si="122"/>
        <v>music</v>
      </c>
      <c r="R790" t="str">
        <f t="shared" si="123"/>
        <v>rock</v>
      </c>
      <c r="S790" s="10">
        <f t="shared" si="124"/>
        <v>41058.756805555553</v>
      </c>
      <c r="T790" s="10">
        <f t="shared" si="125"/>
        <v>41096.915972222225</v>
      </c>
      <c r="U790">
        <f t="shared" si="126"/>
        <v>2012</v>
      </c>
      <c r="V790">
        <f t="shared" si="127"/>
        <v>2012</v>
      </c>
      <c r="W790" t="str">
        <f t="shared" si="128"/>
        <v>May</v>
      </c>
      <c r="X790" t="str">
        <f t="shared" si="129"/>
        <v>1000 to 4999</v>
      </c>
      <c r="Y790" s="12">
        <f>VLOOKUP(H790,Table1[#All],2,)*Kickstarter!E790</f>
        <v>2035.05</v>
      </c>
      <c r="Z790" s="5">
        <f>Y790/'currency conversion'!$B$18</f>
        <v>4.4170914180662532E-5</v>
      </c>
    </row>
    <row r="791" spans="1:26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0"/>
        <v>1.0941176470588236</v>
      </c>
      <c r="P791" s="6">
        <f t="shared" si="121"/>
        <v>132.85714285714286</v>
      </c>
      <c r="Q791" t="str">
        <f t="shared" si="122"/>
        <v>music</v>
      </c>
      <c r="R791" t="str">
        <f t="shared" si="123"/>
        <v>rock</v>
      </c>
      <c r="S791" s="10">
        <f t="shared" si="124"/>
        <v>41276.936111111107</v>
      </c>
      <c r="T791" s="10">
        <f t="shared" si="125"/>
        <v>41295.082638888889</v>
      </c>
      <c r="U791">
        <f t="shared" si="126"/>
        <v>2013</v>
      </c>
      <c r="V791">
        <f t="shared" si="127"/>
        <v>2013</v>
      </c>
      <c r="W791" t="str">
        <f t="shared" si="128"/>
        <v>Jan</v>
      </c>
      <c r="X791" t="str">
        <f t="shared" si="129"/>
        <v>1000 to 4999</v>
      </c>
      <c r="Y791" s="12">
        <f>VLOOKUP(H791,Table1[#All],2,)*Kickstarter!E791</f>
        <v>1860</v>
      </c>
      <c r="Z791" s="5">
        <f>Y791/'currency conversion'!$B$18</f>
        <v>4.0371440689925216E-5</v>
      </c>
    </row>
    <row r="792" spans="1:26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0"/>
        <v>1.443746</v>
      </c>
      <c r="P792" s="6">
        <f t="shared" si="121"/>
        <v>92.547820512820508</v>
      </c>
      <c r="Q792" t="str">
        <f t="shared" si="122"/>
        <v>music</v>
      </c>
      <c r="R792" t="str">
        <f t="shared" si="123"/>
        <v>rock</v>
      </c>
      <c r="S792" s="10">
        <f t="shared" si="124"/>
        <v>41275.797905092593</v>
      </c>
      <c r="T792" s="10">
        <f t="shared" si="125"/>
        <v>41305.797905092593</v>
      </c>
      <c r="U792">
        <f t="shared" si="126"/>
        <v>2013</v>
      </c>
      <c r="V792">
        <f t="shared" si="127"/>
        <v>2013</v>
      </c>
      <c r="W792" t="str">
        <f t="shared" si="128"/>
        <v>Jan</v>
      </c>
      <c r="X792" t="str">
        <f t="shared" si="129"/>
        <v>10000 to 14999</v>
      </c>
      <c r="Y792" s="12">
        <f>VLOOKUP(H792,Table1[#All],2,)*Kickstarter!E792</f>
        <v>14437.46</v>
      </c>
      <c r="Z792" s="5">
        <f>Y792/'currency conversion'!$B$18</f>
        <v>3.1336616134578903E-4</v>
      </c>
    </row>
    <row r="793" spans="1:26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0"/>
        <v>1.0386666666666666</v>
      </c>
      <c r="P793" s="6">
        <f t="shared" si="121"/>
        <v>60.859375</v>
      </c>
      <c r="Q793" t="str">
        <f t="shared" si="122"/>
        <v>music</v>
      </c>
      <c r="R793" t="str">
        <f t="shared" si="123"/>
        <v>rock</v>
      </c>
      <c r="S793" s="10">
        <f t="shared" si="124"/>
        <v>41557.530624999999</v>
      </c>
      <c r="T793" s="10">
        <f t="shared" si="125"/>
        <v>41590.999305555553</v>
      </c>
      <c r="U793">
        <f t="shared" si="126"/>
        <v>2013</v>
      </c>
      <c r="V793">
        <f t="shared" si="127"/>
        <v>2013</v>
      </c>
      <c r="W793" t="str">
        <f t="shared" si="128"/>
        <v>Oct</v>
      </c>
      <c r="X793" t="str">
        <f t="shared" si="129"/>
        <v>5000 to 9999</v>
      </c>
      <c r="Y793" s="12">
        <f>VLOOKUP(H793,Table1[#All],2,)*Kickstarter!E793</f>
        <v>7790</v>
      </c>
      <c r="Z793" s="5">
        <f>Y793/'currency conversion'!$B$18</f>
        <v>1.6908253923361152E-4</v>
      </c>
    </row>
    <row r="794" spans="1:26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0"/>
        <v>1.0044440000000001</v>
      </c>
      <c r="P794" s="6">
        <f t="shared" si="121"/>
        <v>41.851833333333339</v>
      </c>
      <c r="Q794" t="str">
        <f t="shared" si="122"/>
        <v>music</v>
      </c>
      <c r="R794" t="str">
        <f t="shared" si="123"/>
        <v>rock</v>
      </c>
      <c r="S794" s="10">
        <f t="shared" si="124"/>
        <v>41555.62364583333</v>
      </c>
      <c r="T794" s="10">
        <f t="shared" si="125"/>
        <v>41585.665312500001</v>
      </c>
      <c r="U794">
        <f t="shared" si="126"/>
        <v>2013</v>
      </c>
      <c r="V794">
        <f t="shared" si="127"/>
        <v>2013</v>
      </c>
      <c r="W794" t="str">
        <f t="shared" si="128"/>
        <v>Oct</v>
      </c>
      <c r="X794" t="str">
        <f t="shared" si="129"/>
        <v>1000 to 4999</v>
      </c>
      <c r="Y794" s="12">
        <f>VLOOKUP(H794,Table1[#All],2,)*Kickstarter!E794</f>
        <v>2511.11</v>
      </c>
      <c r="Z794" s="5">
        <f>Y794/'currency conversion'!$B$18</f>
        <v>5.4503832489719409E-5</v>
      </c>
    </row>
    <row r="795" spans="1:26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0"/>
        <v>1.0277927272727272</v>
      </c>
      <c r="P795" s="6">
        <f t="shared" si="121"/>
        <v>88.325937499999995</v>
      </c>
      <c r="Q795" t="str">
        <f t="shared" si="122"/>
        <v>music</v>
      </c>
      <c r="R795" t="str">
        <f t="shared" si="123"/>
        <v>rock</v>
      </c>
      <c r="S795" s="10">
        <f t="shared" si="124"/>
        <v>41442.491249999999</v>
      </c>
      <c r="T795" s="10">
        <f t="shared" si="125"/>
        <v>41457.957638888889</v>
      </c>
      <c r="U795">
        <f t="shared" si="126"/>
        <v>2013</v>
      </c>
      <c r="V795">
        <f t="shared" si="127"/>
        <v>2013</v>
      </c>
      <c r="W795" t="str">
        <f t="shared" si="128"/>
        <v>Jun</v>
      </c>
      <c r="X795" t="str">
        <f t="shared" si="129"/>
        <v>1000 to 4999</v>
      </c>
      <c r="Y795" s="12">
        <f>VLOOKUP(H795,Table1[#All],2,)*Kickstarter!E795</f>
        <v>2826.43</v>
      </c>
      <c r="Z795" s="5">
        <f>Y795/'currency conversion'!$B$18</f>
        <v>6.1347876940443717E-5</v>
      </c>
    </row>
    <row r="796" spans="1:26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0"/>
        <v>1.0531250000000001</v>
      </c>
      <c r="P796" s="6">
        <f t="shared" si="121"/>
        <v>158.96226415094338</v>
      </c>
      <c r="Q796" t="str">
        <f t="shared" si="122"/>
        <v>music</v>
      </c>
      <c r="R796" t="str">
        <f t="shared" si="123"/>
        <v>rock</v>
      </c>
      <c r="S796" s="10">
        <f t="shared" si="124"/>
        <v>40735.865011574075</v>
      </c>
      <c r="T796" s="10">
        <f t="shared" si="125"/>
        <v>40791.462500000001</v>
      </c>
      <c r="U796">
        <f t="shared" si="126"/>
        <v>2011</v>
      </c>
      <c r="V796">
        <f t="shared" si="127"/>
        <v>2011</v>
      </c>
      <c r="W796" t="str">
        <f t="shared" si="128"/>
        <v>Jul</v>
      </c>
      <c r="X796" t="str">
        <f t="shared" si="129"/>
        <v>5000 to 9999</v>
      </c>
      <c r="Y796" s="12">
        <f>VLOOKUP(H796,Table1[#All],2,)*Kickstarter!E796</f>
        <v>8425</v>
      </c>
      <c r="Z796" s="5">
        <f>Y796/'currency conversion'!$B$18</f>
        <v>1.8286526226484942E-4</v>
      </c>
    </row>
    <row r="797" spans="1:26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0"/>
        <v>1.1178571428571429</v>
      </c>
      <c r="P797" s="6">
        <f t="shared" si="121"/>
        <v>85.054347826086953</v>
      </c>
      <c r="Q797" t="str">
        <f t="shared" si="122"/>
        <v>music</v>
      </c>
      <c r="R797" t="str">
        <f t="shared" si="123"/>
        <v>rock</v>
      </c>
      <c r="S797" s="10">
        <f t="shared" si="124"/>
        <v>40963.363032407404</v>
      </c>
      <c r="T797" s="10">
        <f t="shared" si="125"/>
        <v>41005.957638888889</v>
      </c>
      <c r="U797">
        <f t="shared" si="126"/>
        <v>2012</v>
      </c>
      <c r="V797">
        <f t="shared" si="127"/>
        <v>2012</v>
      </c>
      <c r="W797" t="str">
        <f t="shared" si="128"/>
        <v>Feb</v>
      </c>
      <c r="X797" t="str">
        <f t="shared" si="129"/>
        <v>15000 to 19999</v>
      </c>
      <c r="Y797" s="12">
        <f>VLOOKUP(H797,Table1[#All],2,)*Kickstarter!E797</f>
        <v>15650</v>
      </c>
      <c r="Z797" s="5">
        <f>Y797/'currency conversion'!$B$18</f>
        <v>3.3968443376200514E-4</v>
      </c>
    </row>
    <row r="798" spans="1:26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0"/>
        <v>1.0135000000000001</v>
      </c>
      <c r="P798" s="6">
        <f t="shared" si="121"/>
        <v>112.61111111111111</v>
      </c>
      <c r="Q798" t="str">
        <f t="shared" si="122"/>
        <v>music</v>
      </c>
      <c r="R798" t="str">
        <f t="shared" si="123"/>
        <v>rock</v>
      </c>
      <c r="S798" s="10">
        <f t="shared" si="124"/>
        <v>41502.632928240739</v>
      </c>
      <c r="T798" s="10">
        <f t="shared" si="125"/>
        <v>41532.631944444445</v>
      </c>
      <c r="U798">
        <f t="shared" si="126"/>
        <v>2013</v>
      </c>
      <c r="V798">
        <f t="shared" si="127"/>
        <v>2013</v>
      </c>
      <c r="W798" t="str">
        <f t="shared" si="128"/>
        <v>Aug</v>
      </c>
      <c r="X798" t="str">
        <f t="shared" si="129"/>
        <v>10000 to 14999</v>
      </c>
      <c r="Y798" s="12">
        <f>VLOOKUP(H798,Table1[#All],2,)*Kickstarter!E798</f>
        <v>10135</v>
      </c>
      <c r="Z798" s="5">
        <f>Y798/'currency conversion'!$B$18</f>
        <v>2.1998094160881291E-4</v>
      </c>
    </row>
    <row r="799" spans="1:26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0"/>
        <v>1.0753333333333333</v>
      </c>
      <c r="P799" s="6">
        <f t="shared" si="121"/>
        <v>45.436619718309856</v>
      </c>
      <c r="Q799" t="str">
        <f t="shared" si="122"/>
        <v>music</v>
      </c>
      <c r="R799" t="str">
        <f t="shared" si="123"/>
        <v>rock</v>
      </c>
      <c r="S799" s="10">
        <f t="shared" si="124"/>
        <v>40996.744074074071</v>
      </c>
      <c r="T799" s="10">
        <f t="shared" si="125"/>
        <v>41027.916666666664</v>
      </c>
      <c r="U799">
        <f t="shared" si="126"/>
        <v>2012</v>
      </c>
      <c r="V799">
        <f t="shared" si="127"/>
        <v>2012</v>
      </c>
      <c r="W799" t="str">
        <f t="shared" si="128"/>
        <v>Mar</v>
      </c>
      <c r="X799" t="str">
        <f t="shared" si="129"/>
        <v>1000 to 4999</v>
      </c>
      <c r="Y799" s="12">
        <f>VLOOKUP(H799,Table1[#All],2,)*Kickstarter!E799</f>
        <v>3226</v>
      </c>
      <c r="Z799" s="5">
        <f>Y799/'currency conversion'!$B$18</f>
        <v>7.0020574013816524E-5</v>
      </c>
    </row>
    <row r="800" spans="1:26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0"/>
        <v>1.1488571428571428</v>
      </c>
      <c r="P800" s="6">
        <f t="shared" si="121"/>
        <v>46.218390804597703</v>
      </c>
      <c r="Q800" t="str">
        <f t="shared" si="122"/>
        <v>music</v>
      </c>
      <c r="R800" t="str">
        <f t="shared" si="123"/>
        <v>rock</v>
      </c>
      <c r="S800" s="10">
        <f t="shared" si="124"/>
        <v>41882.340127314819</v>
      </c>
      <c r="T800" s="10">
        <f t="shared" si="125"/>
        <v>41912.340127314819</v>
      </c>
      <c r="U800">
        <f t="shared" si="126"/>
        <v>2014</v>
      </c>
      <c r="V800">
        <f t="shared" si="127"/>
        <v>2014</v>
      </c>
      <c r="W800" t="str">
        <f t="shared" si="128"/>
        <v>Aug</v>
      </c>
      <c r="X800" t="str">
        <f t="shared" si="129"/>
        <v>1000 to 4999</v>
      </c>
      <c r="Y800" s="12">
        <f>VLOOKUP(H800,Table1[#All],2,)*Kickstarter!E800</f>
        <v>4021</v>
      </c>
      <c r="Z800" s="5">
        <f>Y800/'currency conversion'!$B$18</f>
        <v>8.7276109147413597E-5</v>
      </c>
    </row>
    <row r="801" spans="1:26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0"/>
        <v>1.0002</v>
      </c>
      <c r="P801" s="6">
        <f t="shared" si="121"/>
        <v>178.60714285714286</v>
      </c>
      <c r="Q801" t="str">
        <f t="shared" si="122"/>
        <v>music</v>
      </c>
      <c r="R801" t="str">
        <f t="shared" si="123"/>
        <v>rock</v>
      </c>
      <c r="S801" s="10">
        <f t="shared" si="124"/>
        <v>40996.417199074072</v>
      </c>
      <c r="T801" s="10">
        <f t="shared" si="125"/>
        <v>41026.417199074072</v>
      </c>
      <c r="U801">
        <f t="shared" si="126"/>
        <v>2012</v>
      </c>
      <c r="V801">
        <f t="shared" si="127"/>
        <v>2012</v>
      </c>
      <c r="W801" t="str">
        <f t="shared" si="128"/>
        <v>Mar</v>
      </c>
      <c r="X801" t="str">
        <f t="shared" si="129"/>
        <v>5000 to 9999</v>
      </c>
      <c r="Y801" s="12">
        <f>VLOOKUP(H801,Table1[#All],2,)*Kickstarter!E801</f>
        <v>5001</v>
      </c>
      <c r="Z801" s="5">
        <f>Y801/'currency conversion'!$B$18</f>
        <v>1.0854708327436344E-4</v>
      </c>
    </row>
    <row r="802" spans="1:26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0"/>
        <v>1.5213333333333334</v>
      </c>
      <c r="P802" s="6">
        <f t="shared" si="121"/>
        <v>40.75</v>
      </c>
      <c r="Q802" t="str">
        <f t="shared" si="122"/>
        <v>music</v>
      </c>
      <c r="R802" t="str">
        <f t="shared" si="123"/>
        <v>rock</v>
      </c>
      <c r="S802" s="10">
        <f t="shared" si="124"/>
        <v>41863.183495370373</v>
      </c>
      <c r="T802" s="10">
        <f t="shared" si="125"/>
        <v>41893.183495370373</v>
      </c>
      <c r="U802">
        <f t="shared" si="126"/>
        <v>2014</v>
      </c>
      <c r="V802">
        <f t="shared" si="127"/>
        <v>2014</v>
      </c>
      <c r="W802" t="str">
        <f t="shared" si="128"/>
        <v>Aug</v>
      </c>
      <c r="X802" t="str">
        <f t="shared" si="129"/>
        <v>1000 to 4999</v>
      </c>
      <c r="Y802" s="12">
        <f>VLOOKUP(H802,Table1[#All],2,)*Kickstarter!E802</f>
        <v>2989.42</v>
      </c>
      <c r="Z802" s="5">
        <f>Y802/'currency conversion'!$B$18</f>
        <v>6.4885587218965713E-5</v>
      </c>
    </row>
    <row r="803" spans="1:26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0"/>
        <v>1.1152149999999998</v>
      </c>
      <c r="P803" s="6">
        <f t="shared" si="121"/>
        <v>43.733921568627444</v>
      </c>
      <c r="Q803" t="str">
        <f t="shared" si="122"/>
        <v>music</v>
      </c>
      <c r="R803" t="str">
        <f t="shared" si="123"/>
        <v>rock</v>
      </c>
      <c r="S803" s="10">
        <f t="shared" si="124"/>
        <v>40695.545370370368</v>
      </c>
      <c r="T803" s="10">
        <f t="shared" si="125"/>
        <v>40725.545370370368</v>
      </c>
      <c r="U803">
        <f t="shared" si="126"/>
        <v>2011</v>
      </c>
      <c r="V803">
        <f t="shared" si="127"/>
        <v>2011</v>
      </c>
      <c r="W803" t="str">
        <f t="shared" si="128"/>
        <v>Jun</v>
      </c>
      <c r="X803" t="str">
        <f t="shared" si="129"/>
        <v>1000 to 4999</v>
      </c>
      <c r="Y803" s="12">
        <f>VLOOKUP(H803,Table1[#All],2,)*Kickstarter!E803</f>
        <v>2230.4299999999998</v>
      </c>
      <c r="Z803" s="5">
        <f>Y803/'currency conversion'!$B$18</f>
        <v>4.8411651859155854E-5</v>
      </c>
    </row>
    <row r="804" spans="1:26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0"/>
        <v>1.0133333333333334</v>
      </c>
      <c r="P804" s="6">
        <f t="shared" si="121"/>
        <v>81.066666666666663</v>
      </c>
      <c r="Q804" t="str">
        <f t="shared" si="122"/>
        <v>music</v>
      </c>
      <c r="R804" t="str">
        <f t="shared" si="123"/>
        <v>rock</v>
      </c>
      <c r="S804" s="10">
        <f t="shared" si="124"/>
        <v>41122.772268518514</v>
      </c>
      <c r="T804" s="10">
        <f t="shared" si="125"/>
        <v>41168.920138888891</v>
      </c>
      <c r="U804">
        <f t="shared" si="126"/>
        <v>2012</v>
      </c>
      <c r="V804">
        <f t="shared" si="127"/>
        <v>2012</v>
      </c>
      <c r="W804" t="str">
        <f t="shared" si="128"/>
        <v>Aug</v>
      </c>
      <c r="X804" t="str">
        <f t="shared" si="129"/>
        <v>5000 to 9999</v>
      </c>
      <c r="Y804" s="12">
        <f>VLOOKUP(H804,Table1[#All],2,)*Kickstarter!E804</f>
        <v>6080</v>
      </c>
      <c r="Z804" s="5">
        <f>Y804/'currency conversion'!$B$18</f>
        <v>1.31966859889648E-4</v>
      </c>
    </row>
    <row r="805" spans="1:26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0"/>
        <v>1.232608695652174</v>
      </c>
      <c r="P805" s="6">
        <f t="shared" si="121"/>
        <v>74.60526315789474</v>
      </c>
      <c r="Q805" t="str">
        <f t="shared" si="122"/>
        <v>music</v>
      </c>
      <c r="R805" t="str">
        <f t="shared" si="123"/>
        <v>rock</v>
      </c>
      <c r="S805" s="10">
        <f t="shared" si="124"/>
        <v>40665.699976851851</v>
      </c>
      <c r="T805" s="10">
        <f t="shared" si="125"/>
        <v>40691.791666666664</v>
      </c>
      <c r="U805">
        <f t="shared" si="126"/>
        <v>2011</v>
      </c>
      <c r="V805">
        <f t="shared" si="127"/>
        <v>2011</v>
      </c>
      <c r="W805" t="str">
        <f t="shared" si="128"/>
        <v>May</v>
      </c>
      <c r="X805" t="str">
        <f t="shared" si="129"/>
        <v>1000 to 4999</v>
      </c>
      <c r="Y805" s="12">
        <f>VLOOKUP(H805,Table1[#All],2,)*Kickstarter!E805</f>
        <v>2835</v>
      </c>
      <c r="Z805" s="5">
        <f>Y805/'currency conversion'!$B$18</f>
        <v>6.1533889438676338E-5</v>
      </c>
    </row>
    <row r="806" spans="1:26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0"/>
        <v>1</v>
      </c>
      <c r="P806" s="6">
        <f t="shared" si="121"/>
        <v>305.55555555555554</v>
      </c>
      <c r="Q806" t="str">
        <f t="shared" si="122"/>
        <v>music</v>
      </c>
      <c r="R806" t="str">
        <f t="shared" si="123"/>
        <v>rock</v>
      </c>
      <c r="S806" s="10">
        <f t="shared" si="124"/>
        <v>40729.855624999997</v>
      </c>
      <c r="T806" s="10">
        <f t="shared" si="125"/>
        <v>40746.915972222225</v>
      </c>
      <c r="U806">
        <f t="shared" si="126"/>
        <v>2011</v>
      </c>
      <c r="V806">
        <f t="shared" si="127"/>
        <v>2011</v>
      </c>
      <c r="W806" t="str">
        <f t="shared" si="128"/>
        <v>Jul</v>
      </c>
      <c r="X806" t="str">
        <f t="shared" si="129"/>
        <v>5000 to 9999</v>
      </c>
      <c r="Y806" s="12">
        <f>VLOOKUP(H806,Table1[#All],2,)*Kickstarter!E806</f>
        <v>5500</v>
      </c>
      <c r="Z806" s="5">
        <f>Y806/'currency conversion'!$B$18</f>
        <v>1.1937791601859606E-4</v>
      </c>
    </row>
    <row r="807" spans="1:26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0"/>
        <v>1.05</v>
      </c>
      <c r="P807" s="6">
        <f t="shared" si="121"/>
        <v>58.333333333333336</v>
      </c>
      <c r="Q807" t="str">
        <f t="shared" si="122"/>
        <v>music</v>
      </c>
      <c r="R807" t="str">
        <f t="shared" si="123"/>
        <v>rock</v>
      </c>
      <c r="S807" s="10">
        <f t="shared" si="124"/>
        <v>40690.573055555556</v>
      </c>
      <c r="T807" s="10">
        <f t="shared" si="125"/>
        <v>40740.708333333336</v>
      </c>
      <c r="U807">
        <f t="shared" si="126"/>
        <v>2011</v>
      </c>
      <c r="V807">
        <f t="shared" si="127"/>
        <v>2011</v>
      </c>
      <c r="W807" t="str">
        <f t="shared" si="128"/>
        <v>May</v>
      </c>
      <c r="X807" t="str">
        <f t="shared" si="129"/>
        <v>1000 to 4999</v>
      </c>
      <c r="Y807" s="12">
        <f>VLOOKUP(H807,Table1[#All],2,)*Kickstarter!E807</f>
        <v>3150</v>
      </c>
      <c r="Z807" s="5">
        <f>Y807/'currency conversion'!$B$18</f>
        <v>6.8370988265195926E-5</v>
      </c>
    </row>
    <row r="808" spans="1:26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0"/>
        <v>1.0443750000000001</v>
      </c>
      <c r="P808" s="6">
        <f t="shared" si="121"/>
        <v>117.67605633802818</v>
      </c>
      <c r="Q808" t="str">
        <f t="shared" si="122"/>
        <v>music</v>
      </c>
      <c r="R808" t="str">
        <f t="shared" si="123"/>
        <v>rock</v>
      </c>
      <c r="S808" s="10">
        <f t="shared" si="124"/>
        <v>40763.441423611112</v>
      </c>
      <c r="T808" s="10">
        <f t="shared" si="125"/>
        <v>40793.441423611112</v>
      </c>
      <c r="U808">
        <f t="shared" si="126"/>
        <v>2011</v>
      </c>
      <c r="V808">
        <f t="shared" si="127"/>
        <v>2011</v>
      </c>
      <c r="W808" t="str">
        <f t="shared" si="128"/>
        <v>Aug</v>
      </c>
      <c r="X808" t="str">
        <f t="shared" si="129"/>
        <v>5000 to 9999</v>
      </c>
      <c r="Y808" s="12">
        <f>VLOOKUP(H808,Table1[#All],2,)*Kickstarter!E808</f>
        <v>8355</v>
      </c>
      <c r="Z808" s="5">
        <f>Y808/'currency conversion'!$B$18</f>
        <v>1.8134590697006729E-4</v>
      </c>
    </row>
    <row r="809" spans="1:26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0"/>
        <v>1.05125</v>
      </c>
      <c r="P809" s="6">
        <f t="shared" si="121"/>
        <v>73.771929824561397</v>
      </c>
      <c r="Q809" t="str">
        <f t="shared" si="122"/>
        <v>music</v>
      </c>
      <c r="R809" t="str">
        <f t="shared" si="123"/>
        <v>rock</v>
      </c>
      <c r="S809" s="10">
        <f t="shared" si="124"/>
        <v>42759.378599537042</v>
      </c>
      <c r="T809" s="10">
        <f t="shared" si="125"/>
        <v>42794.833333333328</v>
      </c>
      <c r="U809">
        <f t="shared" si="126"/>
        <v>2017</v>
      </c>
      <c r="V809">
        <f t="shared" si="127"/>
        <v>2017</v>
      </c>
      <c r="W809" t="str">
        <f t="shared" si="128"/>
        <v>Jan</v>
      </c>
      <c r="X809" t="str">
        <f t="shared" si="129"/>
        <v>1000 to 4999</v>
      </c>
      <c r="Y809" s="12">
        <f>VLOOKUP(H809,Table1[#All],2,)*Kickstarter!E809</f>
        <v>4205</v>
      </c>
      <c r="Z809" s="5">
        <f>Y809/'currency conversion'!$B$18</f>
        <v>9.1269843065126618E-5</v>
      </c>
    </row>
    <row r="810" spans="1:26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0"/>
        <v>1</v>
      </c>
      <c r="P810" s="6">
        <f t="shared" si="121"/>
        <v>104.65116279069767</v>
      </c>
      <c r="Q810" t="str">
        <f t="shared" si="122"/>
        <v>music</v>
      </c>
      <c r="R810" t="str">
        <f t="shared" si="123"/>
        <v>rock</v>
      </c>
      <c r="S810" s="10">
        <f t="shared" si="124"/>
        <v>41961.850532407407</v>
      </c>
      <c r="T810" s="10">
        <f t="shared" si="125"/>
        <v>41994.957638888889</v>
      </c>
      <c r="U810">
        <f t="shared" si="126"/>
        <v>2014</v>
      </c>
      <c r="V810">
        <f t="shared" si="127"/>
        <v>2014</v>
      </c>
      <c r="W810" t="str">
        <f t="shared" si="128"/>
        <v>Nov</v>
      </c>
      <c r="X810" t="str">
        <f t="shared" si="129"/>
        <v>1000 to 4999</v>
      </c>
      <c r="Y810" s="12">
        <f>VLOOKUP(H810,Table1[#All],2,)*Kickstarter!E810</f>
        <v>3375</v>
      </c>
      <c r="Z810" s="5">
        <f>Y810/'currency conversion'!$B$18</f>
        <v>7.3254630284138493E-5</v>
      </c>
    </row>
    <row r="811" spans="1:26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0"/>
        <v>1.03775</v>
      </c>
      <c r="P811" s="6">
        <f t="shared" si="121"/>
        <v>79.82692307692308</v>
      </c>
      <c r="Q811" t="str">
        <f t="shared" si="122"/>
        <v>music</v>
      </c>
      <c r="R811" t="str">
        <f t="shared" si="123"/>
        <v>rock</v>
      </c>
      <c r="S811" s="10">
        <f t="shared" si="124"/>
        <v>41628.583680555559</v>
      </c>
      <c r="T811" s="10">
        <f t="shared" si="125"/>
        <v>41658.583680555559</v>
      </c>
      <c r="U811">
        <f t="shared" si="126"/>
        <v>2013</v>
      </c>
      <c r="V811">
        <f t="shared" si="127"/>
        <v>2014</v>
      </c>
      <c r="W811" t="str">
        <f t="shared" si="128"/>
        <v>Dec</v>
      </c>
      <c r="X811" t="str">
        <f t="shared" si="129"/>
        <v>1000 to 4999</v>
      </c>
      <c r="Y811" s="12">
        <f>VLOOKUP(H811,Table1[#All],2,)*Kickstarter!E811</f>
        <v>4151</v>
      </c>
      <c r="Z811" s="5">
        <f>Y811/'currency conversion'!$B$18</f>
        <v>9.0097768980580413E-5</v>
      </c>
    </row>
    <row r="812" spans="1:26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0"/>
        <v>1.05</v>
      </c>
      <c r="P812" s="6">
        <f t="shared" si="121"/>
        <v>58.333333333333336</v>
      </c>
      <c r="Q812" t="str">
        <f t="shared" si="122"/>
        <v>music</v>
      </c>
      <c r="R812" t="str">
        <f t="shared" si="123"/>
        <v>rock</v>
      </c>
      <c r="S812" s="10">
        <f t="shared" si="124"/>
        <v>41122.806273148148</v>
      </c>
      <c r="T812" s="10">
        <f t="shared" si="125"/>
        <v>41152.806273148148</v>
      </c>
      <c r="U812">
        <f t="shared" si="126"/>
        <v>2012</v>
      </c>
      <c r="V812">
        <f t="shared" si="127"/>
        <v>2012</v>
      </c>
      <c r="W812" t="str">
        <f t="shared" si="128"/>
        <v>Aug</v>
      </c>
      <c r="X812" t="str">
        <f t="shared" si="129"/>
        <v>1000 to 4999</v>
      </c>
      <c r="Y812" s="12">
        <f>VLOOKUP(H812,Table1[#All],2,)*Kickstarter!E812</f>
        <v>1575</v>
      </c>
      <c r="Z812" s="5">
        <f>Y812/'currency conversion'!$B$18</f>
        <v>3.4185494132597963E-5</v>
      </c>
    </row>
    <row r="813" spans="1:26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0"/>
        <v>1.04</v>
      </c>
      <c r="P813" s="6">
        <f t="shared" si="121"/>
        <v>86.666666666666671</v>
      </c>
      <c r="Q813" t="str">
        <f t="shared" si="122"/>
        <v>music</v>
      </c>
      <c r="R813" t="str">
        <f t="shared" si="123"/>
        <v>rock</v>
      </c>
      <c r="S813" s="10">
        <f t="shared" si="124"/>
        <v>41443.393541666665</v>
      </c>
      <c r="T813" s="10">
        <f t="shared" si="125"/>
        <v>41465.452777777777</v>
      </c>
      <c r="U813">
        <f t="shared" si="126"/>
        <v>2013</v>
      </c>
      <c r="V813">
        <f t="shared" si="127"/>
        <v>2013</v>
      </c>
      <c r="W813" t="str">
        <f t="shared" si="128"/>
        <v>Jun</v>
      </c>
      <c r="X813" t="str">
        <f t="shared" si="129"/>
        <v>1000 to 4999</v>
      </c>
      <c r="Y813" s="12">
        <f>VLOOKUP(H813,Table1[#All],2,)*Kickstarter!E813</f>
        <v>1040</v>
      </c>
      <c r="Z813" s="5">
        <f>Y813/'currency conversion'!$B$18</f>
        <v>2.2573278665334527E-5</v>
      </c>
    </row>
    <row r="814" spans="1:26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0"/>
        <v>1.5183333333333333</v>
      </c>
      <c r="P814" s="6">
        <f t="shared" si="121"/>
        <v>27.606060606060606</v>
      </c>
      <c r="Q814" t="str">
        <f t="shared" si="122"/>
        <v>music</v>
      </c>
      <c r="R814" t="str">
        <f t="shared" si="123"/>
        <v>rock</v>
      </c>
      <c r="S814" s="10">
        <f t="shared" si="124"/>
        <v>41281.767962962964</v>
      </c>
      <c r="T814" s="10">
        <f t="shared" si="125"/>
        <v>41334.331944444442</v>
      </c>
      <c r="U814">
        <f t="shared" si="126"/>
        <v>2013</v>
      </c>
      <c r="V814">
        <f t="shared" si="127"/>
        <v>2013</v>
      </c>
      <c r="W814" t="str">
        <f t="shared" si="128"/>
        <v>Jan</v>
      </c>
      <c r="X814" t="str">
        <f t="shared" si="129"/>
        <v>&lt;1000</v>
      </c>
      <c r="Y814" s="12">
        <f>VLOOKUP(H814,Table1[#All],2,)*Kickstarter!E814</f>
        <v>911</v>
      </c>
      <c r="Z814" s="5">
        <f>Y814/'currency conversion'!$B$18</f>
        <v>1.9773323907807455E-5</v>
      </c>
    </row>
    <row r="815" spans="1:26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0"/>
        <v>1.59996</v>
      </c>
      <c r="P815" s="6">
        <f t="shared" si="121"/>
        <v>24.999375000000001</v>
      </c>
      <c r="Q815" t="str">
        <f t="shared" si="122"/>
        <v>music</v>
      </c>
      <c r="R815" t="str">
        <f t="shared" si="123"/>
        <v>rock</v>
      </c>
      <c r="S815" s="10">
        <f t="shared" si="124"/>
        <v>41080.710243055553</v>
      </c>
      <c r="T815" s="10">
        <f t="shared" si="125"/>
        <v>41110.710243055553</v>
      </c>
      <c r="U815">
        <f t="shared" si="126"/>
        <v>2012</v>
      </c>
      <c r="V815">
        <f t="shared" si="127"/>
        <v>2012</v>
      </c>
      <c r="W815" t="str">
        <f t="shared" si="128"/>
        <v>Jun</v>
      </c>
      <c r="X815" t="str">
        <f t="shared" si="129"/>
        <v>1000 to 4999</v>
      </c>
      <c r="Y815" s="12">
        <f>VLOOKUP(H815,Table1[#All],2,)*Kickstarter!E815</f>
        <v>2399.94</v>
      </c>
      <c r="Z815" s="5">
        <f>Y815/'currency conversion'!$B$18</f>
        <v>5.2090879230848986E-5</v>
      </c>
    </row>
    <row r="816" spans="1:26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0"/>
        <v>1.2729999999999999</v>
      </c>
      <c r="P816" s="6">
        <f t="shared" si="121"/>
        <v>45.464285714285715</v>
      </c>
      <c r="Q816" t="str">
        <f t="shared" si="122"/>
        <v>music</v>
      </c>
      <c r="R816" t="str">
        <f t="shared" si="123"/>
        <v>rock</v>
      </c>
      <c r="S816" s="10">
        <f t="shared" si="124"/>
        <v>40679.493067129632</v>
      </c>
      <c r="T816" s="10">
        <f t="shared" si="125"/>
        <v>40694.50277777778</v>
      </c>
      <c r="U816">
        <f t="shared" si="126"/>
        <v>2011</v>
      </c>
      <c r="V816">
        <f t="shared" si="127"/>
        <v>2011</v>
      </c>
      <c r="W816" t="str">
        <f t="shared" si="128"/>
        <v>May</v>
      </c>
      <c r="X816" t="str">
        <f t="shared" si="129"/>
        <v>1000 to 4999</v>
      </c>
      <c r="Y816" s="12">
        <f>VLOOKUP(H816,Table1[#All],2,)*Kickstarter!E816</f>
        <v>1273</v>
      </c>
      <c r="Z816" s="5">
        <f>Y816/'currency conversion'!$B$18</f>
        <v>2.763056128939505E-5</v>
      </c>
    </row>
    <row r="817" spans="1:26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0"/>
        <v>1.07</v>
      </c>
      <c r="P817" s="6">
        <f t="shared" si="121"/>
        <v>99.534883720930239</v>
      </c>
      <c r="Q817" t="str">
        <f t="shared" si="122"/>
        <v>music</v>
      </c>
      <c r="R817" t="str">
        <f t="shared" si="123"/>
        <v>rock</v>
      </c>
      <c r="S817" s="10">
        <f t="shared" si="124"/>
        <v>41914.667858796296</v>
      </c>
      <c r="T817" s="10">
        <f t="shared" si="125"/>
        <v>41944.667858796296</v>
      </c>
      <c r="U817">
        <f t="shared" si="126"/>
        <v>2014</v>
      </c>
      <c r="V817">
        <f t="shared" si="127"/>
        <v>2014</v>
      </c>
      <c r="W817" t="str">
        <f t="shared" si="128"/>
        <v>Oct</v>
      </c>
      <c r="X817" t="str">
        <f t="shared" si="129"/>
        <v>1000 to 4999</v>
      </c>
      <c r="Y817" s="12">
        <f>VLOOKUP(H817,Table1[#All],2,)*Kickstarter!E817</f>
        <v>4280</v>
      </c>
      <c r="Z817" s="5">
        <f>Y817/'currency conversion'!$B$18</f>
        <v>9.2897723738107478E-5</v>
      </c>
    </row>
    <row r="818" spans="1:26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0"/>
        <v>1.1512214285714286</v>
      </c>
      <c r="P818" s="6">
        <f t="shared" si="121"/>
        <v>39.31</v>
      </c>
      <c r="Q818" t="str">
        <f t="shared" si="122"/>
        <v>music</v>
      </c>
      <c r="R818" t="str">
        <f t="shared" si="123"/>
        <v>rock</v>
      </c>
      <c r="S818" s="10">
        <f t="shared" si="124"/>
        <v>41341.620868055557</v>
      </c>
      <c r="T818" s="10">
        <f t="shared" si="125"/>
        <v>41373.020833333336</v>
      </c>
      <c r="U818">
        <f t="shared" si="126"/>
        <v>2013</v>
      </c>
      <c r="V818">
        <f t="shared" si="127"/>
        <v>2013</v>
      </c>
      <c r="W818" t="str">
        <f t="shared" si="128"/>
        <v>Mar</v>
      </c>
      <c r="X818" t="str">
        <f t="shared" si="129"/>
        <v>5000 to 9999</v>
      </c>
      <c r="Y818" s="12">
        <f>VLOOKUP(H818,Table1[#All],2,)*Kickstarter!E818</f>
        <v>8058.55</v>
      </c>
      <c r="Z818" s="5">
        <f>Y818/'currency conversion'!$B$18</f>
        <v>1.7491143729666498E-4</v>
      </c>
    </row>
    <row r="819" spans="1:26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0"/>
        <v>1.3711066666666665</v>
      </c>
      <c r="P819" s="6">
        <f t="shared" si="121"/>
        <v>89.419999999999987</v>
      </c>
      <c r="Q819" t="str">
        <f t="shared" si="122"/>
        <v>music</v>
      </c>
      <c r="R819" t="str">
        <f t="shared" si="123"/>
        <v>rock</v>
      </c>
      <c r="S819" s="10">
        <f t="shared" si="124"/>
        <v>40925.349664351852</v>
      </c>
      <c r="T819" s="10">
        <f t="shared" si="125"/>
        <v>40978.957638888889</v>
      </c>
      <c r="U819">
        <f t="shared" si="126"/>
        <v>2012</v>
      </c>
      <c r="V819">
        <f t="shared" si="127"/>
        <v>2012</v>
      </c>
      <c r="W819" t="str">
        <f t="shared" si="128"/>
        <v>Jan</v>
      </c>
      <c r="X819" t="str">
        <f t="shared" si="129"/>
        <v>1000 to 4999</v>
      </c>
      <c r="Y819" s="12">
        <f>VLOOKUP(H819,Table1[#All],2,)*Kickstarter!E819</f>
        <v>2056.66</v>
      </c>
      <c r="Z819" s="5">
        <f>Y819/'currency conversion'!$B$18</f>
        <v>4.463996086523741E-5</v>
      </c>
    </row>
    <row r="820" spans="1:26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0"/>
        <v>1.5571428571428572</v>
      </c>
      <c r="P820" s="6">
        <f t="shared" si="121"/>
        <v>28.684210526315791</v>
      </c>
      <c r="Q820" t="str">
        <f t="shared" si="122"/>
        <v>music</v>
      </c>
      <c r="R820" t="str">
        <f t="shared" si="123"/>
        <v>rock</v>
      </c>
      <c r="S820" s="10">
        <f t="shared" si="124"/>
        <v>41120.632881944446</v>
      </c>
      <c r="T820" s="10">
        <f t="shared" si="125"/>
        <v>41128.459027777775</v>
      </c>
      <c r="U820">
        <f t="shared" si="126"/>
        <v>2012</v>
      </c>
      <c r="V820">
        <f t="shared" si="127"/>
        <v>2012</v>
      </c>
      <c r="W820" t="str">
        <f t="shared" si="128"/>
        <v>Jul</v>
      </c>
      <c r="X820" t="str">
        <f t="shared" si="129"/>
        <v>&lt;1000</v>
      </c>
      <c r="Y820" s="12">
        <f>VLOOKUP(H820,Table1[#All],2,)*Kickstarter!E820</f>
        <v>545</v>
      </c>
      <c r="Z820" s="5">
        <f>Y820/'currency conversion'!$B$18</f>
        <v>1.1829266223660882E-5</v>
      </c>
    </row>
    <row r="821" spans="1:26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0"/>
        <v>1.0874999999999999</v>
      </c>
      <c r="P821" s="6">
        <f t="shared" si="121"/>
        <v>31.071428571428573</v>
      </c>
      <c r="Q821" t="str">
        <f t="shared" si="122"/>
        <v>music</v>
      </c>
      <c r="R821" t="str">
        <f t="shared" si="123"/>
        <v>rock</v>
      </c>
      <c r="S821" s="10">
        <f t="shared" si="124"/>
        <v>41619.748310185183</v>
      </c>
      <c r="T821" s="10">
        <f t="shared" si="125"/>
        <v>41628.947222222225</v>
      </c>
      <c r="U821">
        <f t="shared" si="126"/>
        <v>2013</v>
      </c>
      <c r="V821">
        <f t="shared" si="127"/>
        <v>2013</v>
      </c>
      <c r="W821" t="str">
        <f t="shared" si="128"/>
        <v>Dec</v>
      </c>
      <c r="X821" t="str">
        <f t="shared" si="129"/>
        <v>&lt;1000</v>
      </c>
      <c r="Y821" s="12">
        <f>VLOOKUP(H821,Table1[#All],2,)*Kickstarter!E821</f>
        <v>435</v>
      </c>
      <c r="Z821" s="5">
        <f>Y821/'currency conversion'!$B$18</f>
        <v>9.4417079032889612E-6</v>
      </c>
    </row>
    <row r="822" spans="1:26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0"/>
        <v>1.3405</v>
      </c>
      <c r="P822" s="6">
        <f t="shared" si="121"/>
        <v>70.55263157894737</v>
      </c>
      <c r="Q822" t="str">
        <f t="shared" si="122"/>
        <v>music</v>
      </c>
      <c r="R822" t="str">
        <f t="shared" si="123"/>
        <v>rock</v>
      </c>
      <c r="S822" s="10">
        <f t="shared" si="124"/>
        <v>41768.591921296298</v>
      </c>
      <c r="T822" s="10">
        <f t="shared" si="125"/>
        <v>41798.958333333336</v>
      </c>
      <c r="U822">
        <f t="shared" si="126"/>
        <v>2014</v>
      </c>
      <c r="V822">
        <f t="shared" si="127"/>
        <v>2014</v>
      </c>
      <c r="W822" t="str">
        <f t="shared" si="128"/>
        <v>May</v>
      </c>
      <c r="X822" t="str">
        <f t="shared" si="129"/>
        <v>1000 to 4999</v>
      </c>
      <c r="Y822" s="12">
        <f>VLOOKUP(H822,Table1[#All],2,)*Kickstarter!E822</f>
        <v>2681</v>
      </c>
      <c r="Z822" s="5">
        <f>Y822/'currency conversion'!$B$18</f>
        <v>5.8191307790155646E-5</v>
      </c>
    </row>
    <row r="823" spans="1:26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0"/>
        <v>1</v>
      </c>
      <c r="P823" s="6">
        <f t="shared" si="121"/>
        <v>224.12820512820514</v>
      </c>
      <c r="Q823" t="str">
        <f t="shared" si="122"/>
        <v>music</v>
      </c>
      <c r="R823" t="str">
        <f t="shared" si="123"/>
        <v>rock</v>
      </c>
      <c r="S823" s="10">
        <f t="shared" si="124"/>
        <v>42093.672048611115</v>
      </c>
      <c r="T823" s="10">
        <f t="shared" si="125"/>
        <v>42127.917361111111</v>
      </c>
      <c r="U823">
        <f t="shared" si="126"/>
        <v>2015</v>
      </c>
      <c r="V823">
        <f t="shared" si="127"/>
        <v>2015</v>
      </c>
      <c r="W823" t="str">
        <f t="shared" si="128"/>
        <v>Mar</v>
      </c>
      <c r="X823" t="str">
        <f t="shared" si="129"/>
        <v>15000 to 19999</v>
      </c>
      <c r="Y823" s="12">
        <f>VLOOKUP(H823,Table1[#All],2,)*Kickstarter!E823</f>
        <v>17482</v>
      </c>
      <c r="Z823" s="5">
        <f>Y823/'currency conversion'!$B$18</f>
        <v>3.794481323340175E-4</v>
      </c>
    </row>
    <row r="824" spans="1:26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0"/>
        <v>1.1916666666666667</v>
      </c>
      <c r="P824" s="6">
        <f t="shared" si="121"/>
        <v>51.811594202898547</v>
      </c>
      <c r="Q824" t="str">
        <f t="shared" si="122"/>
        <v>music</v>
      </c>
      <c r="R824" t="str">
        <f t="shared" si="123"/>
        <v>rock</v>
      </c>
      <c r="S824" s="10">
        <f t="shared" si="124"/>
        <v>41157.697337962964</v>
      </c>
      <c r="T824" s="10">
        <f t="shared" si="125"/>
        <v>41187.697337962964</v>
      </c>
      <c r="U824">
        <f t="shared" si="126"/>
        <v>2012</v>
      </c>
      <c r="V824">
        <f t="shared" si="127"/>
        <v>2012</v>
      </c>
      <c r="W824" t="str">
        <f t="shared" si="128"/>
        <v>Sep</v>
      </c>
      <c r="X824" t="str">
        <f t="shared" si="129"/>
        <v>1000 to 4999</v>
      </c>
      <c r="Y824" s="12">
        <f>VLOOKUP(H824,Table1[#All],2,)*Kickstarter!E824</f>
        <v>3575</v>
      </c>
      <c r="Z824" s="5">
        <f>Y824/'currency conversion'!$B$18</f>
        <v>7.759564541208744E-5</v>
      </c>
    </row>
    <row r="825" spans="1:26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0"/>
        <v>1.7949999999999999</v>
      </c>
      <c r="P825" s="6">
        <f t="shared" si="121"/>
        <v>43.515151515151516</v>
      </c>
      <c r="Q825" t="str">
        <f t="shared" si="122"/>
        <v>music</v>
      </c>
      <c r="R825" t="str">
        <f t="shared" si="123"/>
        <v>rock</v>
      </c>
      <c r="S825" s="10">
        <f t="shared" si="124"/>
        <v>42055.722824074073</v>
      </c>
      <c r="T825" s="10">
        <f t="shared" si="125"/>
        <v>42085.681157407409</v>
      </c>
      <c r="U825">
        <f t="shared" si="126"/>
        <v>2015</v>
      </c>
      <c r="V825">
        <f t="shared" si="127"/>
        <v>2015</v>
      </c>
      <c r="W825" t="str">
        <f t="shared" si="128"/>
        <v>Feb</v>
      </c>
      <c r="X825" t="str">
        <f t="shared" si="129"/>
        <v>1000 to 4999</v>
      </c>
      <c r="Y825" s="12">
        <f>VLOOKUP(H825,Table1[#All],2,)*Kickstarter!E825</f>
        <v>1436</v>
      </c>
      <c r="Z825" s="5">
        <f>Y825/'currency conversion'!$B$18</f>
        <v>3.1168488618673446E-5</v>
      </c>
    </row>
    <row r="826" spans="1:26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0"/>
        <v>1.3438124999999999</v>
      </c>
      <c r="P826" s="6">
        <f t="shared" si="121"/>
        <v>39.816666666666663</v>
      </c>
      <c r="Q826" t="str">
        <f t="shared" si="122"/>
        <v>music</v>
      </c>
      <c r="R826" t="str">
        <f t="shared" si="123"/>
        <v>rock</v>
      </c>
      <c r="S826" s="10">
        <f t="shared" si="124"/>
        <v>40249.992106481484</v>
      </c>
      <c r="T826" s="10">
        <f t="shared" si="125"/>
        <v>40286.040972222225</v>
      </c>
      <c r="U826">
        <f t="shared" si="126"/>
        <v>2010</v>
      </c>
      <c r="V826">
        <f t="shared" si="127"/>
        <v>2010</v>
      </c>
      <c r="W826" t="str">
        <f t="shared" si="128"/>
        <v>Mar</v>
      </c>
      <c r="X826" t="str">
        <f t="shared" si="129"/>
        <v>1000 to 4999</v>
      </c>
      <c r="Y826" s="12">
        <f>VLOOKUP(H826,Table1[#All],2,)*Kickstarter!E826</f>
        <v>2150.1</v>
      </c>
      <c r="Z826" s="5">
        <f>Y826/'currency conversion'!$B$18</f>
        <v>4.6668083133015162E-5</v>
      </c>
    </row>
    <row r="827" spans="1:26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0"/>
        <v>1.0043200000000001</v>
      </c>
      <c r="P827" s="6">
        <f t="shared" si="121"/>
        <v>126.8080808080808</v>
      </c>
      <c r="Q827" t="str">
        <f t="shared" si="122"/>
        <v>music</v>
      </c>
      <c r="R827" t="str">
        <f t="shared" si="123"/>
        <v>rock</v>
      </c>
      <c r="S827" s="10">
        <f t="shared" si="124"/>
        <v>41186.056527777779</v>
      </c>
      <c r="T827" s="10">
        <f t="shared" si="125"/>
        <v>41211.056527777779</v>
      </c>
      <c r="U827">
        <f t="shared" si="126"/>
        <v>2012</v>
      </c>
      <c r="V827">
        <f t="shared" si="127"/>
        <v>2012</v>
      </c>
      <c r="W827" t="str">
        <f t="shared" si="128"/>
        <v>Oct</v>
      </c>
      <c r="X827" t="str">
        <f t="shared" si="129"/>
        <v>10000 to 14999</v>
      </c>
      <c r="Y827" s="12">
        <f>VLOOKUP(H827,Table1[#All],2,)*Kickstarter!E827</f>
        <v>12554</v>
      </c>
      <c r="Z827" s="5">
        <f>Y827/'currency conversion'!$B$18</f>
        <v>2.7248551958135542E-4</v>
      </c>
    </row>
    <row r="828" spans="1:26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0"/>
        <v>1.0145454545454546</v>
      </c>
      <c r="P828" s="6">
        <f t="shared" si="121"/>
        <v>113.87755102040816</v>
      </c>
      <c r="Q828" t="str">
        <f t="shared" si="122"/>
        <v>music</v>
      </c>
      <c r="R828" t="str">
        <f t="shared" si="123"/>
        <v>rock</v>
      </c>
      <c r="S828" s="10">
        <f t="shared" si="124"/>
        <v>40972.788541666669</v>
      </c>
      <c r="T828" s="10">
        <f t="shared" si="125"/>
        <v>40993.746874999997</v>
      </c>
      <c r="U828">
        <f t="shared" si="126"/>
        <v>2012</v>
      </c>
      <c r="V828">
        <f t="shared" si="127"/>
        <v>2012</v>
      </c>
      <c r="W828" t="str">
        <f t="shared" si="128"/>
        <v>Mar</v>
      </c>
      <c r="X828" t="str">
        <f t="shared" si="129"/>
        <v>5000 to 9999</v>
      </c>
      <c r="Y828" s="12">
        <f>VLOOKUP(H828,Table1[#All],2,)*Kickstarter!E828</f>
        <v>5580</v>
      </c>
      <c r="Z828" s="5">
        <f>Y828/'currency conversion'!$B$18</f>
        <v>1.2111432206977564E-4</v>
      </c>
    </row>
    <row r="829" spans="1:26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0"/>
        <v>1.0333333333333334</v>
      </c>
      <c r="P829" s="6">
        <f t="shared" si="121"/>
        <v>28.181818181818183</v>
      </c>
      <c r="Q829" t="str">
        <f t="shared" si="122"/>
        <v>music</v>
      </c>
      <c r="R829" t="str">
        <f t="shared" si="123"/>
        <v>rock</v>
      </c>
      <c r="S829" s="10">
        <f t="shared" si="124"/>
        <v>40927.223460648151</v>
      </c>
      <c r="T829" s="10">
        <f t="shared" si="125"/>
        <v>40953.575694444444</v>
      </c>
      <c r="U829">
        <f t="shared" si="126"/>
        <v>2012</v>
      </c>
      <c r="V829">
        <f t="shared" si="127"/>
        <v>2012</v>
      </c>
      <c r="W829" t="str">
        <f t="shared" si="128"/>
        <v>Jan</v>
      </c>
      <c r="X829" t="str">
        <f t="shared" si="129"/>
        <v>&lt;1000</v>
      </c>
      <c r="Y829" s="12">
        <f>VLOOKUP(H829,Table1[#All],2,)*Kickstarter!E829</f>
        <v>310</v>
      </c>
      <c r="Z829" s="5">
        <f>Y829/'currency conversion'!$B$18</f>
        <v>6.7285734483208684E-6</v>
      </c>
    </row>
    <row r="830" spans="1:26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0"/>
        <v>1.07</v>
      </c>
      <c r="P830" s="6">
        <f t="shared" si="121"/>
        <v>36.60526315789474</v>
      </c>
      <c r="Q830" t="str">
        <f t="shared" si="122"/>
        <v>music</v>
      </c>
      <c r="R830" t="str">
        <f t="shared" si="123"/>
        <v>rock</v>
      </c>
      <c r="S830" s="10">
        <f t="shared" si="124"/>
        <v>41072.800717592589</v>
      </c>
      <c r="T830" s="10">
        <f t="shared" si="125"/>
        <v>41085.433333333334</v>
      </c>
      <c r="U830">
        <f t="shared" si="126"/>
        <v>2012</v>
      </c>
      <c r="V830">
        <f t="shared" si="127"/>
        <v>2012</v>
      </c>
      <c r="W830" t="str">
        <f t="shared" si="128"/>
        <v>Jun</v>
      </c>
      <c r="X830" t="str">
        <f t="shared" si="129"/>
        <v>1000 to 4999</v>
      </c>
      <c r="Y830" s="12">
        <f>VLOOKUP(H830,Table1[#All],2,)*Kickstarter!E830</f>
        <v>1391</v>
      </c>
      <c r="Z830" s="5">
        <f>Y830/'currency conversion'!$B$18</f>
        <v>3.0191760214884932E-5</v>
      </c>
    </row>
    <row r="831" spans="1:26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0"/>
        <v>1.04</v>
      </c>
      <c r="P831" s="6">
        <f t="shared" si="121"/>
        <v>32.5</v>
      </c>
      <c r="Q831" t="str">
        <f t="shared" si="122"/>
        <v>music</v>
      </c>
      <c r="R831" t="str">
        <f t="shared" si="123"/>
        <v>rock</v>
      </c>
      <c r="S831" s="10">
        <f t="shared" si="124"/>
        <v>42504.551388888889</v>
      </c>
      <c r="T831" s="10">
        <f t="shared" si="125"/>
        <v>42564.551388888889</v>
      </c>
      <c r="U831">
        <f t="shared" si="126"/>
        <v>2016</v>
      </c>
      <c r="V831">
        <f t="shared" si="127"/>
        <v>2016</v>
      </c>
      <c r="W831" t="str">
        <f t="shared" si="128"/>
        <v>May</v>
      </c>
      <c r="X831" t="str">
        <f t="shared" si="129"/>
        <v>&lt;1000</v>
      </c>
      <c r="Y831" s="12">
        <f>VLOOKUP(H831,Table1[#All],2,)*Kickstarter!E831</f>
        <v>681.2</v>
      </c>
      <c r="Z831" s="5">
        <f>Y831/'currency conversion'!$B$18</f>
        <v>1.4785497525794116E-5</v>
      </c>
    </row>
    <row r="832" spans="1:26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0"/>
        <v>1.0783333333333334</v>
      </c>
      <c r="P832" s="6">
        <f t="shared" si="121"/>
        <v>60.65625</v>
      </c>
      <c r="Q832" t="str">
        <f t="shared" si="122"/>
        <v>music</v>
      </c>
      <c r="R832" t="str">
        <f t="shared" si="123"/>
        <v>rock</v>
      </c>
      <c r="S832" s="10">
        <f t="shared" si="124"/>
        <v>41325.275752314818</v>
      </c>
      <c r="T832" s="10">
        <f t="shared" si="125"/>
        <v>41355.234085648146</v>
      </c>
      <c r="U832">
        <f t="shared" si="126"/>
        <v>2013</v>
      </c>
      <c r="V832">
        <f t="shared" si="127"/>
        <v>2013</v>
      </c>
      <c r="W832" t="str">
        <f t="shared" si="128"/>
        <v>Feb</v>
      </c>
      <c r="X832" t="str">
        <f t="shared" si="129"/>
        <v>1000 to 4999</v>
      </c>
      <c r="Y832" s="12">
        <f>VLOOKUP(H832,Table1[#All],2,)*Kickstarter!E832</f>
        <v>1941</v>
      </c>
      <c r="Z832" s="5">
        <f>Y832/'currency conversion'!$B$18</f>
        <v>4.2129551816744536E-5</v>
      </c>
    </row>
    <row r="833" spans="1:26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0"/>
        <v>2.3333333333333335</v>
      </c>
      <c r="P833" s="6">
        <f t="shared" si="121"/>
        <v>175</v>
      </c>
      <c r="Q833" t="str">
        <f t="shared" si="122"/>
        <v>music</v>
      </c>
      <c r="R833" t="str">
        <f t="shared" si="123"/>
        <v>rock</v>
      </c>
      <c r="S833" s="10">
        <f t="shared" si="124"/>
        <v>40996.396921296298</v>
      </c>
      <c r="T833" s="10">
        <f t="shared" si="125"/>
        <v>41026.396921296298</v>
      </c>
      <c r="U833">
        <f t="shared" si="126"/>
        <v>2012</v>
      </c>
      <c r="V833">
        <f t="shared" si="127"/>
        <v>2012</v>
      </c>
      <c r="W833" t="str">
        <f t="shared" si="128"/>
        <v>Mar</v>
      </c>
      <c r="X833" t="str">
        <f t="shared" si="129"/>
        <v>1000 to 4999</v>
      </c>
      <c r="Y833" s="12">
        <f>VLOOKUP(H833,Table1[#All],2,)*Kickstarter!E833</f>
        <v>3500</v>
      </c>
      <c r="Z833" s="5">
        <f>Y833/'currency conversion'!$B$18</f>
        <v>7.596776473910658E-5</v>
      </c>
    </row>
    <row r="834" spans="1:26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0"/>
        <v>1.0060706666666666</v>
      </c>
      <c r="P834" s="6">
        <f t="shared" si="121"/>
        <v>97.993896103896105</v>
      </c>
      <c r="Q834" t="str">
        <f t="shared" si="122"/>
        <v>music</v>
      </c>
      <c r="R834" t="str">
        <f t="shared" si="123"/>
        <v>rock</v>
      </c>
      <c r="S834" s="10">
        <f t="shared" si="124"/>
        <v>40869.425173611111</v>
      </c>
      <c r="T834" s="10">
        <f t="shared" si="125"/>
        <v>40929.092361111107</v>
      </c>
      <c r="U834">
        <f t="shared" si="126"/>
        <v>2011</v>
      </c>
      <c r="V834">
        <f t="shared" si="127"/>
        <v>2012</v>
      </c>
      <c r="W834" t="str">
        <f t="shared" si="128"/>
        <v>Nov</v>
      </c>
      <c r="X834" t="str">
        <f t="shared" si="129"/>
        <v>15000 to 19999</v>
      </c>
      <c r="Y834" s="12">
        <f>VLOOKUP(H834,Table1[#All],2,)*Kickstarter!E834</f>
        <v>15091.06</v>
      </c>
      <c r="Z834" s="5">
        <f>Y834/'currency conversion'!$B$18</f>
        <v>3.2755259878392619E-4</v>
      </c>
    </row>
    <row r="835" spans="1:26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0">IF(D835&lt;&gt;0,IF(E835&lt;&gt;0,E835/D835,0),0)</f>
        <v>1.0166666666666666</v>
      </c>
      <c r="P835" s="6">
        <f t="shared" ref="P835:P898" si="131">IF(L835&lt;&gt;0,IF(E835&lt;&gt;0,E835/L835,0),0)</f>
        <v>148.78048780487805</v>
      </c>
      <c r="Q835" t="str">
        <f t="shared" ref="Q835:Q898" si="132">LEFT(N835,SEARCH("/",N835,1)-1)</f>
        <v>music</v>
      </c>
      <c r="R835" t="str">
        <f t="shared" ref="R835:R898" si="133">RIGHT(N835,LEN(N835)-SEARCH("/",N835,1))</f>
        <v>rock</v>
      </c>
      <c r="S835" s="10">
        <f t="shared" ref="S835:S898" si="134">(J835/86400)+25569+(-6/24)</f>
        <v>41718.628182870372</v>
      </c>
      <c r="T835" s="10">
        <f t="shared" ref="T835:T898" si="135">(I835/86400)+25569+(-6/24)</f>
        <v>41748.628182870372</v>
      </c>
      <c r="U835">
        <f t="shared" ref="U835:U898" si="136">YEAR(S835)</f>
        <v>2014</v>
      </c>
      <c r="V835">
        <f t="shared" ref="V835:V898" si="137">YEAR(T835)</f>
        <v>2014</v>
      </c>
      <c r="W835" t="str">
        <f t="shared" ref="W835:W898" si="138">TEXT(S835,"mmm")</f>
        <v>Mar</v>
      </c>
      <c r="X835" t="str">
        <f t="shared" ref="X835:X898" si="139">IF(E835=0,"No funding",IF(E835&lt;1000,"&lt;1000",IF(E835&lt;4999,"1000 to 4999",IF(E835&lt;10000,"5000 to 9999",IF(E835&lt;14999,"10000 to 14999",IF(E835&lt;20000,"15000 to 19999",IF(E835&lt;25000,"20000 to 24999",IF(E835&lt;30000,"25000 to 29999",IF(E835&lt;35000,"30000 to 34999",IF(E835&lt;40000,"35000 to 39999",IF(E835&lt;45000,"40000 to 44999",IF(E835&lt;50000,"45000 to 49999","&gt;50000"))))))))))))</f>
        <v>5000 to 9999</v>
      </c>
      <c r="Y835" s="12">
        <f>VLOOKUP(H835,Table1[#All],2,)*Kickstarter!E835</f>
        <v>6100</v>
      </c>
      <c r="Z835" s="5">
        <f>Y835/'currency conversion'!$B$18</f>
        <v>1.3240096140244289E-4</v>
      </c>
    </row>
    <row r="836" spans="1:26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0"/>
        <v>1.3101818181818181</v>
      </c>
      <c r="P836" s="6">
        <f t="shared" si="131"/>
        <v>96.08</v>
      </c>
      <c r="Q836" t="str">
        <f t="shared" si="132"/>
        <v>music</v>
      </c>
      <c r="R836" t="str">
        <f t="shared" si="133"/>
        <v>rock</v>
      </c>
      <c r="S836" s="10">
        <f t="shared" si="134"/>
        <v>41422.572824074072</v>
      </c>
      <c r="T836" s="10">
        <f t="shared" si="135"/>
        <v>41455.915972222225</v>
      </c>
      <c r="U836">
        <f t="shared" si="136"/>
        <v>2013</v>
      </c>
      <c r="V836">
        <f t="shared" si="137"/>
        <v>2013</v>
      </c>
      <c r="W836" t="str">
        <f t="shared" si="138"/>
        <v>May</v>
      </c>
      <c r="X836" t="str">
        <f t="shared" si="139"/>
        <v>5000 to 9999</v>
      </c>
      <c r="Y836" s="12">
        <f>VLOOKUP(H836,Table1[#All],2,)*Kickstarter!E836</f>
        <v>7206</v>
      </c>
      <c r="Z836" s="5">
        <f>Y836/'currency conversion'!$B$18</f>
        <v>1.5640677506000057E-4</v>
      </c>
    </row>
    <row r="837" spans="1:26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0"/>
        <v>1.1725000000000001</v>
      </c>
      <c r="P837" s="6">
        <f t="shared" si="131"/>
        <v>58.625</v>
      </c>
      <c r="Q837" t="str">
        <f t="shared" si="132"/>
        <v>music</v>
      </c>
      <c r="R837" t="str">
        <f t="shared" si="133"/>
        <v>rock</v>
      </c>
      <c r="S837" s="10">
        <f t="shared" si="134"/>
        <v>41005.20784722222</v>
      </c>
      <c r="T837" s="10">
        <f t="shared" si="135"/>
        <v>41047.875</v>
      </c>
      <c r="U837">
        <f t="shared" si="136"/>
        <v>2012</v>
      </c>
      <c r="V837">
        <f t="shared" si="137"/>
        <v>2012</v>
      </c>
      <c r="W837" t="str">
        <f t="shared" si="138"/>
        <v>Apr</v>
      </c>
      <c r="X837" t="str">
        <f t="shared" si="139"/>
        <v>1000 to 4999</v>
      </c>
      <c r="Y837" s="12">
        <f>VLOOKUP(H837,Table1[#All],2,)*Kickstarter!E837</f>
        <v>2345</v>
      </c>
      <c r="Z837" s="5">
        <f>Y837/'currency conversion'!$B$18</f>
        <v>5.0898402375201409E-5</v>
      </c>
    </row>
    <row r="838" spans="1:26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0"/>
        <v>1.009304</v>
      </c>
      <c r="P838" s="6">
        <f t="shared" si="131"/>
        <v>109.70695652173914</v>
      </c>
      <c r="Q838" t="str">
        <f t="shared" si="132"/>
        <v>music</v>
      </c>
      <c r="R838" t="str">
        <f t="shared" si="133"/>
        <v>rock</v>
      </c>
      <c r="S838" s="10">
        <f t="shared" si="134"/>
        <v>41523.806921296295</v>
      </c>
      <c r="T838" s="10">
        <f t="shared" si="135"/>
        <v>41553.806921296295</v>
      </c>
      <c r="U838">
        <f t="shared" si="136"/>
        <v>2013</v>
      </c>
      <c r="V838">
        <f t="shared" si="137"/>
        <v>2013</v>
      </c>
      <c r="W838" t="str">
        <f t="shared" si="138"/>
        <v>Sep</v>
      </c>
      <c r="X838" t="str">
        <f t="shared" si="139"/>
        <v>5000 to 9999</v>
      </c>
      <c r="Y838" s="12">
        <f>VLOOKUP(H838,Table1[#All],2,)*Kickstarter!E838</f>
        <v>5046.5200000000004</v>
      </c>
      <c r="Z838" s="5">
        <f>Y838/'currency conversion'!$B$18</f>
        <v>1.0953509831748462E-4</v>
      </c>
    </row>
    <row r="839" spans="1:26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0"/>
        <v>1.218</v>
      </c>
      <c r="P839" s="6">
        <f t="shared" si="131"/>
        <v>49.112903225806448</v>
      </c>
      <c r="Q839" t="str">
        <f t="shared" si="132"/>
        <v>music</v>
      </c>
      <c r="R839" t="str">
        <f t="shared" si="133"/>
        <v>rock</v>
      </c>
      <c r="S839" s="10">
        <f t="shared" si="134"/>
        <v>41730.748402777775</v>
      </c>
      <c r="T839" s="10">
        <f t="shared" si="135"/>
        <v>41760.748402777775</v>
      </c>
      <c r="U839">
        <f t="shared" si="136"/>
        <v>2014</v>
      </c>
      <c r="V839">
        <f t="shared" si="137"/>
        <v>2014</v>
      </c>
      <c r="W839" t="str">
        <f t="shared" si="138"/>
        <v>Apr</v>
      </c>
      <c r="X839" t="str">
        <f t="shared" si="139"/>
        <v>1000 to 4999</v>
      </c>
      <c r="Y839" s="12">
        <f>VLOOKUP(H839,Table1[#All],2,)*Kickstarter!E839</f>
        <v>3045</v>
      </c>
      <c r="Z839" s="5">
        <f>Y839/'currency conversion'!$B$18</f>
        <v>6.609195532302273E-5</v>
      </c>
    </row>
    <row r="840" spans="1:26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0"/>
        <v>1.454</v>
      </c>
      <c r="P840" s="6">
        <f t="shared" si="131"/>
        <v>47.672131147540981</v>
      </c>
      <c r="Q840" t="str">
        <f t="shared" si="132"/>
        <v>music</v>
      </c>
      <c r="R840" t="str">
        <f t="shared" si="133"/>
        <v>rock</v>
      </c>
      <c r="S840" s="10">
        <f t="shared" si="134"/>
        <v>40895.647974537038</v>
      </c>
      <c r="T840" s="10">
        <f t="shared" si="135"/>
        <v>40925.647974537038</v>
      </c>
      <c r="U840">
        <f t="shared" si="136"/>
        <v>2011</v>
      </c>
      <c r="V840">
        <f t="shared" si="137"/>
        <v>2012</v>
      </c>
      <c r="W840" t="str">
        <f t="shared" si="138"/>
        <v>Dec</v>
      </c>
      <c r="X840" t="str">
        <f t="shared" si="139"/>
        <v>1000 to 4999</v>
      </c>
      <c r="Y840" s="12">
        <f>VLOOKUP(H840,Table1[#All],2,)*Kickstarter!E840</f>
        <v>2908</v>
      </c>
      <c r="Z840" s="5">
        <f>Y840/'currency conversion'!$B$18</f>
        <v>6.3118359960377695E-5</v>
      </c>
    </row>
    <row r="841" spans="1:26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0"/>
        <v>1.166166</v>
      </c>
      <c r="P841" s="6">
        <f t="shared" si="131"/>
        <v>60.737812499999997</v>
      </c>
      <c r="Q841" t="str">
        <f t="shared" si="132"/>
        <v>music</v>
      </c>
      <c r="R841" t="str">
        <f t="shared" si="133"/>
        <v>rock</v>
      </c>
      <c r="S841" s="10">
        <f t="shared" si="134"/>
        <v>41144.513379629629</v>
      </c>
      <c r="T841" s="10">
        <f t="shared" si="135"/>
        <v>41174.513379629629</v>
      </c>
      <c r="U841">
        <f t="shared" si="136"/>
        <v>2012</v>
      </c>
      <c r="V841">
        <f t="shared" si="137"/>
        <v>2012</v>
      </c>
      <c r="W841" t="str">
        <f t="shared" si="138"/>
        <v>Aug</v>
      </c>
      <c r="X841" t="str">
        <f t="shared" si="139"/>
        <v>5000 to 9999</v>
      </c>
      <c r="Y841" s="12">
        <f>VLOOKUP(H841,Table1[#All],2,)*Kickstarter!E841</f>
        <v>5830.83</v>
      </c>
      <c r="Z841" s="5">
        <f>Y841/'currency conversion'!$B$18</f>
        <v>1.265586061924928E-4</v>
      </c>
    </row>
    <row r="842" spans="1:26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0"/>
        <v>1.2041660000000001</v>
      </c>
      <c r="P842" s="6">
        <f t="shared" si="131"/>
        <v>63.37715789473684</v>
      </c>
      <c r="Q842" t="str">
        <f t="shared" si="132"/>
        <v>music</v>
      </c>
      <c r="R842" t="str">
        <f t="shared" si="133"/>
        <v>metal</v>
      </c>
      <c r="S842" s="10">
        <f t="shared" si="134"/>
        <v>42606.976701388892</v>
      </c>
      <c r="T842" s="10">
        <f t="shared" si="135"/>
        <v>42636.976701388892</v>
      </c>
      <c r="U842">
        <f t="shared" si="136"/>
        <v>2016</v>
      </c>
      <c r="V842">
        <f t="shared" si="137"/>
        <v>2016</v>
      </c>
      <c r="W842" t="str">
        <f t="shared" si="138"/>
        <v>Aug</v>
      </c>
      <c r="X842" t="str">
        <f t="shared" si="139"/>
        <v>10000 to 14999</v>
      </c>
      <c r="Y842" s="12">
        <f>VLOOKUP(H842,Table1[#All],2,)*Kickstarter!E842</f>
        <v>12041.66</v>
      </c>
      <c r="Z842" s="5">
        <f>Y842/'currency conversion'!$B$18</f>
        <v>2.613651411280886E-4</v>
      </c>
    </row>
    <row r="843" spans="1:26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0"/>
        <v>1.0132000000000001</v>
      </c>
      <c r="P843" s="6">
        <f t="shared" si="131"/>
        <v>53.893617021276597</v>
      </c>
      <c r="Q843" t="str">
        <f t="shared" si="132"/>
        <v>music</v>
      </c>
      <c r="R843" t="str">
        <f t="shared" si="133"/>
        <v>metal</v>
      </c>
      <c r="S843" s="10">
        <f t="shared" si="134"/>
        <v>41923.588692129633</v>
      </c>
      <c r="T843" s="10">
        <f t="shared" si="135"/>
        <v>41953.630358796298</v>
      </c>
      <c r="U843">
        <f t="shared" si="136"/>
        <v>2014</v>
      </c>
      <c r="V843">
        <f t="shared" si="137"/>
        <v>2014</v>
      </c>
      <c r="W843" t="str">
        <f t="shared" si="138"/>
        <v>Oct</v>
      </c>
      <c r="X843" t="str">
        <f t="shared" si="139"/>
        <v>5000 to 9999</v>
      </c>
      <c r="Y843" s="12">
        <f>VLOOKUP(H843,Table1[#All],2,)*Kickstarter!E843</f>
        <v>5066</v>
      </c>
      <c r="Z843" s="5">
        <f>Y843/'currency conversion'!$B$18</f>
        <v>1.0995791319094684E-4</v>
      </c>
    </row>
    <row r="844" spans="1:26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0"/>
        <v>1.0431999999999999</v>
      </c>
      <c r="P844" s="6">
        <f t="shared" si="131"/>
        <v>66.871794871794876</v>
      </c>
      <c r="Q844" t="str">
        <f t="shared" si="132"/>
        <v>music</v>
      </c>
      <c r="R844" t="str">
        <f t="shared" si="133"/>
        <v>metal</v>
      </c>
      <c r="S844" s="10">
        <f t="shared" si="134"/>
        <v>41526.34239583333</v>
      </c>
      <c r="T844" s="10">
        <f t="shared" si="135"/>
        <v>41560.915972222225</v>
      </c>
      <c r="U844">
        <f t="shared" si="136"/>
        <v>2013</v>
      </c>
      <c r="V844">
        <f t="shared" si="137"/>
        <v>2013</v>
      </c>
      <c r="W844" t="str">
        <f t="shared" si="138"/>
        <v>Sep</v>
      </c>
      <c r="X844" t="str">
        <f t="shared" si="139"/>
        <v>1000 to 4999</v>
      </c>
      <c r="Y844" s="12">
        <f>VLOOKUP(H844,Table1[#All],2,)*Kickstarter!E844</f>
        <v>1956</v>
      </c>
      <c r="Z844" s="5">
        <f>Y844/'currency conversion'!$B$18</f>
        <v>4.2455127951340711E-5</v>
      </c>
    </row>
    <row r="845" spans="1:26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0"/>
        <v>2.6713333333333331</v>
      </c>
      <c r="P845" s="6">
        <f t="shared" si="131"/>
        <v>63.102362204724407</v>
      </c>
      <c r="Q845" t="str">
        <f t="shared" si="132"/>
        <v>music</v>
      </c>
      <c r="R845" t="str">
        <f t="shared" si="133"/>
        <v>metal</v>
      </c>
      <c r="S845" s="10">
        <f t="shared" si="134"/>
        <v>42695.007870370369</v>
      </c>
      <c r="T845" s="10">
        <f t="shared" si="135"/>
        <v>42712.083333333328</v>
      </c>
      <c r="U845">
        <f t="shared" si="136"/>
        <v>2016</v>
      </c>
      <c r="V845">
        <f t="shared" si="137"/>
        <v>2016</v>
      </c>
      <c r="W845" t="str">
        <f t="shared" si="138"/>
        <v>Nov</v>
      </c>
      <c r="X845" t="str">
        <f t="shared" si="139"/>
        <v>5000 to 9999</v>
      </c>
      <c r="Y845" s="12">
        <f>VLOOKUP(H845,Table1[#All],2,)*Kickstarter!E845</f>
        <v>8014</v>
      </c>
      <c r="Z845" s="5">
        <f>Y845/'currency conversion'!$B$18</f>
        <v>1.7394447617691432E-4</v>
      </c>
    </row>
    <row r="846" spans="1:26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0"/>
        <v>1.9413333333333334</v>
      </c>
      <c r="P846" s="6">
        <f t="shared" si="131"/>
        <v>36.628930817610062</v>
      </c>
      <c r="Q846" t="str">
        <f t="shared" si="132"/>
        <v>music</v>
      </c>
      <c r="R846" t="str">
        <f t="shared" si="133"/>
        <v>metal</v>
      </c>
      <c r="S846" s="10">
        <f t="shared" si="134"/>
        <v>41905.434629629628</v>
      </c>
      <c r="T846" s="10">
        <f t="shared" si="135"/>
        <v>41943.957638888889</v>
      </c>
      <c r="U846">
        <f t="shared" si="136"/>
        <v>2014</v>
      </c>
      <c r="V846">
        <f t="shared" si="137"/>
        <v>2014</v>
      </c>
      <c r="W846" t="str">
        <f t="shared" si="138"/>
        <v>Sep</v>
      </c>
      <c r="X846" t="str">
        <f t="shared" si="139"/>
        <v>5000 to 9999</v>
      </c>
      <c r="Y846" s="12">
        <f>VLOOKUP(H846,Table1[#All],2,)*Kickstarter!E846</f>
        <v>5824</v>
      </c>
      <c r="Z846" s="5">
        <f>Y846/'currency conversion'!$B$18</f>
        <v>1.2641036052587335E-4</v>
      </c>
    </row>
    <row r="847" spans="1:26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0"/>
        <v>1.203802</v>
      </c>
      <c r="P847" s="6">
        <f t="shared" si="131"/>
        <v>34.005706214689269</v>
      </c>
      <c r="Q847" t="str">
        <f t="shared" si="132"/>
        <v>music</v>
      </c>
      <c r="R847" t="str">
        <f t="shared" si="133"/>
        <v>metal</v>
      </c>
      <c r="S847" s="10">
        <f t="shared" si="134"/>
        <v>42577.955972222218</v>
      </c>
      <c r="T847" s="10">
        <f t="shared" si="135"/>
        <v>42617.915972222225</v>
      </c>
      <c r="U847">
        <f t="shared" si="136"/>
        <v>2016</v>
      </c>
      <c r="V847">
        <f t="shared" si="137"/>
        <v>2016</v>
      </c>
      <c r="W847" t="str">
        <f t="shared" si="138"/>
        <v>Jul</v>
      </c>
      <c r="X847" t="str">
        <f t="shared" si="139"/>
        <v>5000 to 9999</v>
      </c>
      <c r="Y847" s="12">
        <f>VLOOKUP(H847,Table1[#All],2,)*Kickstarter!E847</f>
        <v>6019.01</v>
      </c>
      <c r="Z847" s="5">
        <f>Y847/'currency conversion'!$B$18</f>
        <v>1.3064306732637999E-4</v>
      </c>
    </row>
    <row r="848" spans="1:26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0"/>
        <v>1.2200090909090908</v>
      </c>
      <c r="P848" s="6">
        <f t="shared" si="131"/>
        <v>28.553404255319148</v>
      </c>
      <c r="Q848" t="str">
        <f t="shared" si="132"/>
        <v>music</v>
      </c>
      <c r="R848" t="str">
        <f t="shared" si="133"/>
        <v>metal</v>
      </c>
      <c r="S848" s="10">
        <f t="shared" si="134"/>
        <v>41694.141840277778</v>
      </c>
      <c r="T848" s="10">
        <f t="shared" si="135"/>
        <v>41708.333333333336</v>
      </c>
      <c r="U848">
        <f t="shared" si="136"/>
        <v>2014</v>
      </c>
      <c r="V848">
        <f t="shared" si="137"/>
        <v>2014</v>
      </c>
      <c r="W848" t="str">
        <f t="shared" si="138"/>
        <v>Feb</v>
      </c>
      <c r="X848" t="str">
        <f t="shared" si="139"/>
        <v>1000 to 4999</v>
      </c>
      <c r="Y848" s="12">
        <f>VLOOKUP(H848,Table1[#All],2,)*Kickstarter!E848</f>
        <v>1758.0331000000001</v>
      </c>
      <c r="Z848" s="5">
        <f>Y848/'currency conversion'!$B$18</f>
        <v>3.8158241412674928E-5</v>
      </c>
    </row>
    <row r="849" spans="1:26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0"/>
        <v>1</v>
      </c>
      <c r="P849" s="6">
        <f t="shared" si="131"/>
        <v>10</v>
      </c>
      <c r="Q849" t="str">
        <f t="shared" si="132"/>
        <v>music</v>
      </c>
      <c r="R849" t="str">
        <f t="shared" si="133"/>
        <v>metal</v>
      </c>
      <c r="S849" s="10">
        <f t="shared" si="134"/>
        <v>42165.548333333332</v>
      </c>
      <c r="T849" s="10">
        <f t="shared" si="135"/>
        <v>42195.548333333332</v>
      </c>
      <c r="U849">
        <f t="shared" si="136"/>
        <v>2015</v>
      </c>
      <c r="V849">
        <f t="shared" si="137"/>
        <v>2015</v>
      </c>
      <c r="W849" t="str">
        <f t="shared" si="138"/>
        <v>Jun</v>
      </c>
      <c r="X849" t="str">
        <f t="shared" si="139"/>
        <v>&lt;1000</v>
      </c>
      <c r="Y849" s="12">
        <f>VLOOKUP(H849,Table1[#All],2,)*Kickstarter!E849</f>
        <v>10</v>
      </c>
      <c r="Z849" s="5">
        <f>Y849/'currency conversion'!$B$18</f>
        <v>2.1705075639744738E-7</v>
      </c>
    </row>
    <row r="850" spans="1:26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0"/>
        <v>1</v>
      </c>
      <c r="P850" s="6">
        <f t="shared" si="131"/>
        <v>18.75</v>
      </c>
      <c r="Q850" t="str">
        <f t="shared" si="132"/>
        <v>music</v>
      </c>
      <c r="R850" t="str">
        <f t="shared" si="133"/>
        <v>metal</v>
      </c>
      <c r="S850" s="10">
        <f t="shared" si="134"/>
        <v>42078.542048611111</v>
      </c>
      <c r="T850" s="10">
        <f t="shared" si="135"/>
        <v>42108.542048611111</v>
      </c>
      <c r="U850">
        <f t="shared" si="136"/>
        <v>2015</v>
      </c>
      <c r="V850">
        <f t="shared" si="137"/>
        <v>2015</v>
      </c>
      <c r="W850" t="str">
        <f t="shared" si="138"/>
        <v>Mar</v>
      </c>
      <c r="X850" t="str">
        <f t="shared" si="139"/>
        <v>&lt;1000</v>
      </c>
      <c r="Y850" s="12">
        <f>VLOOKUP(H850,Table1[#All],2,)*Kickstarter!E850</f>
        <v>300</v>
      </c>
      <c r="Z850" s="5">
        <f>Y850/'currency conversion'!$B$18</f>
        <v>6.5115226919234214E-6</v>
      </c>
    </row>
    <row r="851" spans="1:26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0"/>
        <v>1.1990000000000001</v>
      </c>
      <c r="P851" s="6">
        <f t="shared" si="131"/>
        <v>41.704347826086959</v>
      </c>
      <c r="Q851" t="str">
        <f t="shared" si="132"/>
        <v>music</v>
      </c>
      <c r="R851" t="str">
        <f t="shared" si="133"/>
        <v>metal</v>
      </c>
      <c r="S851" s="10">
        <f t="shared" si="134"/>
        <v>42050.898888888885</v>
      </c>
      <c r="T851" s="10">
        <f t="shared" si="135"/>
        <v>42078.857222222221</v>
      </c>
      <c r="U851">
        <f t="shared" si="136"/>
        <v>2015</v>
      </c>
      <c r="V851">
        <f t="shared" si="137"/>
        <v>2015</v>
      </c>
      <c r="W851" t="str">
        <f t="shared" si="138"/>
        <v>Feb</v>
      </c>
      <c r="X851" t="str">
        <f t="shared" si="139"/>
        <v>1000 to 4999</v>
      </c>
      <c r="Y851" s="12">
        <f>VLOOKUP(H851,Table1[#All],2,)*Kickstarter!E851</f>
        <v>4796</v>
      </c>
      <c r="Z851" s="5">
        <f>Y851/'currency conversion'!$B$18</f>
        <v>1.0409754276821576E-4</v>
      </c>
    </row>
    <row r="852" spans="1:26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0"/>
        <v>1.55175</v>
      </c>
      <c r="P852" s="6">
        <f t="shared" si="131"/>
        <v>46.669172932330824</v>
      </c>
      <c r="Q852" t="str">
        <f t="shared" si="132"/>
        <v>music</v>
      </c>
      <c r="R852" t="str">
        <f t="shared" si="133"/>
        <v>metal</v>
      </c>
      <c r="S852" s="10">
        <f t="shared" si="134"/>
        <v>42452.577743055561</v>
      </c>
      <c r="T852" s="10">
        <f t="shared" si="135"/>
        <v>42484.957638888889</v>
      </c>
      <c r="U852">
        <f t="shared" si="136"/>
        <v>2016</v>
      </c>
      <c r="V852">
        <f t="shared" si="137"/>
        <v>2016</v>
      </c>
      <c r="W852" t="str">
        <f t="shared" si="138"/>
        <v>Mar</v>
      </c>
      <c r="X852" t="str">
        <f t="shared" si="139"/>
        <v>5000 to 9999</v>
      </c>
      <c r="Y852" s="12">
        <f>VLOOKUP(H852,Table1[#All],2,)*Kickstarter!E852</f>
        <v>6207</v>
      </c>
      <c r="Z852" s="5">
        <f>Y852/'currency conversion'!$B$18</f>
        <v>1.3472340449589558E-4</v>
      </c>
    </row>
    <row r="853" spans="1:26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0"/>
        <v>1.3045</v>
      </c>
      <c r="P853" s="6">
        <f t="shared" si="131"/>
        <v>37.271428571428572</v>
      </c>
      <c r="Q853" t="str">
        <f t="shared" si="132"/>
        <v>music</v>
      </c>
      <c r="R853" t="str">
        <f t="shared" si="133"/>
        <v>metal</v>
      </c>
      <c r="S853" s="10">
        <f t="shared" si="134"/>
        <v>42522.630243055552</v>
      </c>
      <c r="T853" s="10">
        <f t="shared" si="135"/>
        <v>42582.572916666672</v>
      </c>
      <c r="U853">
        <f t="shared" si="136"/>
        <v>2016</v>
      </c>
      <c r="V853">
        <f t="shared" si="137"/>
        <v>2016</v>
      </c>
      <c r="W853" t="str">
        <f t="shared" si="138"/>
        <v>Jun</v>
      </c>
      <c r="X853" t="str">
        <f t="shared" si="139"/>
        <v>1000 to 4999</v>
      </c>
      <c r="Y853" s="12">
        <f>VLOOKUP(H853,Table1[#All],2,)*Kickstarter!E853</f>
        <v>2974.2599999999998</v>
      </c>
      <c r="Z853" s="5">
        <f>Y853/'currency conversion'!$B$18</f>
        <v>6.4556538272267182E-5</v>
      </c>
    </row>
    <row r="854" spans="1:26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0"/>
        <v>1.0497142857142858</v>
      </c>
      <c r="P854" s="6">
        <f t="shared" si="131"/>
        <v>59.258064516129032</v>
      </c>
      <c r="Q854" t="str">
        <f t="shared" si="132"/>
        <v>music</v>
      </c>
      <c r="R854" t="str">
        <f t="shared" si="133"/>
        <v>metal</v>
      </c>
      <c r="S854" s="10">
        <f t="shared" si="134"/>
        <v>42656.555497685185</v>
      </c>
      <c r="T854" s="10">
        <f t="shared" si="135"/>
        <v>42667.625</v>
      </c>
      <c r="U854">
        <f t="shared" si="136"/>
        <v>2016</v>
      </c>
      <c r="V854">
        <f t="shared" si="137"/>
        <v>2016</v>
      </c>
      <c r="W854" t="str">
        <f t="shared" si="138"/>
        <v>Oct</v>
      </c>
      <c r="X854" t="str">
        <f t="shared" si="139"/>
        <v>1000 to 4999</v>
      </c>
      <c r="Y854" s="12">
        <f>VLOOKUP(H854,Table1[#All],2,)*Kickstarter!E854</f>
        <v>3674</v>
      </c>
      <c r="Z854" s="5">
        <f>Y854/'currency conversion'!$B$18</f>
        <v>7.9744447900422169E-5</v>
      </c>
    </row>
    <row r="855" spans="1:26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0"/>
        <v>1</v>
      </c>
      <c r="P855" s="6">
        <f t="shared" si="131"/>
        <v>30</v>
      </c>
      <c r="Q855" t="str">
        <f t="shared" si="132"/>
        <v>music</v>
      </c>
      <c r="R855" t="str">
        <f t="shared" si="133"/>
        <v>metal</v>
      </c>
      <c r="S855" s="10">
        <f t="shared" si="134"/>
        <v>42021.582280092596</v>
      </c>
      <c r="T855" s="10">
        <f t="shared" si="135"/>
        <v>42051.582280092596</v>
      </c>
      <c r="U855">
        <f t="shared" si="136"/>
        <v>2015</v>
      </c>
      <c r="V855">
        <f t="shared" si="137"/>
        <v>2015</v>
      </c>
      <c r="W855" t="str">
        <f t="shared" si="138"/>
        <v>Jan</v>
      </c>
      <c r="X855" t="str">
        <f t="shared" si="139"/>
        <v>&lt;1000</v>
      </c>
      <c r="Y855" s="12">
        <f>VLOOKUP(H855,Table1[#All],2,)*Kickstarter!E855</f>
        <v>300</v>
      </c>
      <c r="Z855" s="5">
        <f>Y855/'currency conversion'!$B$18</f>
        <v>6.5115226919234214E-6</v>
      </c>
    </row>
    <row r="856" spans="1:26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0"/>
        <v>1.1822050359712231</v>
      </c>
      <c r="P856" s="6">
        <f t="shared" si="131"/>
        <v>65.8623246492986</v>
      </c>
      <c r="Q856" t="str">
        <f t="shared" si="132"/>
        <v>music</v>
      </c>
      <c r="R856" t="str">
        <f t="shared" si="133"/>
        <v>metal</v>
      </c>
      <c r="S856" s="10">
        <f t="shared" si="134"/>
        <v>42701.962337962963</v>
      </c>
      <c r="T856" s="10">
        <f t="shared" si="135"/>
        <v>42731.962337962963</v>
      </c>
      <c r="U856">
        <f t="shared" si="136"/>
        <v>2016</v>
      </c>
      <c r="V856">
        <f t="shared" si="137"/>
        <v>2016</v>
      </c>
      <c r="W856" t="str">
        <f t="shared" si="138"/>
        <v>Nov</v>
      </c>
      <c r="X856" t="str">
        <f t="shared" si="139"/>
        <v>30000 to 34999</v>
      </c>
      <c r="Y856" s="12">
        <f>VLOOKUP(H856,Table1[#All],2,)*Kickstarter!E856</f>
        <v>32865.300000000003</v>
      </c>
      <c r="Z856" s="5">
        <f>Y856/'currency conversion'!$B$18</f>
        <v>7.1334382242290285E-4</v>
      </c>
    </row>
    <row r="857" spans="1:26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0"/>
        <v>1.0344827586206897</v>
      </c>
      <c r="P857" s="6">
        <f t="shared" si="131"/>
        <v>31.914893617021278</v>
      </c>
      <c r="Q857" t="str">
        <f t="shared" si="132"/>
        <v>music</v>
      </c>
      <c r="R857" t="str">
        <f t="shared" si="133"/>
        <v>metal</v>
      </c>
      <c r="S857" s="10">
        <f t="shared" si="134"/>
        <v>42544.875196759254</v>
      </c>
      <c r="T857" s="10">
        <f t="shared" si="135"/>
        <v>42574.875196759254</v>
      </c>
      <c r="U857">
        <f t="shared" si="136"/>
        <v>2016</v>
      </c>
      <c r="V857">
        <f t="shared" si="137"/>
        <v>2016</v>
      </c>
      <c r="W857" t="str">
        <f t="shared" si="138"/>
        <v>Jun</v>
      </c>
      <c r="X857" t="str">
        <f t="shared" si="139"/>
        <v>1000 to 4999</v>
      </c>
      <c r="Y857" s="12">
        <f>VLOOKUP(H857,Table1[#All],2,)*Kickstarter!E857</f>
        <v>1500</v>
      </c>
      <c r="Z857" s="5">
        <f>Y857/'currency conversion'!$B$18</f>
        <v>3.255761345961711E-5</v>
      </c>
    </row>
    <row r="858" spans="1:26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0"/>
        <v>2.1800000000000002</v>
      </c>
      <c r="P858" s="6">
        <f t="shared" si="131"/>
        <v>19.464285714285715</v>
      </c>
      <c r="Q858" t="str">
        <f t="shared" si="132"/>
        <v>music</v>
      </c>
      <c r="R858" t="str">
        <f t="shared" si="133"/>
        <v>metal</v>
      </c>
      <c r="S858" s="10">
        <f t="shared" si="134"/>
        <v>42609.061990740738</v>
      </c>
      <c r="T858" s="10">
        <f t="shared" si="135"/>
        <v>42668.541666666672</v>
      </c>
      <c r="U858">
        <f t="shared" si="136"/>
        <v>2016</v>
      </c>
      <c r="V858">
        <f t="shared" si="137"/>
        <v>2016</v>
      </c>
      <c r="W858" t="str">
        <f t="shared" si="138"/>
        <v>Aug</v>
      </c>
      <c r="X858" t="str">
        <f t="shared" si="139"/>
        <v>&lt;1000</v>
      </c>
      <c r="Y858" s="12">
        <f>VLOOKUP(H858,Table1[#All],2,)*Kickstarter!E858</f>
        <v>621.29999999999995</v>
      </c>
      <c r="Z858" s="5">
        <f>Y858/'currency conversion'!$B$18</f>
        <v>1.3485363494973405E-5</v>
      </c>
    </row>
    <row r="859" spans="1:26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0"/>
        <v>1</v>
      </c>
      <c r="P859" s="6">
        <f t="shared" si="131"/>
        <v>50</v>
      </c>
      <c r="Q859" t="str">
        <f t="shared" si="132"/>
        <v>music</v>
      </c>
      <c r="R859" t="str">
        <f t="shared" si="133"/>
        <v>metal</v>
      </c>
      <c r="S859" s="10">
        <f t="shared" si="134"/>
        <v>42291.331377314811</v>
      </c>
      <c r="T859" s="10">
        <f t="shared" si="135"/>
        <v>42333.373043981483</v>
      </c>
      <c r="U859">
        <f t="shared" si="136"/>
        <v>2015</v>
      </c>
      <c r="V859">
        <f t="shared" si="137"/>
        <v>2015</v>
      </c>
      <c r="W859" t="str">
        <f t="shared" si="138"/>
        <v>Oct</v>
      </c>
      <c r="X859" t="str">
        <f t="shared" si="139"/>
        <v>1000 to 4999</v>
      </c>
      <c r="Y859" s="12">
        <f>VLOOKUP(H859,Table1[#All],2,)*Kickstarter!E859</f>
        <v>1367.9999999999998</v>
      </c>
      <c r="Z859" s="5">
        <f>Y859/'currency conversion'!$B$18</f>
        <v>2.9692543475170798E-5</v>
      </c>
    </row>
    <row r="860" spans="1:26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0"/>
        <v>1.4400583333333332</v>
      </c>
      <c r="P860" s="6">
        <f t="shared" si="131"/>
        <v>22.737763157894737</v>
      </c>
      <c r="Q860" t="str">
        <f t="shared" si="132"/>
        <v>music</v>
      </c>
      <c r="R860" t="str">
        <f t="shared" si="133"/>
        <v>metal</v>
      </c>
      <c r="S860" s="10">
        <f t="shared" si="134"/>
        <v>42079.495578703703</v>
      </c>
      <c r="T860" s="10">
        <f t="shared" si="135"/>
        <v>42109.707638888889</v>
      </c>
      <c r="U860">
        <f t="shared" si="136"/>
        <v>2015</v>
      </c>
      <c r="V860">
        <f t="shared" si="137"/>
        <v>2015</v>
      </c>
      <c r="W860" t="str">
        <f t="shared" si="138"/>
        <v>Mar</v>
      </c>
      <c r="X860" t="str">
        <f t="shared" si="139"/>
        <v>1000 to 4999</v>
      </c>
      <c r="Y860" s="12">
        <f>VLOOKUP(H860,Table1[#All],2,)*Kickstarter!E860</f>
        <v>2263.7716999999998</v>
      </c>
      <c r="Z860" s="5">
        <f>Y860/'currency conversion'!$B$18</f>
        <v>4.9135335979613532E-5</v>
      </c>
    </row>
    <row r="861" spans="1:26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0"/>
        <v>1.0467500000000001</v>
      </c>
      <c r="P861" s="6">
        <f t="shared" si="131"/>
        <v>42.724489795918366</v>
      </c>
      <c r="Q861" t="str">
        <f t="shared" si="132"/>
        <v>music</v>
      </c>
      <c r="R861" t="str">
        <f t="shared" si="133"/>
        <v>metal</v>
      </c>
      <c r="S861" s="10">
        <f t="shared" si="134"/>
        <v>42128.570231481484</v>
      </c>
      <c r="T861" s="10">
        <f t="shared" si="135"/>
        <v>42158.75</v>
      </c>
      <c r="U861">
        <f t="shared" si="136"/>
        <v>2015</v>
      </c>
      <c r="V861">
        <f t="shared" si="137"/>
        <v>2015</v>
      </c>
      <c r="W861" t="str">
        <f t="shared" si="138"/>
        <v>May</v>
      </c>
      <c r="X861" t="str">
        <f t="shared" si="139"/>
        <v>1000 to 4999</v>
      </c>
      <c r="Y861" s="12">
        <f>VLOOKUP(H861,Table1[#All],2,)*Kickstarter!E861</f>
        <v>4187</v>
      </c>
      <c r="Z861" s="5">
        <f>Y861/'currency conversion'!$B$18</f>
        <v>9.0879151703611216E-5</v>
      </c>
    </row>
    <row r="862" spans="1:26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0"/>
        <v>0.18142857142857144</v>
      </c>
      <c r="P862" s="6">
        <f t="shared" si="131"/>
        <v>52.916666666666664</v>
      </c>
      <c r="Q862" t="str">
        <f t="shared" si="132"/>
        <v>music</v>
      </c>
      <c r="R862" t="str">
        <f t="shared" si="133"/>
        <v>jazz</v>
      </c>
      <c r="S862" s="10">
        <f t="shared" si="134"/>
        <v>41570.232789351852</v>
      </c>
      <c r="T862" s="10">
        <f t="shared" si="135"/>
        <v>41600.274456018517</v>
      </c>
      <c r="U862">
        <f t="shared" si="136"/>
        <v>2013</v>
      </c>
      <c r="V862">
        <f t="shared" si="137"/>
        <v>2013</v>
      </c>
      <c r="W862" t="str">
        <f t="shared" si="138"/>
        <v>Oct</v>
      </c>
      <c r="X862" t="str">
        <f t="shared" si="139"/>
        <v>1000 to 4999</v>
      </c>
      <c r="Y862" s="12">
        <f>VLOOKUP(H862,Table1[#All],2,)*Kickstarter!E862</f>
        <v>2540</v>
      </c>
      <c r="Z862" s="5">
        <f>Y862/'currency conversion'!$B$18</f>
        <v>5.5130892124951633E-5</v>
      </c>
    </row>
    <row r="863" spans="1:26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0"/>
        <v>2.2444444444444444E-2</v>
      </c>
      <c r="P863" s="6">
        <f t="shared" si="131"/>
        <v>50.5</v>
      </c>
      <c r="Q863" t="str">
        <f t="shared" si="132"/>
        <v>music</v>
      </c>
      <c r="R863" t="str">
        <f t="shared" si="133"/>
        <v>jazz</v>
      </c>
      <c r="S863" s="10">
        <f t="shared" si="134"/>
        <v>42599.715324074074</v>
      </c>
      <c r="T863" s="10">
        <f t="shared" si="135"/>
        <v>42629.715324074074</v>
      </c>
      <c r="U863">
        <f t="shared" si="136"/>
        <v>2016</v>
      </c>
      <c r="V863">
        <f t="shared" si="137"/>
        <v>2016</v>
      </c>
      <c r="W863" t="str">
        <f t="shared" si="138"/>
        <v>Aug</v>
      </c>
      <c r="X863" t="str">
        <f t="shared" si="139"/>
        <v>&lt;1000</v>
      </c>
      <c r="Y863" s="12">
        <f>VLOOKUP(H863,Table1[#All],2,)*Kickstarter!E863</f>
        <v>101</v>
      </c>
      <c r="Z863" s="5">
        <f>Y863/'currency conversion'!$B$18</f>
        <v>2.1922126396142185E-6</v>
      </c>
    </row>
    <row r="864" spans="1:26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0"/>
        <v>3.3999999999999998E-3</v>
      </c>
      <c r="P864" s="6">
        <f t="shared" si="131"/>
        <v>42.5</v>
      </c>
      <c r="Q864" t="str">
        <f t="shared" si="132"/>
        <v>music</v>
      </c>
      <c r="R864" t="str">
        <f t="shared" si="133"/>
        <v>jazz</v>
      </c>
      <c r="S864" s="10">
        <f t="shared" si="134"/>
        <v>41559.3049537037</v>
      </c>
      <c r="T864" s="10">
        <f t="shared" si="135"/>
        <v>41589.346620370372</v>
      </c>
      <c r="U864">
        <f t="shared" si="136"/>
        <v>2013</v>
      </c>
      <c r="V864">
        <f t="shared" si="137"/>
        <v>2013</v>
      </c>
      <c r="W864" t="str">
        <f t="shared" si="138"/>
        <v>Oct</v>
      </c>
      <c r="X864" t="str">
        <f t="shared" si="139"/>
        <v>&lt;1000</v>
      </c>
      <c r="Y864" s="12">
        <f>VLOOKUP(H864,Table1[#All],2,)*Kickstarter!E864</f>
        <v>222.70000000000002</v>
      </c>
      <c r="Z864" s="5">
        <f>Y864/'currency conversion'!$B$18</f>
        <v>4.8337203449711539E-6</v>
      </c>
    </row>
    <row r="865" spans="1:26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0"/>
        <v>4.4999999999999998E-2</v>
      </c>
      <c r="P865" s="6">
        <f t="shared" si="131"/>
        <v>18</v>
      </c>
      <c r="Q865" t="str">
        <f t="shared" si="132"/>
        <v>music</v>
      </c>
      <c r="R865" t="str">
        <f t="shared" si="133"/>
        <v>jazz</v>
      </c>
      <c r="S865" s="10">
        <f t="shared" si="134"/>
        <v>40920.867662037039</v>
      </c>
      <c r="T865" s="10">
        <f t="shared" si="135"/>
        <v>40950.867662037039</v>
      </c>
      <c r="U865">
        <f t="shared" si="136"/>
        <v>2012</v>
      </c>
      <c r="V865">
        <f t="shared" si="137"/>
        <v>2012</v>
      </c>
      <c r="W865" t="str">
        <f t="shared" si="138"/>
        <v>Jan</v>
      </c>
      <c r="X865" t="str">
        <f t="shared" si="139"/>
        <v>&lt;1000</v>
      </c>
      <c r="Y865" s="12">
        <f>VLOOKUP(H865,Table1[#All],2,)*Kickstarter!E865</f>
        <v>90</v>
      </c>
      <c r="Z865" s="5">
        <f>Y865/'currency conversion'!$B$18</f>
        <v>1.9534568075770265E-6</v>
      </c>
    </row>
    <row r="866" spans="1:26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0"/>
        <v>0.41538461538461541</v>
      </c>
      <c r="P866" s="6">
        <f t="shared" si="131"/>
        <v>34.177215189873415</v>
      </c>
      <c r="Q866" t="str">
        <f t="shared" si="132"/>
        <v>music</v>
      </c>
      <c r="R866" t="str">
        <f t="shared" si="133"/>
        <v>jazz</v>
      </c>
      <c r="S866" s="10">
        <f t="shared" si="134"/>
        <v>41540.856921296298</v>
      </c>
      <c r="T866" s="10">
        <f t="shared" si="135"/>
        <v>41563.165972222225</v>
      </c>
      <c r="U866">
        <f t="shared" si="136"/>
        <v>2013</v>
      </c>
      <c r="V866">
        <f t="shared" si="137"/>
        <v>2013</v>
      </c>
      <c r="W866" t="str">
        <f t="shared" si="138"/>
        <v>Sep</v>
      </c>
      <c r="X866" t="str">
        <f t="shared" si="139"/>
        <v>1000 to 4999</v>
      </c>
      <c r="Y866" s="12">
        <f>VLOOKUP(H866,Table1[#All],2,)*Kickstarter!E866</f>
        <v>2700</v>
      </c>
      <c r="Z866" s="5">
        <f>Y866/'currency conversion'!$B$18</f>
        <v>5.8603704227310792E-5</v>
      </c>
    </row>
    <row r="867" spans="1:26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0"/>
        <v>2.0454545454545454E-2</v>
      </c>
      <c r="P867" s="6">
        <f t="shared" si="131"/>
        <v>22.5</v>
      </c>
      <c r="Q867" t="str">
        <f t="shared" si="132"/>
        <v>music</v>
      </c>
      <c r="R867" t="str">
        <f t="shared" si="133"/>
        <v>jazz</v>
      </c>
      <c r="S867" s="10">
        <f t="shared" si="134"/>
        <v>41230.523113425923</v>
      </c>
      <c r="T867" s="10">
        <f t="shared" si="135"/>
        <v>41290.523113425923</v>
      </c>
      <c r="U867">
        <f t="shared" si="136"/>
        <v>2012</v>
      </c>
      <c r="V867">
        <f t="shared" si="137"/>
        <v>2013</v>
      </c>
      <c r="W867" t="str">
        <f t="shared" si="138"/>
        <v>Nov</v>
      </c>
      <c r="X867" t="str">
        <f t="shared" si="139"/>
        <v>&lt;1000</v>
      </c>
      <c r="Y867" s="12">
        <f>VLOOKUP(H867,Table1[#All],2,)*Kickstarter!E867</f>
        <v>45</v>
      </c>
      <c r="Z867" s="5">
        <f>Y867/'currency conversion'!$B$18</f>
        <v>9.7672840378851326E-7</v>
      </c>
    </row>
    <row r="868" spans="1:26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0"/>
        <v>0.18285714285714286</v>
      </c>
      <c r="P868" s="6">
        <f t="shared" si="131"/>
        <v>58.18181818181818</v>
      </c>
      <c r="Q868" t="str">
        <f t="shared" si="132"/>
        <v>music</v>
      </c>
      <c r="R868" t="str">
        <f t="shared" si="133"/>
        <v>jazz</v>
      </c>
      <c r="S868" s="10">
        <f t="shared" si="134"/>
        <v>42025.387939814813</v>
      </c>
      <c r="T868" s="10">
        <f t="shared" si="135"/>
        <v>42063.381944444445</v>
      </c>
      <c r="U868">
        <f t="shared" si="136"/>
        <v>2015</v>
      </c>
      <c r="V868">
        <f t="shared" si="137"/>
        <v>2015</v>
      </c>
      <c r="W868" t="str">
        <f t="shared" si="138"/>
        <v>Jan</v>
      </c>
      <c r="X868" t="str">
        <f t="shared" si="139"/>
        <v>&lt;1000</v>
      </c>
      <c r="Y868" s="12">
        <f>VLOOKUP(H868,Table1[#All],2,)*Kickstarter!E868</f>
        <v>640</v>
      </c>
      <c r="Z868" s="5">
        <f>Y868/'currency conversion'!$B$18</f>
        <v>1.3891248409436633E-5</v>
      </c>
    </row>
    <row r="869" spans="1:26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0"/>
        <v>0.2402</v>
      </c>
      <c r="P869" s="6">
        <f t="shared" si="131"/>
        <v>109.18181818181819</v>
      </c>
      <c r="Q869" t="str">
        <f t="shared" si="132"/>
        <v>music</v>
      </c>
      <c r="R869" t="str">
        <f t="shared" si="133"/>
        <v>jazz</v>
      </c>
      <c r="S869" s="10">
        <f t="shared" si="134"/>
        <v>40087.855393518519</v>
      </c>
      <c r="T869" s="10">
        <f t="shared" si="135"/>
        <v>40147.957638888889</v>
      </c>
      <c r="U869">
        <f t="shared" si="136"/>
        <v>2009</v>
      </c>
      <c r="V869">
        <f t="shared" si="137"/>
        <v>2009</v>
      </c>
      <c r="W869" t="str">
        <f t="shared" si="138"/>
        <v>Oct</v>
      </c>
      <c r="X869" t="str">
        <f t="shared" si="139"/>
        <v>1000 to 4999</v>
      </c>
      <c r="Y869" s="12">
        <f>VLOOKUP(H869,Table1[#All],2,)*Kickstarter!E869</f>
        <v>1201</v>
      </c>
      <c r="Z869" s="5">
        <f>Y869/'currency conversion'!$B$18</f>
        <v>2.606779584333343E-5</v>
      </c>
    </row>
    <row r="870" spans="1:26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0"/>
        <v>1.1111111111111111E-3</v>
      </c>
      <c r="P870" s="6">
        <f t="shared" si="131"/>
        <v>50</v>
      </c>
      <c r="Q870" t="str">
        <f t="shared" si="132"/>
        <v>music</v>
      </c>
      <c r="R870" t="str">
        <f t="shared" si="133"/>
        <v>jazz</v>
      </c>
      <c r="S870" s="10">
        <f t="shared" si="134"/>
        <v>41615.777754629627</v>
      </c>
      <c r="T870" s="10">
        <f t="shared" si="135"/>
        <v>41645.777754629627</v>
      </c>
      <c r="U870">
        <f t="shared" si="136"/>
        <v>2013</v>
      </c>
      <c r="V870">
        <f t="shared" si="137"/>
        <v>2014</v>
      </c>
      <c r="W870" t="str">
        <f t="shared" si="138"/>
        <v>Dec</v>
      </c>
      <c r="X870" t="str">
        <f t="shared" si="139"/>
        <v>&lt;1000</v>
      </c>
      <c r="Y870" s="12">
        <f>VLOOKUP(H870,Table1[#All],2,)*Kickstarter!E870</f>
        <v>50</v>
      </c>
      <c r="Z870" s="5">
        <f>Y870/'currency conversion'!$B$18</f>
        <v>1.085253781987237E-6</v>
      </c>
    </row>
    <row r="871" spans="1:26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0"/>
        <v>0.11818181818181818</v>
      </c>
      <c r="P871" s="6">
        <f t="shared" si="131"/>
        <v>346.66666666666669</v>
      </c>
      <c r="Q871" t="str">
        <f t="shared" si="132"/>
        <v>music</v>
      </c>
      <c r="R871" t="str">
        <f t="shared" si="133"/>
        <v>jazz</v>
      </c>
      <c r="S871" s="10">
        <f t="shared" si="134"/>
        <v>41342.595567129625</v>
      </c>
      <c r="T871" s="10">
        <f t="shared" si="135"/>
        <v>41372.553900462961</v>
      </c>
      <c r="U871">
        <f t="shared" si="136"/>
        <v>2013</v>
      </c>
      <c r="V871">
        <f t="shared" si="137"/>
        <v>2013</v>
      </c>
      <c r="W871" t="str">
        <f t="shared" si="138"/>
        <v>Mar</v>
      </c>
      <c r="X871" t="str">
        <f t="shared" si="139"/>
        <v>1000 to 4999</v>
      </c>
      <c r="Y871" s="12">
        <f>VLOOKUP(H871,Table1[#All],2,)*Kickstarter!E871</f>
        <v>1040</v>
      </c>
      <c r="Z871" s="5">
        <f>Y871/'currency conversion'!$B$18</f>
        <v>2.2573278665334527E-5</v>
      </c>
    </row>
    <row r="872" spans="1:26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0"/>
        <v>3.0999999999999999E-3</v>
      </c>
      <c r="P872" s="6">
        <f t="shared" si="131"/>
        <v>12.4</v>
      </c>
      <c r="Q872" t="str">
        <f t="shared" si="132"/>
        <v>music</v>
      </c>
      <c r="R872" t="str">
        <f t="shared" si="133"/>
        <v>jazz</v>
      </c>
      <c r="S872" s="10">
        <f t="shared" si="134"/>
        <v>41487.772256944445</v>
      </c>
      <c r="T872" s="10">
        <f t="shared" si="135"/>
        <v>41517.772256944445</v>
      </c>
      <c r="U872">
        <f t="shared" si="136"/>
        <v>2013</v>
      </c>
      <c r="V872">
        <f t="shared" si="137"/>
        <v>2013</v>
      </c>
      <c r="W872" t="str">
        <f t="shared" si="138"/>
        <v>Aug</v>
      </c>
      <c r="X872" t="str">
        <f t="shared" si="139"/>
        <v>&lt;1000</v>
      </c>
      <c r="Y872" s="12">
        <f>VLOOKUP(H872,Table1[#All],2,)*Kickstarter!E872</f>
        <v>81.22</v>
      </c>
      <c r="Z872" s="5">
        <f>Y872/'currency conversion'!$B$18</f>
        <v>1.7628862434600677E-6</v>
      </c>
    </row>
    <row r="873" spans="1:26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0"/>
        <v>5.4166666666666669E-2</v>
      </c>
      <c r="P873" s="6">
        <f t="shared" si="131"/>
        <v>27.083333333333332</v>
      </c>
      <c r="Q873" t="str">
        <f t="shared" si="132"/>
        <v>music</v>
      </c>
      <c r="R873" t="str">
        <f t="shared" si="133"/>
        <v>jazz</v>
      </c>
      <c r="S873" s="10">
        <f t="shared" si="134"/>
        <v>41577.311284722222</v>
      </c>
      <c r="T873" s="10">
        <f t="shared" si="135"/>
        <v>41607.352951388893</v>
      </c>
      <c r="U873">
        <f t="shared" si="136"/>
        <v>2013</v>
      </c>
      <c r="V873">
        <f t="shared" si="137"/>
        <v>2013</v>
      </c>
      <c r="W873" t="str">
        <f t="shared" si="138"/>
        <v>Oct</v>
      </c>
      <c r="X873" t="str">
        <f t="shared" si="139"/>
        <v>&lt;1000</v>
      </c>
      <c r="Y873" s="12">
        <f>VLOOKUP(H873,Table1[#All],2,)*Kickstarter!E873</f>
        <v>325</v>
      </c>
      <c r="Z873" s="5">
        <f>Y873/'currency conversion'!$B$18</f>
        <v>7.0541495829170398E-6</v>
      </c>
    </row>
    <row r="874" spans="1:26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0"/>
        <v>8.1250000000000003E-3</v>
      </c>
      <c r="P874" s="6">
        <f t="shared" si="131"/>
        <v>32.5</v>
      </c>
      <c r="Q874" t="str">
        <f t="shared" si="132"/>
        <v>music</v>
      </c>
      <c r="R874" t="str">
        <f t="shared" si="133"/>
        <v>jazz</v>
      </c>
      <c r="S874" s="10">
        <f t="shared" si="134"/>
        <v>40567.575543981482</v>
      </c>
      <c r="T874" s="10">
        <f t="shared" si="135"/>
        <v>40612.575543981482</v>
      </c>
      <c r="U874">
        <f t="shared" si="136"/>
        <v>2011</v>
      </c>
      <c r="V874">
        <f t="shared" si="137"/>
        <v>2011</v>
      </c>
      <c r="W874" t="str">
        <f t="shared" si="138"/>
        <v>Jan</v>
      </c>
      <c r="X874" t="str">
        <f t="shared" si="139"/>
        <v>&lt;1000</v>
      </c>
      <c r="Y874" s="12">
        <f>VLOOKUP(H874,Table1[#All],2,)*Kickstarter!E874</f>
        <v>65</v>
      </c>
      <c r="Z874" s="5">
        <f>Y874/'currency conversion'!$B$18</f>
        <v>1.4108299165834079E-6</v>
      </c>
    </row>
    <row r="875" spans="1:26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0"/>
        <v>1.2857142857142857E-2</v>
      </c>
      <c r="P875" s="6">
        <f t="shared" si="131"/>
        <v>9</v>
      </c>
      <c r="Q875" t="str">
        <f t="shared" si="132"/>
        <v>music</v>
      </c>
      <c r="R875" t="str">
        <f t="shared" si="133"/>
        <v>jazz</v>
      </c>
      <c r="S875" s="10">
        <f t="shared" si="134"/>
        <v>41183.917129629626</v>
      </c>
      <c r="T875" s="10">
        <f t="shared" si="135"/>
        <v>41223.958796296298</v>
      </c>
      <c r="U875">
        <f t="shared" si="136"/>
        <v>2012</v>
      </c>
      <c r="V875">
        <f t="shared" si="137"/>
        <v>2012</v>
      </c>
      <c r="W875" t="str">
        <f t="shared" si="138"/>
        <v>Oct</v>
      </c>
      <c r="X875" t="str">
        <f t="shared" si="139"/>
        <v>&lt;1000</v>
      </c>
      <c r="Y875" s="12">
        <f>VLOOKUP(H875,Table1[#All],2,)*Kickstarter!E875</f>
        <v>45</v>
      </c>
      <c r="Z875" s="5">
        <f>Y875/'currency conversion'!$B$18</f>
        <v>9.7672840378851326E-7</v>
      </c>
    </row>
    <row r="876" spans="1:26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0"/>
        <v>0.24333333333333335</v>
      </c>
      <c r="P876" s="6">
        <f t="shared" si="131"/>
        <v>34.761904761904759</v>
      </c>
      <c r="Q876" t="str">
        <f t="shared" si="132"/>
        <v>music</v>
      </c>
      <c r="R876" t="str">
        <f t="shared" si="133"/>
        <v>jazz</v>
      </c>
      <c r="S876" s="10">
        <f t="shared" si="134"/>
        <v>41368.333726851852</v>
      </c>
      <c r="T876" s="10">
        <f t="shared" si="135"/>
        <v>41398.333726851852</v>
      </c>
      <c r="U876">
        <f t="shared" si="136"/>
        <v>2013</v>
      </c>
      <c r="V876">
        <f t="shared" si="137"/>
        <v>2013</v>
      </c>
      <c r="W876" t="str">
        <f t="shared" si="138"/>
        <v>Apr</v>
      </c>
      <c r="X876" t="str">
        <f t="shared" si="139"/>
        <v>&lt;1000</v>
      </c>
      <c r="Y876" s="12">
        <f>VLOOKUP(H876,Table1[#All],2,)*Kickstarter!E876</f>
        <v>730</v>
      </c>
      <c r="Z876" s="5">
        <f>Y876/'currency conversion'!$B$18</f>
        <v>1.5844705217013657E-5</v>
      </c>
    </row>
    <row r="877" spans="1:26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0"/>
        <v>0</v>
      </c>
      <c r="P877" s="6">
        <f t="shared" si="131"/>
        <v>0</v>
      </c>
      <c r="Q877" t="str">
        <f t="shared" si="132"/>
        <v>music</v>
      </c>
      <c r="R877" t="str">
        <f t="shared" si="133"/>
        <v>jazz</v>
      </c>
      <c r="S877" s="10">
        <f t="shared" si="134"/>
        <v>42248.473738425921</v>
      </c>
      <c r="T877" s="10">
        <f t="shared" si="135"/>
        <v>42268.473738425921</v>
      </c>
      <c r="U877">
        <f t="shared" si="136"/>
        <v>2015</v>
      </c>
      <c r="V877">
        <f t="shared" si="137"/>
        <v>2015</v>
      </c>
      <c r="W877" t="str">
        <f t="shared" si="138"/>
        <v>Sep</v>
      </c>
      <c r="X877" t="str">
        <f t="shared" si="139"/>
        <v>No funding</v>
      </c>
      <c r="Y877" s="12">
        <f>VLOOKUP(H877,Table1[#All],2,)*Kickstarter!E877</f>
        <v>0</v>
      </c>
      <c r="Z877" s="5">
        <f>Y877/'currency conversion'!$B$18</f>
        <v>0</v>
      </c>
    </row>
    <row r="878" spans="1:26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0"/>
        <v>0.40799492385786801</v>
      </c>
      <c r="P878" s="6">
        <f t="shared" si="131"/>
        <v>28.577777777777779</v>
      </c>
      <c r="Q878" t="str">
        <f t="shared" si="132"/>
        <v>music</v>
      </c>
      <c r="R878" t="str">
        <f t="shared" si="133"/>
        <v>jazz</v>
      </c>
      <c r="S878" s="10">
        <f t="shared" si="134"/>
        <v>41276.246840277774</v>
      </c>
      <c r="T878" s="10">
        <f t="shared" si="135"/>
        <v>41309.246840277774</v>
      </c>
      <c r="U878">
        <f t="shared" si="136"/>
        <v>2013</v>
      </c>
      <c r="V878">
        <f t="shared" si="137"/>
        <v>2013</v>
      </c>
      <c r="W878" t="str">
        <f t="shared" si="138"/>
        <v>Jan</v>
      </c>
      <c r="X878" t="str">
        <f t="shared" si="139"/>
        <v>1000 to 4999</v>
      </c>
      <c r="Y878" s="12">
        <f>VLOOKUP(H878,Table1[#All],2,)*Kickstarter!E878</f>
        <v>1684.66</v>
      </c>
      <c r="Z878" s="5">
        <f>Y878/'currency conversion'!$B$18</f>
        <v>3.656567272725237E-5</v>
      </c>
    </row>
    <row r="879" spans="1:26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0"/>
        <v>0.67549999999999999</v>
      </c>
      <c r="P879" s="6">
        <f t="shared" si="131"/>
        <v>46.586206896551722</v>
      </c>
      <c r="Q879" t="str">
        <f t="shared" si="132"/>
        <v>music</v>
      </c>
      <c r="R879" t="str">
        <f t="shared" si="133"/>
        <v>jazz</v>
      </c>
      <c r="S879" s="10">
        <f t="shared" si="134"/>
        <v>41597.538888888885</v>
      </c>
      <c r="T879" s="10">
        <f t="shared" si="135"/>
        <v>41627.538888888885</v>
      </c>
      <c r="U879">
        <f t="shared" si="136"/>
        <v>2013</v>
      </c>
      <c r="V879">
        <f t="shared" si="137"/>
        <v>2013</v>
      </c>
      <c r="W879" t="str">
        <f t="shared" si="138"/>
        <v>Nov</v>
      </c>
      <c r="X879" t="str">
        <f t="shared" si="139"/>
        <v>1000 to 4999</v>
      </c>
      <c r="Y879" s="12">
        <f>VLOOKUP(H879,Table1[#All],2,)*Kickstarter!E879</f>
        <v>1351</v>
      </c>
      <c r="Z879" s="5">
        <f>Y879/'currency conversion'!$B$18</f>
        <v>2.9323557189295141E-5</v>
      </c>
    </row>
    <row r="880" spans="1:26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0"/>
        <v>1.2999999999999999E-2</v>
      </c>
      <c r="P880" s="6">
        <f t="shared" si="131"/>
        <v>32.5</v>
      </c>
      <c r="Q880" t="str">
        <f t="shared" si="132"/>
        <v>music</v>
      </c>
      <c r="R880" t="str">
        <f t="shared" si="133"/>
        <v>jazz</v>
      </c>
      <c r="S880" s="10">
        <f t="shared" si="134"/>
        <v>40504.982916666668</v>
      </c>
      <c r="T880" s="10">
        <f t="shared" si="135"/>
        <v>40534.982916666668</v>
      </c>
      <c r="U880">
        <f t="shared" si="136"/>
        <v>2010</v>
      </c>
      <c r="V880">
        <f t="shared" si="137"/>
        <v>2010</v>
      </c>
      <c r="W880" t="str">
        <f t="shared" si="138"/>
        <v>Nov</v>
      </c>
      <c r="X880" t="str">
        <f t="shared" si="139"/>
        <v>&lt;1000</v>
      </c>
      <c r="Y880" s="12">
        <f>VLOOKUP(H880,Table1[#All],2,)*Kickstarter!E880</f>
        <v>65</v>
      </c>
      <c r="Z880" s="5">
        <f>Y880/'currency conversion'!$B$18</f>
        <v>1.4108299165834079E-6</v>
      </c>
    </row>
    <row r="881" spans="1:26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0"/>
        <v>0.30666666666666664</v>
      </c>
      <c r="P881" s="6">
        <f t="shared" si="131"/>
        <v>21.466666666666665</v>
      </c>
      <c r="Q881" t="str">
        <f t="shared" si="132"/>
        <v>music</v>
      </c>
      <c r="R881" t="str">
        <f t="shared" si="133"/>
        <v>jazz</v>
      </c>
      <c r="S881" s="10">
        <f t="shared" si="134"/>
        <v>41037.579918981479</v>
      </c>
      <c r="T881" s="10">
        <f t="shared" si="135"/>
        <v>41058.579918981479</v>
      </c>
      <c r="U881">
        <f t="shared" si="136"/>
        <v>2012</v>
      </c>
      <c r="V881">
        <f t="shared" si="137"/>
        <v>2012</v>
      </c>
      <c r="W881" t="str">
        <f t="shared" si="138"/>
        <v>May</v>
      </c>
      <c r="X881" t="str">
        <f t="shared" si="139"/>
        <v>&lt;1000</v>
      </c>
      <c r="Y881" s="12">
        <f>VLOOKUP(H881,Table1[#All],2,)*Kickstarter!E881</f>
        <v>644</v>
      </c>
      <c r="Z881" s="5">
        <f>Y881/'currency conversion'!$B$18</f>
        <v>1.3978068711995611E-5</v>
      </c>
    </row>
    <row r="882" spans="1:26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0"/>
        <v>2.9894179894179893E-2</v>
      </c>
      <c r="P882" s="6">
        <f t="shared" si="131"/>
        <v>14.125</v>
      </c>
      <c r="Q882" t="str">
        <f t="shared" si="132"/>
        <v>music</v>
      </c>
      <c r="R882" t="str">
        <f t="shared" si="133"/>
        <v>indie rock</v>
      </c>
      <c r="S882" s="10">
        <f t="shared" si="134"/>
        <v>41179.07104166667</v>
      </c>
      <c r="T882" s="10">
        <f t="shared" si="135"/>
        <v>41212.07104166667</v>
      </c>
      <c r="U882">
        <f t="shared" si="136"/>
        <v>2012</v>
      </c>
      <c r="V882">
        <f t="shared" si="137"/>
        <v>2012</v>
      </c>
      <c r="W882" t="str">
        <f t="shared" si="138"/>
        <v>Sep</v>
      </c>
      <c r="X882" t="str">
        <f t="shared" si="139"/>
        <v>&lt;1000</v>
      </c>
      <c r="Y882" s="12">
        <f>VLOOKUP(H882,Table1[#All],2,)*Kickstarter!E882</f>
        <v>113</v>
      </c>
      <c r="Z882" s="5">
        <f>Y882/'currency conversion'!$B$18</f>
        <v>2.4526735472911554E-6</v>
      </c>
    </row>
    <row r="883" spans="1:26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0"/>
        <v>8.0000000000000002E-3</v>
      </c>
      <c r="P883" s="6">
        <f t="shared" si="131"/>
        <v>30</v>
      </c>
      <c r="Q883" t="str">
        <f t="shared" si="132"/>
        <v>music</v>
      </c>
      <c r="R883" t="str">
        <f t="shared" si="133"/>
        <v>indie rock</v>
      </c>
      <c r="S883" s="10">
        <f t="shared" si="134"/>
        <v>40877.00099537037</v>
      </c>
      <c r="T883" s="10">
        <f t="shared" si="135"/>
        <v>40922.00099537037</v>
      </c>
      <c r="U883">
        <f t="shared" si="136"/>
        <v>2011</v>
      </c>
      <c r="V883">
        <f t="shared" si="137"/>
        <v>2012</v>
      </c>
      <c r="W883" t="str">
        <f t="shared" si="138"/>
        <v>Nov</v>
      </c>
      <c r="X883" t="str">
        <f t="shared" si="139"/>
        <v>&lt;1000</v>
      </c>
      <c r="Y883" s="12">
        <f>VLOOKUP(H883,Table1[#All],2,)*Kickstarter!E883</f>
        <v>30</v>
      </c>
      <c r="Z883" s="5">
        <f>Y883/'currency conversion'!$B$18</f>
        <v>6.511522691923421E-7</v>
      </c>
    </row>
    <row r="884" spans="1:26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0"/>
        <v>0.20133333333333334</v>
      </c>
      <c r="P884" s="6">
        <f t="shared" si="131"/>
        <v>21.571428571428573</v>
      </c>
      <c r="Q884" t="str">
        <f t="shared" si="132"/>
        <v>music</v>
      </c>
      <c r="R884" t="str">
        <f t="shared" si="133"/>
        <v>indie rock</v>
      </c>
      <c r="S884" s="10">
        <f t="shared" si="134"/>
        <v>40759.610532407409</v>
      </c>
      <c r="T884" s="10">
        <f t="shared" si="135"/>
        <v>40792.610532407409</v>
      </c>
      <c r="U884">
        <f t="shared" si="136"/>
        <v>2011</v>
      </c>
      <c r="V884">
        <f t="shared" si="137"/>
        <v>2011</v>
      </c>
      <c r="W884" t="str">
        <f t="shared" si="138"/>
        <v>Aug</v>
      </c>
      <c r="X884" t="str">
        <f t="shared" si="139"/>
        <v>&lt;1000</v>
      </c>
      <c r="Y884" s="12">
        <f>VLOOKUP(H884,Table1[#All],2,)*Kickstarter!E884</f>
        <v>302</v>
      </c>
      <c r="Z884" s="5">
        <f>Y884/'currency conversion'!$B$18</f>
        <v>6.5549328432029113E-6</v>
      </c>
    </row>
    <row r="885" spans="1:26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0"/>
        <v>0.4002</v>
      </c>
      <c r="P885" s="6">
        <f t="shared" si="131"/>
        <v>83.375</v>
      </c>
      <c r="Q885" t="str">
        <f t="shared" si="132"/>
        <v>music</v>
      </c>
      <c r="R885" t="str">
        <f t="shared" si="133"/>
        <v>indie rock</v>
      </c>
      <c r="S885" s="10">
        <f t="shared" si="134"/>
        <v>42371.685590277775</v>
      </c>
      <c r="T885" s="10">
        <f t="shared" si="135"/>
        <v>42431.685590277775</v>
      </c>
      <c r="U885">
        <f t="shared" si="136"/>
        <v>2016</v>
      </c>
      <c r="V885">
        <f t="shared" si="137"/>
        <v>2016</v>
      </c>
      <c r="W885" t="str">
        <f t="shared" si="138"/>
        <v>Jan</v>
      </c>
      <c r="X885" t="str">
        <f t="shared" si="139"/>
        <v>1000 to 4999</v>
      </c>
      <c r="Y885" s="12">
        <f>VLOOKUP(H885,Table1[#All],2,)*Kickstarter!E885</f>
        <v>2001</v>
      </c>
      <c r="Z885" s="5">
        <f>Y885/'currency conversion'!$B$18</f>
        <v>4.3431856355129222E-5</v>
      </c>
    </row>
    <row r="886" spans="1:26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0"/>
        <v>0.01</v>
      </c>
      <c r="P886" s="6">
        <f t="shared" si="131"/>
        <v>10</v>
      </c>
      <c r="Q886" t="str">
        <f t="shared" si="132"/>
        <v>music</v>
      </c>
      <c r="R886" t="str">
        <f t="shared" si="133"/>
        <v>indie rock</v>
      </c>
      <c r="S886" s="10">
        <f t="shared" si="134"/>
        <v>40981.552615740744</v>
      </c>
      <c r="T886" s="10">
        <f t="shared" si="135"/>
        <v>41040.854861111111</v>
      </c>
      <c r="U886">
        <f t="shared" si="136"/>
        <v>2012</v>
      </c>
      <c r="V886">
        <f t="shared" si="137"/>
        <v>2012</v>
      </c>
      <c r="W886" t="str">
        <f t="shared" si="138"/>
        <v>Mar</v>
      </c>
      <c r="X886" t="str">
        <f t="shared" si="139"/>
        <v>&lt;1000</v>
      </c>
      <c r="Y886" s="12">
        <f>VLOOKUP(H886,Table1[#All],2,)*Kickstarter!E886</f>
        <v>20</v>
      </c>
      <c r="Z886" s="5">
        <f>Y886/'currency conversion'!$B$18</f>
        <v>4.3410151279489477E-7</v>
      </c>
    </row>
    <row r="887" spans="1:26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0"/>
        <v>0.75</v>
      </c>
      <c r="P887" s="6">
        <f t="shared" si="131"/>
        <v>35.714285714285715</v>
      </c>
      <c r="Q887" t="str">
        <f t="shared" si="132"/>
        <v>music</v>
      </c>
      <c r="R887" t="str">
        <f t="shared" si="133"/>
        <v>indie rock</v>
      </c>
      <c r="S887" s="10">
        <f t="shared" si="134"/>
        <v>42713.691099537042</v>
      </c>
      <c r="T887" s="10">
        <f t="shared" si="135"/>
        <v>42734.691099537042</v>
      </c>
      <c r="U887">
        <f t="shared" si="136"/>
        <v>2016</v>
      </c>
      <c r="V887">
        <f t="shared" si="137"/>
        <v>2016</v>
      </c>
      <c r="W887" t="str">
        <f t="shared" si="138"/>
        <v>Dec</v>
      </c>
      <c r="X887" t="str">
        <f t="shared" si="139"/>
        <v>&lt;1000</v>
      </c>
      <c r="Y887" s="12">
        <f>VLOOKUP(H887,Table1[#All],2,)*Kickstarter!E887</f>
        <v>750</v>
      </c>
      <c r="Z887" s="5">
        <f>Y887/'currency conversion'!$B$18</f>
        <v>1.6278806729808555E-5</v>
      </c>
    </row>
    <row r="888" spans="1:26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0"/>
        <v>0.41</v>
      </c>
      <c r="P888" s="6">
        <f t="shared" si="131"/>
        <v>29.285714285714285</v>
      </c>
      <c r="Q888" t="str">
        <f t="shared" si="132"/>
        <v>music</v>
      </c>
      <c r="R888" t="str">
        <f t="shared" si="133"/>
        <v>indie rock</v>
      </c>
      <c r="S888" s="10">
        <f t="shared" si="134"/>
        <v>42603.620520833334</v>
      </c>
      <c r="T888" s="10">
        <f t="shared" si="135"/>
        <v>42628.620520833334</v>
      </c>
      <c r="U888">
        <f t="shared" si="136"/>
        <v>2016</v>
      </c>
      <c r="V888">
        <f t="shared" si="137"/>
        <v>2016</v>
      </c>
      <c r="W888" t="str">
        <f t="shared" si="138"/>
        <v>Aug</v>
      </c>
      <c r="X888" t="str">
        <f t="shared" si="139"/>
        <v>&lt;1000</v>
      </c>
      <c r="Y888" s="12">
        <f>VLOOKUP(H888,Table1[#All],2,)*Kickstarter!E888</f>
        <v>205</v>
      </c>
      <c r="Z888" s="5">
        <f>Y888/'currency conversion'!$B$18</f>
        <v>4.4495405061476714E-6</v>
      </c>
    </row>
    <row r="889" spans="1:26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0"/>
        <v>0</v>
      </c>
      <c r="P889" s="6">
        <f t="shared" si="131"/>
        <v>0</v>
      </c>
      <c r="Q889" t="str">
        <f t="shared" si="132"/>
        <v>music</v>
      </c>
      <c r="R889" t="str">
        <f t="shared" si="133"/>
        <v>indie rock</v>
      </c>
      <c r="S889" s="10">
        <f t="shared" si="134"/>
        <v>41026.708969907406</v>
      </c>
      <c r="T889" s="10">
        <f t="shared" si="135"/>
        <v>41056.708969907406</v>
      </c>
      <c r="U889">
        <f t="shared" si="136"/>
        <v>2012</v>
      </c>
      <c r="V889">
        <f t="shared" si="137"/>
        <v>2012</v>
      </c>
      <c r="W889" t="str">
        <f t="shared" si="138"/>
        <v>Apr</v>
      </c>
      <c r="X889" t="str">
        <f t="shared" si="139"/>
        <v>No funding</v>
      </c>
      <c r="Y889" s="12">
        <f>VLOOKUP(H889,Table1[#All],2,)*Kickstarter!E889</f>
        <v>0</v>
      </c>
      <c r="Z889" s="5">
        <f>Y889/'currency conversion'!$B$18</f>
        <v>0</v>
      </c>
    </row>
    <row r="890" spans="1:26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0"/>
        <v>7.1999999999999995E-2</v>
      </c>
      <c r="P890" s="6">
        <f t="shared" si="131"/>
        <v>18</v>
      </c>
      <c r="Q890" t="str">
        <f t="shared" si="132"/>
        <v>music</v>
      </c>
      <c r="R890" t="str">
        <f t="shared" si="133"/>
        <v>indie rock</v>
      </c>
      <c r="S890" s="10">
        <f t="shared" si="134"/>
        <v>40751.503298611111</v>
      </c>
      <c r="T890" s="10">
        <f t="shared" si="135"/>
        <v>40787</v>
      </c>
      <c r="U890">
        <f t="shared" si="136"/>
        <v>2011</v>
      </c>
      <c r="V890">
        <f t="shared" si="137"/>
        <v>2011</v>
      </c>
      <c r="W890" t="str">
        <f t="shared" si="138"/>
        <v>Jul</v>
      </c>
      <c r="X890" t="str">
        <f t="shared" si="139"/>
        <v>&lt;1000</v>
      </c>
      <c r="Y890" s="12">
        <f>VLOOKUP(H890,Table1[#All],2,)*Kickstarter!E890</f>
        <v>72</v>
      </c>
      <c r="Z890" s="5">
        <f>Y890/'currency conversion'!$B$18</f>
        <v>1.5627654460616211E-6</v>
      </c>
    </row>
    <row r="891" spans="1:26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0"/>
        <v>9.4412800000000005E-2</v>
      </c>
      <c r="P891" s="6">
        <f t="shared" si="131"/>
        <v>73.760000000000005</v>
      </c>
      <c r="Q891" t="str">
        <f t="shared" si="132"/>
        <v>music</v>
      </c>
      <c r="R891" t="str">
        <f t="shared" si="133"/>
        <v>indie rock</v>
      </c>
      <c r="S891" s="10">
        <f t="shared" si="134"/>
        <v>41887.534062500003</v>
      </c>
      <c r="T891" s="10">
        <f t="shared" si="135"/>
        <v>41917.534062500003</v>
      </c>
      <c r="U891">
        <f t="shared" si="136"/>
        <v>2014</v>
      </c>
      <c r="V891">
        <f t="shared" si="137"/>
        <v>2014</v>
      </c>
      <c r="W891" t="str">
        <f t="shared" si="138"/>
        <v>Sep</v>
      </c>
      <c r="X891" t="str">
        <f t="shared" si="139"/>
        <v>1000 to 4999</v>
      </c>
      <c r="Y891" s="12">
        <f>VLOOKUP(H891,Table1[#All],2,)*Kickstarter!E891</f>
        <v>2360.3200000000002</v>
      </c>
      <c r="Z891" s="5">
        <f>Y891/'currency conversion'!$B$18</f>
        <v>5.1230924134002303E-5</v>
      </c>
    </row>
    <row r="892" spans="1:26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0"/>
        <v>4.1666666666666664E-2</v>
      </c>
      <c r="P892" s="6">
        <f t="shared" si="131"/>
        <v>31.25</v>
      </c>
      <c r="Q892" t="str">
        <f t="shared" si="132"/>
        <v>music</v>
      </c>
      <c r="R892" t="str">
        <f t="shared" si="133"/>
        <v>indie rock</v>
      </c>
      <c r="S892" s="10">
        <f t="shared" si="134"/>
        <v>41569.448831018519</v>
      </c>
      <c r="T892" s="10">
        <f t="shared" si="135"/>
        <v>41599.490497685183</v>
      </c>
      <c r="U892">
        <f t="shared" si="136"/>
        <v>2013</v>
      </c>
      <c r="V892">
        <f t="shared" si="137"/>
        <v>2013</v>
      </c>
      <c r="W892" t="str">
        <f t="shared" si="138"/>
        <v>Oct</v>
      </c>
      <c r="X892" t="str">
        <f t="shared" si="139"/>
        <v>&lt;1000</v>
      </c>
      <c r="Y892" s="12">
        <f>VLOOKUP(H892,Table1[#All],2,)*Kickstarter!E892</f>
        <v>125</v>
      </c>
      <c r="Z892" s="5">
        <f>Y892/'currency conversion'!$B$18</f>
        <v>2.7131344549680923E-6</v>
      </c>
    </row>
    <row r="893" spans="1:26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0"/>
        <v>3.2500000000000001E-2</v>
      </c>
      <c r="P893" s="6">
        <f t="shared" si="131"/>
        <v>28.888888888888889</v>
      </c>
      <c r="Q893" t="str">
        <f t="shared" si="132"/>
        <v>music</v>
      </c>
      <c r="R893" t="str">
        <f t="shared" si="133"/>
        <v>indie rock</v>
      </c>
      <c r="S893" s="10">
        <f t="shared" si="134"/>
        <v>41841.781597222223</v>
      </c>
      <c r="T893" s="10">
        <f t="shared" si="135"/>
        <v>41871.781597222223</v>
      </c>
      <c r="U893">
        <f t="shared" si="136"/>
        <v>2014</v>
      </c>
      <c r="V893">
        <f t="shared" si="137"/>
        <v>2014</v>
      </c>
      <c r="W893" t="str">
        <f t="shared" si="138"/>
        <v>Jul</v>
      </c>
      <c r="X893" t="str">
        <f t="shared" si="139"/>
        <v>&lt;1000</v>
      </c>
      <c r="Y893" s="12">
        <f>VLOOKUP(H893,Table1[#All],2,)*Kickstarter!E893</f>
        <v>260</v>
      </c>
      <c r="Z893" s="5">
        <f>Y893/'currency conversion'!$B$18</f>
        <v>5.6433196663336317E-6</v>
      </c>
    </row>
    <row r="894" spans="1:26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0"/>
        <v>0.40749999999999997</v>
      </c>
      <c r="P894" s="6">
        <f t="shared" si="131"/>
        <v>143.8235294117647</v>
      </c>
      <c r="Q894" t="str">
        <f t="shared" si="132"/>
        <v>music</v>
      </c>
      <c r="R894" t="str">
        <f t="shared" si="133"/>
        <v>indie rock</v>
      </c>
      <c r="S894" s="10">
        <f t="shared" si="134"/>
        <v>40303.95003472222</v>
      </c>
      <c r="T894" s="10">
        <f t="shared" si="135"/>
        <v>40390.916666666664</v>
      </c>
      <c r="U894">
        <f t="shared" si="136"/>
        <v>2010</v>
      </c>
      <c r="V894">
        <f t="shared" si="137"/>
        <v>2010</v>
      </c>
      <c r="W894" t="str">
        <f t="shared" si="138"/>
        <v>May</v>
      </c>
      <c r="X894" t="str">
        <f t="shared" si="139"/>
        <v>1000 to 4999</v>
      </c>
      <c r="Y894" s="12">
        <f>VLOOKUP(H894,Table1[#All],2,)*Kickstarter!E894</f>
        <v>2445</v>
      </c>
      <c r="Z894" s="5">
        <f>Y894/'currency conversion'!$B$18</f>
        <v>5.3068909939175882E-5</v>
      </c>
    </row>
    <row r="895" spans="1:26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0"/>
        <v>0.1</v>
      </c>
      <c r="P895" s="6">
        <f t="shared" si="131"/>
        <v>40</v>
      </c>
      <c r="Q895" t="str">
        <f t="shared" si="132"/>
        <v>music</v>
      </c>
      <c r="R895" t="str">
        <f t="shared" si="133"/>
        <v>indie rock</v>
      </c>
      <c r="S895" s="10">
        <f t="shared" si="134"/>
        <v>42065.647719907407</v>
      </c>
      <c r="T895" s="10">
        <f t="shared" si="135"/>
        <v>42095.606053240743</v>
      </c>
      <c r="U895">
        <f t="shared" si="136"/>
        <v>2015</v>
      </c>
      <c r="V895">
        <f t="shared" si="137"/>
        <v>2015</v>
      </c>
      <c r="W895" t="str">
        <f t="shared" si="138"/>
        <v>Mar</v>
      </c>
      <c r="X895" t="str">
        <f t="shared" si="139"/>
        <v>&lt;1000</v>
      </c>
      <c r="Y895" s="12">
        <f>VLOOKUP(H895,Table1[#All],2,)*Kickstarter!E895</f>
        <v>200</v>
      </c>
      <c r="Z895" s="5">
        <f>Y895/'currency conversion'!$B$18</f>
        <v>4.3410151279489479E-6</v>
      </c>
    </row>
    <row r="896" spans="1:26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0"/>
        <v>0.39169999999999999</v>
      </c>
      <c r="P896" s="6">
        <f t="shared" si="131"/>
        <v>147.81132075471697</v>
      </c>
      <c r="Q896" t="str">
        <f t="shared" si="132"/>
        <v>music</v>
      </c>
      <c r="R896" t="str">
        <f t="shared" si="133"/>
        <v>indie rock</v>
      </c>
      <c r="S896" s="10">
        <f t="shared" si="134"/>
        <v>42496.73159722222</v>
      </c>
      <c r="T896" s="10">
        <f t="shared" si="135"/>
        <v>42526.73159722222</v>
      </c>
      <c r="U896">
        <f t="shared" si="136"/>
        <v>2016</v>
      </c>
      <c r="V896">
        <f t="shared" si="137"/>
        <v>2016</v>
      </c>
      <c r="W896" t="str">
        <f t="shared" si="138"/>
        <v>May</v>
      </c>
      <c r="X896" t="str">
        <f t="shared" si="139"/>
        <v>5000 to 9999</v>
      </c>
      <c r="Y896" s="12">
        <f>VLOOKUP(H896,Table1[#All],2,)*Kickstarter!E896</f>
        <v>7834</v>
      </c>
      <c r="Z896" s="5">
        <f>Y896/'currency conversion'!$B$18</f>
        <v>1.7003756256176028E-4</v>
      </c>
    </row>
    <row r="897" spans="1:26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0"/>
        <v>2.4375000000000001E-2</v>
      </c>
      <c r="P897" s="6">
        <f t="shared" si="131"/>
        <v>27.857142857142858</v>
      </c>
      <c r="Q897" t="str">
        <f t="shared" si="132"/>
        <v>music</v>
      </c>
      <c r="R897" t="str">
        <f t="shared" si="133"/>
        <v>indie rock</v>
      </c>
      <c r="S897" s="10">
        <f t="shared" si="134"/>
        <v>40430.877650462964</v>
      </c>
      <c r="T897" s="10">
        <f t="shared" si="135"/>
        <v>40475.877650462964</v>
      </c>
      <c r="U897">
        <f t="shared" si="136"/>
        <v>2010</v>
      </c>
      <c r="V897">
        <f t="shared" si="137"/>
        <v>2010</v>
      </c>
      <c r="W897" t="str">
        <f t="shared" si="138"/>
        <v>Sep</v>
      </c>
      <c r="X897" t="str">
        <f t="shared" si="139"/>
        <v>&lt;1000</v>
      </c>
      <c r="Y897" s="12">
        <f>VLOOKUP(H897,Table1[#All],2,)*Kickstarter!E897</f>
        <v>195</v>
      </c>
      <c r="Z897" s="5">
        <f>Y897/'currency conversion'!$B$18</f>
        <v>4.2324897497502235E-6</v>
      </c>
    </row>
    <row r="898" spans="1:26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0"/>
        <v>0.4</v>
      </c>
      <c r="P898" s="6">
        <f t="shared" si="131"/>
        <v>44.444444444444443</v>
      </c>
      <c r="Q898" t="str">
        <f t="shared" si="132"/>
        <v>music</v>
      </c>
      <c r="R898" t="str">
        <f t="shared" si="133"/>
        <v>indie rock</v>
      </c>
      <c r="S898" s="10">
        <f t="shared" si="134"/>
        <v>42218.622986111106</v>
      </c>
      <c r="T898" s="10">
        <f t="shared" si="135"/>
        <v>42243.916666666672</v>
      </c>
      <c r="U898">
        <f t="shared" si="136"/>
        <v>2015</v>
      </c>
      <c r="V898">
        <f t="shared" si="137"/>
        <v>2015</v>
      </c>
      <c r="W898" t="str">
        <f t="shared" si="138"/>
        <v>Aug</v>
      </c>
      <c r="X898" t="str">
        <f t="shared" si="139"/>
        <v>1000 to 4999</v>
      </c>
      <c r="Y898" s="12">
        <f>VLOOKUP(H898,Table1[#All],2,)*Kickstarter!E898</f>
        <v>3200</v>
      </c>
      <c r="Z898" s="5">
        <f>Y898/'currency conversion'!$B$18</f>
        <v>6.9456242047183166E-5</v>
      </c>
    </row>
    <row r="899" spans="1:26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0">IF(D899&lt;&gt;0,IF(E899&lt;&gt;0,E899/D899,0),0)</f>
        <v>0</v>
      </c>
      <c r="P899" s="6">
        <f t="shared" ref="P899:P962" si="141">IF(L899&lt;&gt;0,IF(E899&lt;&gt;0,E899/L899,0),0)</f>
        <v>0</v>
      </c>
      <c r="Q899" t="str">
        <f t="shared" ref="Q899:Q962" si="142">LEFT(N899,SEARCH("/",N899,1)-1)</f>
        <v>music</v>
      </c>
      <c r="R899" t="str">
        <f t="shared" ref="R899:R962" si="143">RIGHT(N899,LEN(N899)-SEARCH("/",N899,1))</f>
        <v>indie rock</v>
      </c>
      <c r="S899" s="10">
        <f t="shared" ref="S899:S962" si="144">(J899/86400)+25569+(-6/24)</f>
        <v>41211.438750000001</v>
      </c>
      <c r="T899" s="10">
        <f t="shared" ref="T899:T962" si="145">(I899/86400)+25569+(-6/24)</f>
        <v>41241.480416666665</v>
      </c>
      <c r="U899">
        <f t="shared" ref="U899:U962" si="146">YEAR(S899)</f>
        <v>2012</v>
      </c>
      <c r="V899">
        <f t="shared" ref="V899:V962" si="147">YEAR(T899)</f>
        <v>2012</v>
      </c>
      <c r="W899" t="str">
        <f t="shared" ref="W899:W962" si="148">TEXT(S899,"mmm")</f>
        <v>Oct</v>
      </c>
      <c r="X899" t="str">
        <f t="shared" ref="X899:X962" si="149">IF(E899=0,"No funding",IF(E899&lt;1000,"&lt;1000",IF(E899&lt;4999,"1000 to 4999",IF(E899&lt;10000,"5000 to 9999",IF(E899&lt;14999,"10000 to 14999",IF(E899&lt;20000,"15000 to 19999",IF(E899&lt;25000,"20000 to 24999",IF(E899&lt;30000,"25000 to 29999",IF(E899&lt;35000,"30000 to 34999",IF(E899&lt;40000,"35000 to 39999",IF(E899&lt;45000,"40000 to 44999",IF(E899&lt;50000,"45000 to 49999","&gt;50000"))))))))))))</f>
        <v>No funding</v>
      </c>
      <c r="Y899" s="12">
        <f>VLOOKUP(H899,Table1[#All],2,)*Kickstarter!E899</f>
        <v>0</v>
      </c>
      <c r="Z899" s="5">
        <f>Y899/'currency conversion'!$B$18</f>
        <v>0</v>
      </c>
    </row>
    <row r="900" spans="1:26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0"/>
        <v>2.8000000000000001E-2</v>
      </c>
      <c r="P900" s="6">
        <f t="shared" si="141"/>
        <v>35</v>
      </c>
      <c r="Q900" t="str">
        <f t="shared" si="142"/>
        <v>music</v>
      </c>
      <c r="R900" t="str">
        <f t="shared" si="143"/>
        <v>indie rock</v>
      </c>
      <c r="S900" s="10">
        <f t="shared" si="144"/>
        <v>40878.508217592593</v>
      </c>
      <c r="T900" s="10">
        <f t="shared" si="145"/>
        <v>40923.508217592593</v>
      </c>
      <c r="U900">
        <f t="shared" si="146"/>
        <v>2011</v>
      </c>
      <c r="V900">
        <f t="shared" si="147"/>
        <v>2012</v>
      </c>
      <c r="W900" t="str">
        <f t="shared" si="148"/>
        <v>Dec</v>
      </c>
      <c r="X900" t="str">
        <f t="shared" si="149"/>
        <v>&lt;1000</v>
      </c>
      <c r="Y900" s="12">
        <f>VLOOKUP(H900,Table1[#All],2,)*Kickstarter!E900</f>
        <v>70</v>
      </c>
      <c r="Z900" s="5">
        <f>Y900/'currency conversion'!$B$18</f>
        <v>1.5193552947821316E-6</v>
      </c>
    </row>
    <row r="901" spans="1:26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0"/>
        <v>0.37333333333333335</v>
      </c>
      <c r="P901" s="6">
        <f t="shared" si="141"/>
        <v>35</v>
      </c>
      <c r="Q901" t="str">
        <f t="shared" si="142"/>
        <v>music</v>
      </c>
      <c r="R901" t="str">
        <f t="shared" si="143"/>
        <v>indie rock</v>
      </c>
      <c r="S901" s="10">
        <f t="shared" si="144"/>
        <v>40645.849097222221</v>
      </c>
      <c r="T901" s="10">
        <f t="shared" si="145"/>
        <v>40690.849097222221</v>
      </c>
      <c r="U901">
        <f t="shared" si="146"/>
        <v>2011</v>
      </c>
      <c r="V901">
        <f t="shared" si="147"/>
        <v>2011</v>
      </c>
      <c r="W901" t="str">
        <f t="shared" si="148"/>
        <v>Apr</v>
      </c>
      <c r="X901" t="str">
        <f t="shared" si="149"/>
        <v>&lt;1000</v>
      </c>
      <c r="Y901" s="12">
        <f>VLOOKUP(H901,Table1[#All],2,)*Kickstarter!E901</f>
        <v>280</v>
      </c>
      <c r="Z901" s="5">
        <f>Y901/'currency conversion'!$B$18</f>
        <v>6.0774211791285266E-6</v>
      </c>
    </row>
    <row r="902" spans="1:26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0"/>
        <v>4.1999999999999997E-3</v>
      </c>
      <c r="P902" s="6">
        <f t="shared" si="141"/>
        <v>10.5</v>
      </c>
      <c r="Q902" t="str">
        <f t="shared" si="142"/>
        <v>music</v>
      </c>
      <c r="R902" t="str">
        <f t="shared" si="143"/>
        <v>jazz</v>
      </c>
      <c r="S902" s="10">
        <f t="shared" si="144"/>
        <v>42429.59956018519</v>
      </c>
      <c r="T902" s="10">
        <f t="shared" si="145"/>
        <v>42459.557893518519</v>
      </c>
      <c r="U902">
        <f t="shared" si="146"/>
        <v>2016</v>
      </c>
      <c r="V902">
        <f t="shared" si="147"/>
        <v>2016</v>
      </c>
      <c r="W902" t="str">
        <f t="shared" si="148"/>
        <v>Feb</v>
      </c>
      <c r="X902" t="str">
        <f t="shared" si="149"/>
        <v>&lt;1000</v>
      </c>
      <c r="Y902" s="12">
        <f>VLOOKUP(H902,Table1[#All],2,)*Kickstarter!E902</f>
        <v>21</v>
      </c>
      <c r="Z902" s="5">
        <f>Y902/'currency conversion'!$B$18</f>
        <v>4.5580658843463951E-7</v>
      </c>
    </row>
    <row r="903" spans="1:26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0"/>
        <v>0</v>
      </c>
      <c r="P903" s="6">
        <f t="shared" si="141"/>
        <v>0</v>
      </c>
      <c r="Q903" t="str">
        <f t="shared" si="142"/>
        <v>music</v>
      </c>
      <c r="R903" t="str">
        <f t="shared" si="143"/>
        <v>jazz</v>
      </c>
      <c r="S903" s="10">
        <f t="shared" si="144"/>
        <v>40291.56150462963</v>
      </c>
      <c r="T903" s="10">
        <f t="shared" si="145"/>
        <v>40337.549305555556</v>
      </c>
      <c r="U903">
        <f t="shared" si="146"/>
        <v>2010</v>
      </c>
      <c r="V903">
        <f t="shared" si="147"/>
        <v>2010</v>
      </c>
      <c r="W903" t="str">
        <f t="shared" si="148"/>
        <v>Apr</v>
      </c>
      <c r="X903" t="str">
        <f t="shared" si="149"/>
        <v>No funding</v>
      </c>
      <c r="Y903" s="12">
        <f>VLOOKUP(H903,Table1[#All],2,)*Kickstarter!E903</f>
        <v>0</v>
      </c>
      <c r="Z903" s="5">
        <f>Y903/'currency conversion'!$B$18</f>
        <v>0</v>
      </c>
    </row>
    <row r="904" spans="1:26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0"/>
        <v>3.0000000000000001E-3</v>
      </c>
      <c r="P904" s="6">
        <f t="shared" si="141"/>
        <v>30</v>
      </c>
      <c r="Q904" t="str">
        <f t="shared" si="142"/>
        <v>music</v>
      </c>
      <c r="R904" t="str">
        <f t="shared" si="143"/>
        <v>jazz</v>
      </c>
      <c r="S904" s="10">
        <f t="shared" si="144"/>
        <v>41829.715532407405</v>
      </c>
      <c r="T904" s="10">
        <f t="shared" si="145"/>
        <v>41881.395833333336</v>
      </c>
      <c r="U904">
        <f t="shared" si="146"/>
        <v>2014</v>
      </c>
      <c r="V904">
        <f t="shared" si="147"/>
        <v>2014</v>
      </c>
      <c r="W904" t="str">
        <f t="shared" si="148"/>
        <v>Jul</v>
      </c>
      <c r="X904" t="str">
        <f t="shared" si="149"/>
        <v>&lt;1000</v>
      </c>
      <c r="Y904" s="12">
        <f>VLOOKUP(H904,Table1[#All],2,)*Kickstarter!E904</f>
        <v>90</v>
      </c>
      <c r="Z904" s="5">
        <f>Y904/'currency conversion'!$B$18</f>
        <v>1.9534568075770265E-6</v>
      </c>
    </row>
    <row r="905" spans="1:26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0"/>
        <v>3.2000000000000001E-2</v>
      </c>
      <c r="P905" s="6">
        <f t="shared" si="141"/>
        <v>40</v>
      </c>
      <c r="Q905" t="str">
        <f t="shared" si="142"/>
        <v>music</v>
      </c>
      <c r="R905" t="str">
        <f t="shared" si="143"/>
        <v>jazz</v>
      </c>
      <c r="S905" s="10">
        <f t="shared" si="144"/>
        <v>41149.546064814815</v>
      </c>
      <c r="T905" s="10">
        <f t="shared" si="145"/>
        <v>41174.850694444445</v>
      </c>
      <c r="U905">
        <f t="shared" si="146"/>
        <v>2012</v>
      </c>
      <c r="V905">
        <f t="shared" si="147"/>
        <v>2012</v>
      </c>
      <c r="W905" t="str">
        <f t="shared" si="148"/>
        <v>Aug</v>
      </c>
      <c r="X905" t="str">
        <f t="shared" si="149"/>
        <v>&lt;1000</v>
      </c>
      <c r="Y905" s="12">
        <f>VLOOKUP(H905,Table1[#All],2,)*Kickstarter!E905</f>
        <v>160</v>
      </c>
      <c r="Z905" s="5">
        <f>Y905/'currency conversion'!$B$18</f>
        <v>3.4728121023591582E-6</v>
      </c>
    </row>
    <row r="906" spans="1:26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0"/>
        <v>3.0200000000000001E-3</v>
      </c>
      <c r="P906" s="6">
        <f t="shared" si="141"/>
        <v>50.333333333333336</v>
      </c>
      <c r="Q906" t="str">
        <f t="shared" si="142"/>
        <v>music</v>
      </c>
      <c r="R906" t="str">
        <f t="shared" si="143"/>
        <v>jazz</v>
      </c>
      <c r="S906" s="10">
        <f t="shared" si="144"/>
        <v>42341.830289351856</v>
      </c>
      <c r="T906" s="10">
        <f t="shared" si="145"/>
        <v>42371.830289351856</v>
      </c>
      <c r="U906">
        <f t="shared" si="146"/>
        <v>2015</v>
      </c>
      <c r="V906">
        <f t="shared" si="147"/>
        <v>2016</v>
      </c>
      <c r="W906" t="str">
        <f t="shared" si="148"/>
        <v>Dec</v>
      </c>
      <c r="X906" t="str">
        <f t="shared" si="149"/>
        <v>&lt;1000</v>
      </c>
      <c r="Y906" s="12">
        <f>VLOOKUP(H906,Table1[#All],2,)*Kickstarter!E906</f>
        <v>151</v>
      </c>
      <c r="Z906" s="5">
        <f>Y906/'currency conversion'!$B$18</f>
        <v>3.2774664216014557E-6</v>
      </c>
    </row>
    <row r="907" spans="1:26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0"/>
        <v>3.0153846153846153E-2</v>
      </c>
      <c r="P907" s="6">
        <f t="shared" si="141"/>
        <v>32.666666666666664</v>
      </c>
      <c r="Q907" t="str">
        <f t="shared" si="142"/>
        <v>music</v>
      </c>
      <c r="R907" t="str">
        <f t="shared" si="143"/>
        <v>jazz</v>
      </c>
      <c r="S907" s="10">
        <f t="shared" si="144"/>
        <v>40506.989884259259</v>
      </c>
      <c r="T907" s="10">
        <f t="shared" si="145"/>
        <v>40566.989884259259</v>
      </c>
      <c r="U907">
        <f t="shared" si="146"/>
        <v>2010</v>
      </c>
      <c r="V907">
        <f t="shared" si="147"/>
        <v>2011</v>
      </c>
      <c r="W907" t="str">
        <f t="shared" si="148"/>
        <v>Nov</v>
      </c>
      <c r="X907" t="str">
        <f t="shared" si="149"/>
        <v>&lt;1000</v>
      </c>
      <c r="Y907" s="12">
        <f>VLOOKUP(H907,Table1[#All],2,)*Kickstarter!E907</f>
        <v>196</v>
      </c>
      <c r="Z907" s="5">
        <f>Y907/'currency conversion'!$B$18</f>
        <v>4.2541948253899689E-6</v>
      </c>
    </row>
    <row r="908" spans="1:26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0"/>
        <v>0</v>
      </c>
      <c r="P908" s="6">
        <f t="shared" si="141"/>
        <v>0</v>
      </c>
      <c r="Q908" t="str">
        <f t="shared" si="142"/>
        <v>music</v>
      </c>
      <c r="R908" t="str">
        <f t="shared" si="143"/>
        <v>jazz</v>
      </c>
      <c r="S908" s="10">
        <f t="shared" si="144"/>
        <v>41680.939699074072</v>
      </c>
      <c r="T908" s="10">
        <f t="shared" si="145"/>
        <v>41710.898032407407</v>
      </c>
      <c r="U908">
        <f t="shared" si="146"/>
        <v>2014</v>
      </c>
      <c r="V908">
        <f t="shared" si="147"/>
        <v>2014</v>
      </c>
      <c r="W908" t="str">
        <f t="shared" si="148"/>
        <v>Feb</v>
      </c>
      <c r="X908" t="str">
        <f t="shared" si="149"/>
        <v>No funding</v>
      </c>
      <c r="Y908" s="12">
        <f>VLOOKUP(H908,Table1[#All],2,)*Kickstarter!E908</f>
        <v>0</v>
      </c>
      <c r="Z908" s="5">
        <f>Y908/'currency conversion'!$B$18</f>
        <v>0</v>
      </c>
    </row>
    <row r="909" spans="1:26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0"/>
        <v>0</v>
      </c>
      <c r="P909" s="6">
        <f t="shared" si="141"/>
        <v>0</v>
      </c>
      <c r="Q909" t="str">
        <f t="shared" si="142"/>
        <v>music</v>
      </c>
      <c r="R909" t="str">
        <f t="shared" si="143"/>
        <v>jazz</v>
      </c>
      <c r="S909" s="10">
        <f t="shared" si="144"/>
        <v>40766.942395833335</v>
      </c>
      <c r="T909" s="10">
        <f t="shared" si="145"/>
        <v>40796.942395833335</v>
      </c>
      <c r="U909">
        <f t="shared" si="146"/>
        <v>2011</v>
      </c>
      <c r="V909">
        <f t="shared" si="147"/>
        <v>2011</v>
      </c>
      <c r="W909" t="str">
        <f t="shared" si="148"/>
        <v>Aug</v>
      </c>
      <c r="X909" t="str">
        <f t="shared" si="149"/>
        <v>No funding</v>
      </c>
      <c r="Y909" s="12">
        <f>VLOOKUP(H909,Table1[#All],2,)*Kickstarter!E909</f>
        <v>0</v>
      </c>
      <c r="Z909" s="5">
        <f>Y909/'currency conversion'!$B$18</f>
        <v>0</v>
      </c>
    </row>
    <row r="910" spans="1:26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0"/>
        <v>0</v>
      </c>
      <c r="P910" s="6">
        <f t="shared" si="141"/>
        <v>0</v>
      </c>
      <c r="Q910" t="str">
        <f t="shared" si="142"/>
        <v>music</v>
      </c>
      <c r="R910" t="str">
        <f t="shared" si="143"/>
        <v>jazz</v>
      </c>
      <c r="S910" s="10">
        <f t="shared" si="144"/>
        <v>40340.551562499997</v>
      </c>
      <c r="T910" s="10">
        <f t="shared" si="145"/>
        <v>40385.957638888889</v>
      </c>
      <c r="U910">
        <f t="shared" si="146"/>
        <v>2010</v>
      </c>
      <c r="V910">
        <f t="shared" si="147"/>
        <v>2010</v>
      </c>
      <c r="W910" t="str">
        <f t="shared" si="148"/>
        <v>Jun</v>
      </c>
      <c r="X910" t="str">
        <f t="shared" si="149"/>
        <v>No funding</v>
      </c>
      <c r="Y910" s="12">
        <f>VLOOKUP(H910,Table1[#All],2,)*Kickstarter!E910</f>
        <v>0</v>
      </c>
      <c r="Z910" s="5">
        <f>Y910/'currency conversion'!$B$18</f>
        <v>0</v>
      </c>
    </row>
    <row r="911" spans="1:26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0"/>
        <v>3.2500000000000001E-2</v>
      </c>
      <c r="P911" s="6">
        <f t="shared" si="141"/>
        <v>65</v>
      </c>
      <c r="Q911" t="str">
        <f t="shared" si="142"/>
        <v>music</v>
      </c>
      <c r="R911" t="str">
        <f t="shared" si="143"/>
        <v>jazz</v>
      </c>
      <c r="S911" s="10">
        <f t="shared" si="144"/>
        <v>41081.44027777778</v>
      </c>
      <c r="T911" s="10">
        <f t="shared" si="145"/>
        <v>41112.916666666664</v>
      </c>
      <c r="U911">
        <f t="shared" si="146"/>
        <v>2012</v>
      </c>
      <c r="V911">
        <f t="shared" si="147"/>
        <v>2012</v>
      </c>
      <c r="W911" t="str">
        <f t="shared" si="148"/>
        <v>Jun</v>
      </c>
      <c r="X911" t="str">
        <f t="shared" si="149"/>
        <v>&lt;1000</v>
      </c>
      <c r="Y911" s="12">
        <f>VLOOKUP(H911,Table1[#All],2,)*Kickstarter!E911</f>
        <v>520</v>
      </c>
      <c r="Z911" s="5">
        <f>Y911/'currency conversion'!$B$18</f>
        <v>1.1286639332667263E-5</v>
      </c>
    </row>
    <row r="912" spans="1:26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0"/>
        <v>0.22363636363636363</v>
      </c>
      <c r="P912" s="6">
        <f t="shared" si="141"/>
        <v>24.6</v>
      </c>
      <c r="Q912" t="str">
        <f t="shared" si="142"/>
        <v>music</v>
      </c>
      <c r="R912" t="str">
        <f t="shared" si="143"/>
        <v>jazz</v>
      </c>
      <c r="S912" s="10">
        <f t="shared" si="144"/>
        <v>42737.295358796298</v>
      </c>
      <c r="T912" s="10">
        <f t="shared" si="145"/>
        <v>42797.295358796298</v>
      </c>
      <c r="U912">
        <f t="shared" si="146"/>
        <v>2017</v>
      </c>
      <c r="V912">
        <f t="shared" si="147"/>
        <v>2017</v>
      </c>
      <c r="W912" t="str">
        <f t="shared" si="148"/>
        <v>Jan</v>
      </c>
      <c r="X912" t="str">
        <f t="shared" si="149"/>
        <v>&lt;1000</v>
      </c>
      <c r="Y912" s="12">
        <f>VLOOKUP(H912,Table1[#All],2,)*Kickstarter!E912</f>
        <v>161.13</v>
      </c>
      <c r="Z912" s="5">
        <f>Y912/'currency conversion'!$B$18</f>
        <v>3.4973388378320694E-6</v>
      </c>
    </row>
    <row r="913" spans="1:26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0"/>
        <v>0</v>
      </c>
      <c r="P913" s="6">
        <f t="shared" si="141"/>
        <v>0</v>
      </c>
      <c r="Q913" t="str">
        <f t="shared" si="142"/>
        <v>music</v>
      </c>
      <c r="R913" t="str">
        <f t="shared" si="143"/>
        <v>jazz</v>
      </c>
      <c r="S913" s="10">
        <f t="shared" si="144"/>
        <v>41641.755150462966</v>
      </c>
      <c r="T913" s="10">
        <f t="shared" si="145"/>
        <v>41662.755150462966</v>
      </c>
      <c r="U913">
        <f t="shared" si="146"/>
        <v>2014</v>
      </c>
      <c r="V913">
        <f t="shared" si="147"/>
        <v>2014</v>
      </c>
      <c r="W913" t="str">
        <f t="shared" si="148"/>
        <v>Jan</v>
      </c>
      <c r="X913" t="str">
        <f t="shared" si="149"/>
        <v>No funding</v>
      </c>
      <c r="Y913" s="12">
        <f>VLOOKUP(H913,Table1[#All],2,)*Kickstarter!E913</f>
        <v>0</v>
      </c>
      <c r="Z913" s="5">
        <f>Y913/'currency conversion'!$B$18</f>
        <v>0</v>
      </c>
    </row>
    <row r="914" spans="1:26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0"/>
        <v>8.5714285714285719E-3</v>
      </c>
      <c r="P914" s="6">
        <f t="shared" si="141"/>
        <v>15</v>
      </c>
      <c r="Q914" t="str">
        <f t="shared" si="142"/>
        <v>music</v>
      </c>
      <c r="R914" t="str">
        <f t="shared" si="143"/>
        <v>jazz</v>
      </c>
      <c r="S914" s="10">
        <f t="shared" si="144"/>
        <v>41193.859340277777</v>
      </c>
      <c r="T914" s="10">
        <f t="shared" si="145"/>
        <v>41253.901006944448</v>
      </c>
      <c r="U914">
        <f t="shared" si="146"/>
        <v>2012</v>
      </c>
      <c r="V914">
        <f t="shared" si="147"/>
        <v>2012</v>
      </c>
      <c r="W914" t="str">
        <f t="shared" si="148"/>
        <v>Oct</v>
      </c>
      <c r="X914" t="str">
        <f t="shared" si="149"/>
        <v>&lt;1000</v>
      </c>
      <c r="Y914" s="12">
        <f>VLOOKUP(H914,Table1[#All],2,)*Kickstarter!E914</f>
        <v>30</v>
      </c>
      <c r="Z914" s="5">
        <f>Y914/'currency conversion'!$B$18</f>
        <v>6.511522691923421E-7</v>
      </c>
    </row>
    <row r="915" spans="1:26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0"/>
        <v>6.6066666666666662E-2</v>
      </c>
      <c r="P915" s="6">
        <f t="shared" si="141"/>
        <v>82.583333333333329</v>
      </c>
      <c r="Q915" t="str">
        <f t="shared" si="142"/>
        <v>music</v>
      </c>
      <c r="R915" t="str">
        <f t="shared" si="143"/>
        <v>jazz</v>
      </c>
      <c r="S915" s="10">
        <f t="shared" si="144"/>
        <v>41003.889108796298</v>
      </c>
      <c r="T915" s="10">
        <f t="shared" si="145"/>
        <v>41033.889108796298</v>
      </c>
      <c r="U915">
        <f t="shared" si="146"/>
        <v>2012</v>
      </c>
      <c r="V915">
        <f t="shared" si="147"/>
        <v>2012</v>
      </c>
      <c r="W915" t="str">
        <f t="shared" si="148"/>
        <v>Apr</v>
      </c>
      <c r="X915" t="str">
        <f t="shared" si="149"/>
        <v>1000 to 4999</v>
      </c>
      <c r="Y915" s="12">
        <f>VLOOKUP(H915,Table1[#All],2,)*Kickstarter!E915</f>
        <v>1982</v>
      </c>
      <c r="Z915" s="5">
        <f>Y915/'currency conversion'!$B$18</f>
        <v>4.3019459917974069E-5</v>
      </c>
    </row>
    <row r="916" spans="1:26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0"/>
        <v>0</v>
      </c>
      <c r="P916" s="6">
        <f t="shared" si="141"/>
        <v>0</v>
      </c>
      <c r="Q916" t="str">
        <f t="shared" si="142"/>
        <v>music</v>
      </c>
      <c r="R916" t="str">
        <f t="shared" si="143"/>
        <v>jazz</v>
      </c>
      <c r="S916" s="10">
        <f t="shared" si="144"/>
        <v>41116.513275462959</v>
      </c>
      <c r="T916" s="10">
        <f t="shared" si="145"/>
        <v>41146.513275462959</v>
      </c>
      <c r="U916">
        <f t="shared" si="146"/>
        <v>2012</v>
      </c>
      <c r="V916">
        <f t="shared" si="147"/>
        <v>2012</v>
      </c>
      <c r="W916" t="str">
        <f t="shared" si="148"/>
        <v>Jul</v>
      </c>
      <c r="X916" t="str">
        <f t="shared" si="149"/>
        <v>No funding</v>
      </c>
      <c r="Y916" s="12">
        <f>VLOOKUP(H916,Table1[#All],2,)*Kickstarter!E916</f>
        <v>0</v>
      </c>
      <c r="Z916" s="5">
        <f>Y916/'currency conversion'!$B$18</f>
        <v>0</v>
      </c>
    </row>
    <row r="917" spans="1:26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0"/>
        <v>5.7692307692307696E-2</v>
      </c>
      <c r="P917" s="6">
        <f t="shared" si="141"/>
        <v>41.666666666666664</v>
      </c>
      <c r="Q917" t="str">
        <f t="shared" si="142"/>
        <v>music</v>
      </c>
      <c r="R917" t="str">
        <f t="shared" si="143"/>
        <v>jazz</v>
      </c>
      <c r="S917" s="10">
        <f t="shared" si="144"/>
        <v>40937.429560185185</v>
      </c>
      <c r="T917" s="10">
        <f t="shared" si="145"/>
        <v>40968.957638888889</v>
      </c>
      <c r="U917">
        <f t="shared" si="146"/>
        <v>2012</v>
      </c>
      <c r="V917">
        <f t="shared" si="147"/>
        <v>2012</v>
      </c>
      <c r="W917" t="str">
        <f t="shared" si="148"/>
        <v>Jan</v>
      </c>
      <c r="X917" t="str">
        <f t="shared" si="149"/>
        <v>&lt;1000</v>
      </c>
      <c r="Y917" s="12">
        <f>VLOOKUP(H917,Table1[#All],2,)*Kickstarter!E917</f>
        <v>375</v>
      </c>
      <c r="Z917" s="5">
        <f>Y917/'currency conversion'!$B$18</f>
        <v>8.1394033649042774E-6</v>
      </c>
    </row>
    <row r="918" spans="1:26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0"/>
        <v>0</v>
      </c>
      <c r="P918" s="6">
        <f t="shared" si="141"/>
        <v>0</v>
      </c>
      <c r="Q918" t="str">
        <f t="shared" si="142"/>
        <v>music</v>
      </c>
      <c r="R918" t="str">
        <f t="shared" si="143"/>
        <v>jazz</v>
      </c>
      <c r="S918" s="10">
        <f t="shared" si="144"/>
        <v>40434.603402777779</v>
      </c>
      <c r="T918" s="10">
        <f t="shared" si="145"/>
        <v>40472.958333333336</v>
      </c>
      <c r="U918">
        <f t="shared" si="146"/>
        <v>2010</v>
      </c>
      <c r="V918">
        <f t="shared" si="147"/>
        <v>2010</v>
      </c>
      <c r="W918" t="str">
        <f t="shared" si="148"/>
        <v>Sep</v>
      </c>
      <c r="X918" t="str">
        <f t="shared" si="149"/>
        <v>No funding</v>
      </c>
      <c r="Y918" s="12">
        <f>VLOOKUP(H918,Table1[#All],2,)*Kickstarter!E918</f>
        <v>0</v>
      </c>
      <c r="Z918" s="5">
        <f>Y918/'currency conversion'!$B$18</f>
        <v>0</v>
      </c>
    </row>
    <row r="919" spans="1:26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0"/>
        <v>6.0000000000000001E-3</v>
      </c>
      <c r="P919" s="6">
        <f t="shared" si="141"/>
        <v>30</v>
      </c>
      <c r="Q919" t="str">
        <f t="shared" si="142"/>
        <v>music</v>
      </c>
      <c r="R919" t="str">
        <f t="shared" si="143"/>
        <v>jazz</v>
      </c>
      <c r="S919" s="10">
        <f t="shared" si="144"/>
        <v>41802.69363425926</v>
      </c>
      <c r="T919" s="10">
        <f t="shared" si="145"/>
        <v>41833.854166666664</v>
      </c>
      <c r="U919">
        <f t="shared" si="146"/>
        <v>2014</v>
      </c>
      <c r="V919">
        <f t="shared" si="147"/>
        <v>2014</v>
      </c>
      <c r="W919" t="str">
        <f t="shared" si="148"/>
        <v>Jun</v>
      </c>
      <c r="X919" t="str">
        <f t="shared" si="149"/>
        <v>&lt;1000</v>
      </c>
      <c r="Y919" s="12">
        <f>VLOOKUP(H919,Table1[#All],2,)*Kickstarter!E919</f>
        <v>30</v>
      </c>
      <c r="Z919" s="5">
        <f>Y919/'currency conversion'!$B$18</f>
        <v>6.511522691923421E-7</v>
      </c>
    </row>
    <row r="920" spans="1:26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0"/>
        <v>5.0256410256410255E-2</v>
      </c>
      <c r="P920" s="6">
        <f t="shared" si="141"/>
        <v>19.600000000000001</v>
      </c>
      <c r="Q920" t="str">
        <f t="shared" si="142"/>
        <v>music</v>
      </c>
      <c r="R920" t="str">
        <f t="shared" si="143"/>
        <v>jazz</v>
      </c>
      <c r="S920" s="10">
        <f t="shared" si="144"/>
        <v>41944.666215277779</v>
      </c>
      <c r="T920" s="10">
        <f t="shared" si="145"/>
        <v>41974.707881944443</v>
      </c>
      <c r="U920">
        <f t="shared" si="146"/>
        <v>2014</v>
      </c>
      <c r="V920">
        <f t="shared" si="147"/>
        <v>2014</v>
      </c>
      <c r="W920" t="str">
        <f t="shared" si="148"/>
        <v>Nov</v>
      </c>
      <c r="X920" t="str">
        <f t="shared" si="149"/>
        <v>&lt;1000</v>
      </c>
      <c r="Y920" s="12">
        <f>VLOOKUP(H920,Table1[#All],2,)*Kickstarter!E920</f>
        <v>256.76</v>
      </c>
      <c r="Z920" s="5">
        <f>Y920/'currency conversion'!$B$18</f>
        <v>5.5729952212608584E-6</v>
      </c>
    </row>
    <row r="921" spans="1:26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0"/>
        <v>5.0000000000000001E-3</v>
      </c>
      <c r="P921" s="6">
        <f t="shared" si="141"/>
        <v>100</v>
      </c>
      <c r="Q921" t="str">
        <f t="shared" si="142"/>
        <v>music</v>
      </c>
      <c r="R921" t="str">
        <f t="shared" si="143"/>
        <v>jazz</v>
      </c>
      <c r="S921" s="10">
        <f t="shared" si="144"/>
        <v>41227.391724537039</v>
      </c>
      <c r="T921" s="10">
        <f t="shared" si="145"/>
        <v>41262.391724537039</v>
      </c>
      <c r="U921">
        <f t="shared" si="146"/>
        <v>2012</v>
      </c>
      <c r="V921">
        <f t="shared" si="147"/>
        <v>2012</v>
      </c>
      <c r="W921" t="str">
        <f t="shared" si="148"/>
        <v>Nov</v>
      </c>
      <c r="X921" t="str">
        <f t="shared" si="149"/>
        <v>&lt;1000</v>
      </c>
      <c r="Y921" s="12">
        <f>VLOOKUP(H921,Table1[#All],2,)*Kickstarter!E921</f>
        <v>100</v>
      </c>
      <c r="Z921" s="5">
        <f>Y921/'currency conversion'!$B$18</f>
        <v>2.170507563974474E-6</v>
      </c>
    </row>
    <row r="922" spans="1:26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0"/>
        <v>0</v>
      </c>
      <c r="P922" s="6">
        <f t="shared" si="141"/>
        <v>0</v>
      </c>
      <c r="Q922" t="str">
        <f t="shared" si="142"/>
        <v>music</v>
      </c>
      <c r="R922" t="str">
        <f t="shared" si="143"/>
        <v>jazz</v>
      </c>
      <c r="S922" s="10">
        <f t="shared" si="144"/>
        <v>41562.421550925923</v>
      </c>
      <c r="T922" s="10">
        <f t="shared" si="145"/>
        <v>41592.463217592594</v>
      </c>
      <c r="U922">
        <f t="shared" si="146"/>
        <v>2013</v>
      </c>
      <c r="V922">
        <f t="shared" si="147"/>
        <v>2013</v>
      </c>
      <c r="W922" t="str">
        <f t="shared" si="148"/>
        <v>Oct</v>
      </c>
      <c r="X922" t="str">
        <f t="shared" si="149"/>
        <v>No funding</v>
      </c>
      <c r="Y922" s="12">
        <f>VLOOKUP(H922,Table1[#All],2,)*Kickstarter!E922</f>
        <v>0</v>
      </c>
      <c r="Z922" s="5">
        <f>Y922/'currency conversion'!$B$18</f>
        <v>0</v>
      </c>
    </row>
    <row r="923" spans="1:26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0"/>
        <v>0.309</v>
      </c>
      <c r="P923" s="6">
        <f t="shared" si="141"/>
        <v>231.75</v>
      </c>
      <c r="Q923" t="str">
        <f t="shared" si="142"/>
        <v>music</v>
      </c>
      <c r="R923" t="str">
        <f t="shared" si="143"/>
        <v>jazz</v>
      </c>
      <c r="S923" s="10">
        <f t="shared" si="144"/>
        <v>40846.921018518522</v>
      </c>
      <c r="T923" s="10">
        <f t="shared" si="145"/>
        <v>40888.962685185186</v>
      </c>
      <c r="U923">
        <f t="shared" si="146"/>
        <v>2011</v>
      </c>
      <c r="V923">
        <f t="shared" si="147"/>
        <v>2011</v>
      </c>
      <c r="W923" t="str">
        <f t="shared" si="148"/>
        <v>Oct</v>
      </c>
      <c r="X923" t="str">
        <f t="shared" si="149"/>
        <v>1000 to 4999</v>
      </c>
      <c r="Y923" s="12">
        <f>VLOOKUP(H923,Table1[#All],2,)*Kickstarter!E923</f>
        <v>4635</v>
      </c>
      <c r="Z923" s="5">
        <f>Y923/'currency conversion'!$B$18</f>
        <v>1.0060302559021686E-4</v>
      </c>
    </row>
    <row r="924" spans="1:26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0"/>
        <v>0.21037037037037037</v>
      </c>
      <c r="P924" s="6">
        <f t="shared" si="141"/>
        <v>189.33333333333334</v>
      </c>
      <c r="Q924" t="str">
        <f t="shared" si="142"/>
        <v>music</v>
      </c>
      <c r="R924" t="str">
        <f t="shared" si="143"/>
        <v>jazz</v>
      </c>
      <c r="S924" s="10">
        <f t="shared" si="144"/>
        <v>41878.280011574076</v>
      </c>
      <c r="T924" s="10">
        <f t="shared" si="145"/>
        <v>41913.280011574076</v>
      </c>
      <c r="U924">
        <f t="shared" si="146"/>
        <v>2014</v>
      </c>
      <c r="V924">
        <f t="shared" si="147"/>
        <v>2014</v>
      </c>
      <c r="W924" t="str">
        <f t="shared" si="148"/>
        <v>Aug</v>
      </c>
      <c r="X924" t="str">
        <f t="shared" si="149"/>
        <v>5000 to 9999</v>
      </c>
      <c r="Y924" s="12">
        <f>VLOOKUP(H924,Table1[#All],2,)*Kickstarter!E924</f>
        <v>5680</v>
      </c>
      <c r="Z924" s="5">
        <f>Y924/'currency conversion'!$B$18</f>
        <v>1.2328482963375011E-4</v>
      </c>
    </row>
    <row r="925" spans="1:26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0"/>
        <v>2.1999999999999999E-2</v>
      </c>
      <c r="P925" s="6">
        <f t="shared" si="141"/>
        <v>55</v>
      </c>
      <c r="Q925" t="str">
        <f t="shared" si="142"/>
        <v>music</v>
      </c>
      <c r="R925" t="str">
        <f t="shared" si="143"/>
        <v>jazz</v>
      </c>
      <c r="S925" s="10">
        <f t="shared" si="144"/>
        <v>41934.709756944445</v>
      </c>
      <c r="T925" s="10">
        <f t="shared" si="145"/>
        <v>41964.751423611116</v>
      </c>
      <c r="U925">
        <f t="shared" si="146"/>
        <v>2014</v>
      </c>
      <c r="V925">
        <f t="shared" si="147"/>
        <v>2014</v>
      </c>
      <c r="W925" t="str">
        <f t="shared" si="148"/>
        <v>Oct</v>
      </c>
      <c r="X925" t="str">
        <f t="shared" si="149"/>
        <v>&lt;1000</v>
      </c>
      <c r="Y925" s="12">
        <f>VLOOKUP(H925,Table1[#All],2,)*Kickstarter!E925</f>
        <v>330</v>
      </c>
      <c r="Z925" s="5">
        <f>Y925/'currency conversion'!$B$18</f>
        <v>7.1626749611157633E-6</v>
      </c>
    </row>
    <row r="926" spans="1:26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0"/>
        <v>0.109</v>
      </c>
      <c r="P926" s="6">
        <f t="shared" si="141"/>
        <v>21.8</v>
      </c>
      <c r="Q926" t="str">
        <f t="shared" si="142"/>
        <v>music</v>
      </c>
      <c r="R926" t="str">
        <f t="shared" si="143"/>
        <v>jazz</v>
      </c>
      <c r="S926" s="10">
        <f t="shared" si="144"/>
        <v>41288.692928240736</v>
      </c>
      <c r="T926" s="10">
        <f t="shared" si="145"/>
        <v>41318.692928240736</v>
      </c>
      <c r="U926">
        <f t="shared" si="146"/>
        <v>2013</v>
      </c>
      <c r="V926">
        <f t="shared" si="147"/>
        <v>2013</v>
      </c>
      <c r="W926" t="str">
        <f t="shared" si="148"/>
        <v>Jan</v>
      </c>
      <c r="X926" t="str">
        <f t="shared" si="149"/>
        <v>&lt;1000</v>
      </c>
      <c r="Y926" s="12">
        <f>VLOOKUP(H926,Table1[#All],2,)*Kickstarter!E926</f>
        <v>327</v>
      </c>
      <c r="Z926" s="5">
        <f>Y926/'currency conversion'!$B$18</f>
        <v>7.0975597341965297E-6</v>
      </c>
    </row>
    <row r="927" spans="1:26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0"/>
        <v>2.6666666666666668E-2</v>
      </c>
      <c r="P927" s="6">
        <f t="shared" si="141"/>
        <v>32</v>
      </c>
      <c r="Q927" t="str">
        <f t="shared" si="142"/>
        <v>music</v>
      </c>
      <c r="R927" t="str">
        <f t="shared" si="143"/>
        <v>jazz</v>
      </c>
      <c r="S927" s="10">
        <f t="shared" si="144"/>
        <v>41575.630914351852</v>
      </c>
      <c r="T927" s="10">
        <f t="shared" si="145"/>
        <v>41605.672581018516</v>
      </c>
      <c r="U927">
        <f t="shared" si="146"/>
        <v>2013</v>
      </c>
      <c r="V927">
        <f t="shared" si="147"/>
        <v>2013</v>
      </c>
      <c r="W927" t="str">
        <f t="shared" si="148"/>
        <v>Oct</v>
      </c>
      <c r="X927" t="str">
        <f t="shared" si="149"/>
        <v>&lt;1000</v>
      </c>
      <c r="Y927" s="12">
        <f>VLOOKUP(H927,Table1[#All],2,)*Kickstarter!E927</f>
        <v>160</v>
      </c>
      <c r="Z927" s="5">
        <f>Y927/'currency conversion'!$B$18</f>
        <v>3.4728121023591582E-6</v>
      </c>
    </row>
    <row r="928" spans="1:26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0"/>
        <v>0</v>
      </c>
      <c r="P928" s="6">
        <f t="shared" si="141"/>
        <v>0</v>
      </c>
      <c r="Q928" t="str">
        <f t="shared" si="142"/>
        <v>music</v>
      </c>
      <c r="R928" t="str">
        <f t="shared" si="143"/>
        <v>jazz</v>
      </c>
      <c r="S928" s="10">
        <f t="shared" si="144"/>
        <v>40337.77002314815</v>
      </c>
      <c r="T928" s="10">
        <f t="shared" si="145"/>
        <v>40367.694444444445</v>
      </c>
      <c r="U928">
        <f t="shared" si="146"/>
        <v>2010</v>
      </c>
      <c r="V928">
        <f t="shared" si="147"/>
        <v>2010</v>
      </c>
      <c r="W928" t="str">
        <f t="shared" si="148"/>
        <v>Jun</v>
      </c>
      <c r="X928" t="str">
        <f t="shared" si="149"/>
        <v>No funding</v>
      </c>
      <c r="Y928" s="12">
        <f>VLOOKUP(H928,Table1[#All],2,)*Kickstarter!E928</f>
        <v>0</v>
      </c>
      <c r="Z928" s="5">
        <f>Y928/'currency conversion'!$B$18</f>
        <v>0</v>
      </c>
    </row>
    <row r="929" spans="1:26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0"/>
        <v>0</v>
      </c>
      <c r="P929" s="6">
        <f t="shared" si="141"/>
        <v>0</v>
      </c>
      <c r="Q929" t="str">
        <f t="shared" si="142"/>
        <v>music</v>
      </c>
      <c r="R929" t="str">
        <f t="shared" si="143"/>
        <v>jazz</v>
      </c>
      <c r="S929" s="10">
        <f t="shared" si="144"/>
        <v>41013.572858796295</v>
      </c>
      <c r="T929" s="10">
        <f t="shared" si="145"/>
        <v>41043.572858796295</v>
      </c>
      <c r="U929">
        <f t="shared" si="146"/>
        <v>2012</v>
      </c>
      <c r="V929">
        <f t="shared" si="147"/>
        <v>2012</v>
      </c>
      <c r="W929" t="str">
        <f t="shared" si="148"/>
        <v>Apr</v>
      </c>
      <c r="X929" t="str">
        <f t="shared" si="149"/>
        <v>No funding</v>
      </c>
      <c r="Y929" s="12">
        <f>VLOOKUP(H929,Table1[#All],2,)*Kickstarter!E929</f>
        <v>0</v>
      </c>
      <c r="Z929" s="5">
        <f>Y929/'currency conversion'!$B$18</f>
        <v>0</v>
      </c>
    </row>
    <row r="930" spans="1:26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0"/>
        <v>0.10862068965517241</v>
      </c>
      <c r="P930" s="6">
        <f t="shared" si="141"/>
        <v>56.25</v>
      </c>
      <c r="Q930" t="str">
        <f t="shared" si="142"/>
        <v>music</v>
      </c>
      <c r="R930" t="str">
        <f t="shared" si="143"/>
        <v>jazz</v>
      </c>
      <c r="S930" s="10">
        <f t="shared" si="144"/>
        <v>41180.61241898148</v>
      </c>
      <c r="T930" s="10">
        <f t="shared" si="145"/>
        <v>41230.75</v>
      </c>
      <c r="U930">
        <f t="shared" si="146"/>
        <v>2012</v>
      </c>
      <c r="V930">
        <f t="shared" si="147"/>
        <v>2012</v>
      </c>
      <c r="W930" t="str">
        <f t="shared" si="148"/>
        <v>Sep</v>
      </c>
      <c r="X930" t="str">
        <f t="shared" si="149"/>
        <v>1000 to 4999</v>
      </c>
      <c r="Y930" s="12">
        <f>VLOOKUP(H930,Table1[#All],2,)*Kickstarter!E930</f>
        <v>1575</v>
      </c>
      <c r="Z930" s="5">
        <f>Y930/'currency conversion'!$B$18</f>
        <v>3.4185494132597963E-5</v>
      </c>
    </row>
    <row r="931" spans="1:26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0"/>
        <v>0</v>
      </c>
      <c r="P931" s="6">
        <f t="shared" si="141"/>
        <v>0</v>
      </c>
      <c r="Q931" t="str">
        <f t="shared" si="142"/>
        <v>music</v>
      </c>
      <c r="R931" t="str">
        <f t="shared" si="143"/>
        <v>jazz</v>
      </c>
      <c r="S931" s="10">
        <f t="shared" si="144"/>
        <v>40977.988067129627</v>
      </c>
      <c r="T931" s="10">
        <f t="shared" si="145"/>
        <v>41007.946400462963</v>
      </c>
      <c r="U931">
        <f t="shared" si="146"/>
        <v>2012</v>
      </c>
      <c r="V931">
        <f t="shared" si="147"/>
        <v>2012</v>
      </c>
      <c r="W931" t="str">
        <f t="shared" si="148"/>
        <v>Mar</v>
      </c>
      <c r="X931" t="str">
        <f t="shared" si="149"/>
        <v>No funding</v>
      </c>
      <c r="Y931" s="12">
        <f>VLOOKUP(H931,Table1[#All],2,)*Kickstarter!E931</f>
        <v>0</v>
      </c>
      <c r="Z931" s="5">
        <f>Y931/'currency conversion'!$B$18</f>
        <v>0</v>
      </c>
    </row>
    <row r="932" spans="1:26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0"/>
        <v>0.38333333333333336</v>
      </c>
      <c r="P932" s="6">
        <f t="shared" si="141"/>
        <v>69</v>
      </c>
      <c r="Q932" t="str">
        <f t="shared" si="142"/>
        <v>music</v>
      </c>
      <c r="R932" t="str">
        <f t="shared" si="143"/>
        <v>jazz</v>
      </c>
      <c r="S932" s="10">
        <f t="shared" si="144"/>
        <v>40312.665578703702</v>
      </c>
      <c r="T932" s="10">
        <f t="shared" si="145"/>
        <v>40354.647222222222</v>
      </c>
      <c r="U932">
        <f t="shared" si="146"/>
        <v>2010</v>
      </c>
      <c r="V932">
        <f t="shared" si="147"/>
        <v>2010</v>
      </c>
      <c r="W932" t="str">
        <f t="shared" si="148"/>
        <v>May</v>
      </c>
      <c r="X932" t="str">
        <f t="shared" si="149"/>
        <v>&lt;1000</v>
      </c>
      <c r="Y932" s="12">
        <f>VLOOKUP(H932,Table1[#All],2,)*Kickstarter!E932</f>
        <v>345</v>
      </c>
      <c r="Z932" s="5">
        <f>Y932/'currency conversion'!$B$18</f>
        <v>7.4882510957119347E-6</v>
      </c>
    </row>
    <row r="933" spans="1:26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0"/>
        <v>6.5500000000000003E-2</v>
      </c>
      <c r="P933" s="6">
        <f t="shared" si="141"/>
        <v>18.714285714285715</v>
      </c>
      <c r="Q933" t="str">
        <f t="shared" si="142"/>
        <v>music</v>
      </c>
      <c r="R933" t="str">
        <f t="shared" si="143"/>
        <v>jazz</v>
      </c>
      <c r="S933" s="10">
        <f t="shared" si="144"/>
        <v>41680.109976851854</v>
      </c>
      <c r="T933" s="10">
        <f t="shared" si="145"/>
        <v>41714.666666666664</v>
      </c>
      <c r="U933">
        <f t="shared" si="146"/>
        <v>2014</v>
      </c>
      <c r="V933">
        <f t="shared" si="147"/>
        <v>2014</v>
      </c>
      <c r="W933" t="str">
        <f t="shared" si="148"/>
        <v>Feb</v>
      </c>
      <c r="X933" t="str">
        <f t="shared" si="149"/>
        <v>&lt;1000</v>
      </c>
      <c r="Y933" s="12">
        <f>VLOOKUP(H933,Table1[#All],2,)*Kickstarter!E933</f>
        <v>171.61</v>
      </c>
      <c r="Z933" s="5">
        <f>Y933/'currency conversion'!$B$18</f>
        <v>3.724808030536595E-6</v>
      </c>
    </row>
    <row r="934" spans="1:26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0"/>
        <v>0.14536842105263159</v>
      </c>
      <c r="P934" s="6">
        <f t="shared" si="141"/>
        <v>46.033333333333331</v>
      </c>
      <c r="Q934" t="str">
        <f t="shared" si="142"/>
        <v>music</v>
      </c>
      <c r="R934" t="str">
        <f t="shared" si="143"/>
        <v>jazz</v>
      </c>
      <c r="S934" s="10">
        <f t="shared" si="144"/>
        <v>41310.719270833331</v>
      </c>
      <c r="T934" s="10">
        <f t="shared" si="145"/>
        <v>41355.677604166667</v>
      </c>
      <c r="U934">
        <f t="shared" si="146"/>
        <v>2013</v>
      </c>
      <c r="V934">
        <f t="shared" si="147"/>
        <v>2013</v>
      </c>
      <c r="W934" t="str">
        <f t="shared" si="148"/>
        <v>Feb</v>
      </c>
      <c r="X934" t="str">
        <f t="shared" si="149"/>
        <v>1000 to 4999</v>
      </c>
      <c r="Y934" s="12">
        <f>VLOOKUP(H934,Table1[#All],2,)*Kickstarter!E934</f>
        <v>1381</v>
      </c>
      <c r="Z934" s="5">
        <f>Y934/'currency conversion'!$B$18</f>
        <v>2.9974709458487483E-5</v>
      </c>
    </row>
    <row r="935" spans="1:26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0"/>
        <v>0.06</v>
      </c>
      <c r="P935" s="6">
        <f t="shared" si="141"/>
        <v>60</v>
      </c>
      <c r="Q935" t="str">
        <f t="shared" si="142"/>
        <v>music</v>
      </c>
      <c r="R935" t="str">
        <f t="shared" si="143"/>
        <v>jazz</v>
      </c>
      <c r="S935" s="10">
        <f t="shared" si="144"/>
        <v>41710.919085648144</v>
      </c>
      <c r="T935" s="10">
        <f t="shared" si="145"/>
        <v>41770.919085648144</v>
      </c>
      <c r="U935">
        <f t="shared" si="146"/>
        <v>2014</v>
      </c>
      <c r="V935">
        <f t="shared" si="147"/>
        <v>2014</v>
      </c>
      <c r="W935" t="str">
        <f t="shared" si="148"/>
        <v>Mar</v>
      </c>
      <c r="X935" t="str">
        <f t="shared" si="149"/>
        <v>&lt;1000</v>
      </c>
      <c r="Y935" s="12">
        <f>VLOOKUP(H935,Table1[#All],2,)*Kickstarter!E935</f>
        <v>120</v>
      </c>
      <c r="Z935" s="5">
        <f>Y935/'currency conversion'!$B$18</f>
        <v>2.6046090767693684E-6</v>
      </c>
    </row>
    <row r="936" spans="1:26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0"/>
        <v>0.30399999999999999</v>
      </c>
      <c r="P936" s="6">
        <f t="shared" si="141"/>
        <v>50.666666666666664</v>
      </c>
      <c r="Q936" t="str">
        <f t="shared" si="142"/>
        <v>music</v>
      </c>
      <c r="R936" t="str">
        <f t="shared" si="143"/>
        <v>jazz</v>
      </c>
      <c r="S936" s="10">
        <f t="shared" si="144"/>
        <v>41733.487083333333</v>
      </c>
      <c r="T936" s="10">
        <f t="shared" si="145"/>
        <v>41763</v>
      </c>
      <c r="U936">
        <f t="shared" si="146"/>
        <v>2014</v>
      </c>
      <c r="V936">
        <f t="shared" si="147"/>
        <v>2014</v>
      </c>
      <c r="W936" t="str">
        <f t="shared" si="148"/>
        <v>Apr</v>
      </c>
      <c r="X936" t="str">
        <f t="shared" si="149"/>
        <v>1000 to 4999</v>
      </c>
      <c r="Y936" s="12">
        <f>VLOOKUP(H936,Table1[#All],2,)*Kickstarter!E936</f>
        <v>1140</v>
      </c>
      <c r="Z936" s="5">
        <f>Y936/'currency conversion'!$B$18</f>
        <v>2.4743786229309E-5</v>
      </c>
    </row>
    <row r="937" spans="1:26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0"/>
        <v>1.4285714285714285E-2</v>
      </c>
      <c r="P937" s="6">
        <f t="shared" si="141"/>
        <v>25</v>
      </c>
      <c r="Q937" t="str">
        <f t="shared" si="142"/>
        <v>music</v>
      </c>
      <c r="R937" t="str">
        <f t="shared" si="143"/>
        <v>jazz</v>
      </c>
      <c r="S937" s="10">
        <f t="shared" si="144"/>
        <v>42368.083668981482</v>
      </c>
      <c r="T937" s="10">
        <f t="shared" si="145"/>
        <v>42398.083668981482</v>
      </c>
      <c r="U937">
        <f t="shared" si="146"/>
        <v>2015</v>
      </c>
      <c r="V937">
        <f t="shared" si="147"/>
        <v>2016</v>
      </c>
      <c r="W937" t="str">
        <f t="shared" si="148"/>
        <v>Dec</v>
      </c>
      <c r="X937" t="str">
        <f t="shared" si="149"/>
        <v>&lt;1000</v>
      </c>
      <c r="Y937" s="12">
        <f>VLOOKUP(H937,Table1[#All],2,)*Kickstarter!E937</f>
        <v>50</v>
      </c>
      <c r="Z937" s="5">
        <f>Y937/'currency conversion'!$B$18</f>
        <v>1.085253781987237E-6</v>
      </c>
    </row>
    <row r="938" spans="1:26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0"/>
        <v>0</v>
      </c>
      <c r="P938" s="6">
        <f t="shared" si="141"/>
        <v>0</v>
      </c>
      <c r="Q938" t="str">
        <f t="shared" si="142"/>
        <v>music</v>
      </c>
      <c r="R938" t="str">
        <f t="shared" si="143"/>
        <v>jazz</v>
      </c>
      <c r="S938" s="10">
        <f t="shared" si="144"/>
        <v>40882.774178240739</v>
      </c>
      <c r="T938" s="10">
        <f t="shared" si="145"/>
        <v>40926.583333333336</v>
      </c>
      <c r="U938">
        <f t="shared" si="146"/>
        <v>2011</v>
      </c>
      <c r="V938">
        <f t="shared" si="147"/>
        <v>2012</v>
      </c>
      <c r="W938" t="str">
        <f t="shared" si="148"/>
        <v>Dec</v>
      </c>
      <c r="X938" t="str">
        <f t="shared" si="149"/>
        <v>No funding</v>
      </c>
      <c r="Y938" s="12">
        <f>VLOOKUP(H938,Table1[#All],2,)*Kickstarter!E938</f>
        <v>0</v>
      </c>
      <c r="Z938" s="5">
        <f>Y938/'currency conversion'!$B$18</f>
        <v>0</v>
      </c>
    </row>
    <row r="939" spans="1:26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0"/>
        <v>1.1428571428571429E-2</v>
      </c>
      <c r="P939" s="6">
        <f t="shared" si="141"/>
        <v>20</v>
      </c>
      <c r="Q939" t="str">
        <f t="shared" si="142"/>
        <v>music</v>
      </c>
      <c r="R939" t="str">
        <f t="shared" si="143"/>
        <v>jazz</v>
      </c>
      <c r="S939" s="10">
        <f t="shared" si="144"/>
        <v>41551.548113425924</v>
      </c>
      <c r="T939" s="10">
        <f t="shared" si="145"/>
        <v>41581.589780092589</v>
      </c>
      <c r="U939">
        <f t="shared" si="146"/>
        <v>2013</v>
      </c>
      <c r="V939">
        <f t="shared" si="147"/>
        <v>2013</v>
      </c>
      <c r="W939" t="str">
        <f t="shared" si="148"/>
        <v>Oct</v>
      </c>
      <c r="X939" t="str">
        <f t="shared" si="149"/>
        <v>&lt;1000</v>
      </c>
      <c r="Y939" s="12">
        <f>VLOOKUP(H939,Table1[#All],2,)*Kickstarter!E939</f>
        <v>40</v>
      </c>
      <c r="Z939" s="5">
        <f>Y939/'currency conversion'!$B$18</f>
        <v>8.6820302558978954E-7</v>
      </c>
    </row>
    <row r="940" spans="1:26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0"/>
        <v>3.5714285714285713E-3</v>
      </c>
      <c r="P940" s="6">
        <f t="shared" si="141"/>
        <v>25</v>
      </c>
      <c r="Q940" t="str">
        <f t="shared" si="142"/>
        <v>music</v>
      </c>
      <c r="R940" t="str">
        <f t="shared" si="143"/>
        <v>jazz</v>
      </c>
      <c r="S940" s="10">
        <f t="shared" si="144"/>
        <v>41124.229722222226</v>
      </c>
      <c r="T940" s="10">
        <f t="shared" si="145"/>
        <v>41154.229722222226</v>
      </c>
      <c r="U940">
        <f t="shared" si="146"/>
        <v>2012</v>
      </c>
      <c r="V940">
        <f t="shared" si="147"/>
        <v>2012</v>
      </c>
      <c r="W940" t="str">
        <f t="shared" si="148"/>
        <v>Aug</v>
      </c>
      <c r="X940" t="str">
        <f t="shared" si="149"/>
        <v>&lt;1000</v>
      </c>
      <c r="Y940" s="12">
        <f>VLOOKUP(H940,Table1[#All],2,)*Kickstarter!E940</f>
        <v>25</v>
      </c>
      <c r="Z940" s="5">
        <f>Y940/'currency conversion'!$B$18</f>
        <v>5.4262689099361849E-7</v>
      </c>
    </row>
    <row r="941" spans="1:26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0"/>
        <v>1.4545454545454545E-2</v>
      </c>
      <c r="P941" s="6">
        <f t="shared" si="141"/>
        <v>20</v>
      </c>
      <c r="Q941" t="str">
        <f t="shared" si="142"/>
        <v>music</v>
      </c>
      <c r="R941" t="str">
        <f t="shared" si="143"/>
        <v>jazz</v>
      </c>
      <c r="S941" s="10">
        <f t="shared" si="144"/>
        <v>41416.513171296298</v>
      </c>
      <c r="T941" s="10">
        <f t="shared" si="145"/>
        <v>41455.581944444442</v>
      </c>
      <c r="U941">
        <f t="shared" si="146"/>
        <v>2013</v>
      </c>
      <c r="V941">
        <f t="shared" si="147"/>
        <v>2013</v>
      </c>
      <c r="W941" t="str">
        <f t="shared" si="148"/>
        <v>May</v>
      </c>
      <c r="X941" t="str">
        <f t="shared" si="149"/>
        <v>&lt;1000</v>
      </c>
      <c r="Y941" s="12">
        <f>VLOOKUP(H941,Table1[#All],2,)*Kickstarter!E941</f>
        <v>40</v>
      </c>
      <c r="Z941" s="5">
        <f>Y941/'currency conversion'!$B$18</f>
        <v>8.6820302558978954E-7</v>
      </c>
    </row>
    <row r="942" spans="1:26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0"/>
        <v>0.17155555555555554</v>
      </c>
      <c r="P942" s="6">
        <f t="shared" si="141"/>
        <v>110.28571428571429</v>
      </c>
      <c r="Q942" t="str">
        <f t="shared" si="142"/>
        <v>technology</v>
      </c>
      <c r="R942" t="str">
        <f t="shared" si="143"/>
        <v>wearables</v>
      </c>
      <c r="S942" s="10">
        <f t="shared" si="144"/>
        <v>42181.758402777778</v>
      </c>
      <c r="T942" s="10">
        <f t="shared" si="145"/>
        <v>42226.758402777778</v>
      </c>
      <c r="U942">
        <f t="shared" si="146"/>
        <v>2015</v>
      </c>
      <c r="V942">
        <f t="shared" si="147"/>
        <v>2015</v>
      </c>
      <c r="W942" t="str">
        <f t="shared" si="148"/>
        <v>Jun</v>
      </c>
      <c r="X942" t="str">
        <f t="shared" si="149"/>
        <v>1000 to 4999</v>
      </c>
      <c r="Y942" s="12">
        <f>VLOOKUP(H942,Table1[#All],2,)*Kickstarter!E942</f>
        <v>1544</v>
      </c>
      <c r="Z942" s="5">
        <f>Y942/'currency conversion'!$B$18</f>
        <v>3.3512636787765876E-5</v>
      </c>
    </row>
    <row r="943" spans="1:26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0"/>
        <v>2.3220000000000001E-2</v>
      </c>
      <c r="P943" s="6">
        <f t="shared" si="141"/>
        <v>37.451612903225808</v>
      </c>
      <c r="Q943" t="str">
        <f t="shared" si="142"/>
        <v>technology</v>
      </c>
      <c r="R943" t="str">
        <f t="shared" si="143"/>
        <v>wearables</v>
      </c>
      <c r="S943" s="10">
        <f t="shared" si="144"/>
        <v>42745.846585648149</v>
      </c>
      <c r="T943" s="10">
        <f t="shared" si="145"/>
        <v>42775.846585648149</v>
      </c>
      <c r="U943">
        <f t="shared" si="146"/>
        <v>2017</v>
      </c>
      <c r="V943">
        <f t="shared" si="147"/>
        <v>2017</v>
      </c>
      <c r="W943" t="str">
        <f t="shared" si="148"/>
        <v>Jan</v>
      </c>
      <c r="X943" t="str">
        <f t="shared" si="149"/>
        <v>1000 to 4999</v>
      </c>
      <c r="Y943" s="12">
        <f>VLOOKUP(H943,Table1[#All],2,)*Kickstarter!E943</f>
        <v>1161</v>
      </c>
      <c r="Z943" s="5">
        <f>Y943/'currency conversion'!$B$18</f>
        <v>2.5199592817743642E-5</v>
      </c>
    </row>
    <row r="944" spans="1:26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0"/>
        <v>8.9066666666666669E-2</v>
      </c>
      <c r="P944" s="6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10">
        <f t="shared" si="144"/>
        <v>42382.593287037038</v>
      </c>
      <c r="T944" s="10">
        <f t="shared" si="145"/>
        <v>42418.593287037038</v>
      </c>
      <c r="U944">
        <f t="shared" si="146"/>
        <v>2016</v>
      </c>
      <c r="V944">
        <f t="shared" si="147"/>
        <v>2016</v>
      </c>
      <c r="W944" t="str">
        <f t="shared" si="148"/>
        <v>Jan</v>
      </c>
      <c r="X944" t="str">
        <f t="shared" si="149"/>
        <v>&lt;1000</v>
      </c>
      <c r="Y944" s="12">
        <f>VLOOKUP(H944,Table1[#All],2,)*Kickstarter!E944</f>
        <v>668</v>
      </c>
      <c r="Z944" s="5">
        <f>Y944/'currency conversion'!$B$18</f>
        <v>1.4498990527349485E-5</v>
      </c>
    </row>
    <row r="945" spans="1:26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0"/>
        <v>9.633333333333334E-2</v>
      </c>
      <c r="P945" s="6">
        <f t="shared" si="141"/>
        <v>24.083333333333332</v>
      </c>
      <c r="Q945" t="str">
        <f t="shared" si="142"/>
        <v>technology</v>
      </c>
      <c r="R945" t="str">
        <f t="shared" si="143"/>
        <v>wearables</v>
      </c>
      <c r="S945" s="10">
        <f t="shared" si="144"/>
        <v>42673.41788194445</v>
      </c>
      <c r="T945" s="10">
        <f t="shared" si="145"/>
        <v>42703.459548611107</v>
      </c>
      <c r="U945">
        <f t="shared" si="146"/>
        <v>2016</v>
      </c>
      <c r="V945">
        <f t="shared" si="147"/>
        <v>2016</v>
      </c>
      <c r="W945" t="str">
        <f t="shared" si="148"/>
        <v>Oct</v>
      </c>
      <c r="X945" t="str">
        <f t="shared" si="149"/>
        <v>&lt;1000</v>
      </c>
      <c r="Y945" s="12">
        <f>VLOOKUP(H945,Table1[#All],2,)*Kickstarter!E945</f>
        <v>289</v>
      </c>
      <c r="Z945" s="5">
        <f>Y945/'currency conversion'!$B$18</f>
        <v>6.272766859886229E-6</v>
      </c>
    </row>
    <row r="946" spans="1:26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0"/>
        <v>0.13325999999999999</v>
      </c>
      <c r="P946" s="6">
        <f t="shared" si="141"/>
        <v>69.40625</v>
      </c>
      <c r="Q946" t="str">
        <f t="shared" si="142"/>
        <v>technology</v>
      </c>
      <c r="R946" t="str">
        <f t="shared" si="143"/>
        <v>wearables</v>
      </c>
      <c r="S946" s="10">
        <f t="shared" si="144"/>
        <v>42444.333912037036</v>
      </c>
      <c r="T946" s="10">
        <f t="shared" si="145"/>
        <v>42478.333333333328</v>
      </c>
      <c r="U946">
        <f t="shared" si="146"/>
        <v>2016</v>
      </c>
      <c r="V946">
        <f t="shared" si="147"/>
        <v>2016</v>
      </c>
      <c r="W946" t="str">
        <f t="shared" si="148"/>
        <v>Mar</v>
      </c>
      <c r="X946" t="str">
        <f t="shared" si="149"/>
        <v>5000 to 9999</v>
      </c>
      <c r="Y946" s="12">
        <f>VLOOKUP(H946,Table1[#All],2,)*Kickstarter!E946</f>
        <v>6663</v>
      </c>
      <c r="Z946" s="5">
        <f>Y946/'currency conversion'!$B$18</f>
        <v>1.4462091898761919E-4</v>
      </c>
    </row>
    <row r="947" spans="1:26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0"/>
        <v>2.4840000000000001E-2</v>
      </c>
      <c r="P947" s="6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10">
        <f t="shared" si="144"/>
        <v>42732.622986111106</v>
      </c>
      <c r="T947" s="10">
        <f t="shared" si="145"/>
        <v>42784.749305555553</v>
      </c>
      <c r="U947">
        <f t="shared" si="146"/>
        <v>2016</v>
      </c>
      <c r="V947">
        <f t="shared" si="147"/>
        <v>2017</v>
      </c>
      <c r="W947" t="str">
        <f t="shared" si="148"/>
        <v>Dec</v>
      </c>
      <c r="X947" t="str">
        <f t="shared" si="149"/>
        <v>1000 to 4999</v>
      </c>
      <c r="Y947" s="12">
        <f>VLOOKUP(H947,Table1[#All],2,)*Kickstarter!E947</f>
        <v>2831.7599999999998</v>
      </c>
      <c r="Z947" s="5">
        <f>Y947/'currency conversion'!$B$18</f>
        <v>6.1463564993603556E-5</v>
      </c>
    </row>
    <row r="948" spans="1:26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0"/>
        <v>1.9066666666666666E-2</v>
      </c>
      <c r="P948" s="6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10">
        <f t="shared" si="144"/>
        <v>42592.500555555554</v>
      </c>
      <c r="T948" s="10">
        <f t="shared" si="145"/>
        <v>42622.500555555554</v>
      </c>
      <c r="U948">
        <f t="shared" si="146"/>
        <v>2016</v>
      </c>
      <c r="V948">
        <f t="shared" si="147"/>
        <v>2016</v>
      </c>
      <c r="W948" t="str">
        <f t="shared" si="148"/>
        <v>Aug</v>
      </c>
      <c r="X948" t="str">
        <f t="shared" si="149"/>
        <v>&lt;1000</v>
      </c>
      <c r="Y948" s="12">
        <f>VLOOKUP(H948,Table1[#All],2,)*Kickstarter!E948</f>
        <v>286</v>
      </c>
      <c r="Z948" s="5">
        <f>Y948/'currency conversion'!$B$18</f>
        <v>6.2076516329669954E-6</v>
      </c>
    </row>
    <row r="949" spans="1:26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0"/>
        <v>0</v>
      </c>
      <c r="P949" s="6">
        <f t="shared" si="141"/>
        <v>0</v>
      </c>
      <c r="Q949" t="str">
        <f t="shared" si="142"/>
        <v>technology</v>
      </c>
      <c r="R949" t="str">
        <f t="shared" si="143"/>
        <v>wearables</v>
      </c>
      <c r="S949" s="10">
        <f t="shared" si="144"/>
        <v>42491.531319444446</v>
      </c>
      <c r="T949" s="10">
        <f t="shared" si="145"/>
        <v>42551.531319444446</v>
      </c>
      <c r="U949">
        <f t="shared" si="146"/>
        <v>2016</v>
      </c>
      <c r="V949">
        <f t="shared" si="147"/>
        <v>2016</v>
      </c>
      <c r="W949" t="str">
        <f t="shared" si="148"/>
        <v>May</v>
      </c>
      <c r="X949" t="str">
        <f t="shared" si="149"/>
        <v>No funding</v>
      </c>
      <c r="Y949" s="12">
        <f>VLOOKUP(H949,Table1[#All],2,)*Kickstarter!E949</f>
        <v>0</v>
      </c>
      <c r="Z949" s="5">
        <f>Y949/'currency conversion'!$B$18</f>
        <v>0</v>
      </c>
    </row>
    <row r="950" spans="1:26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0"/>
        <v>0.12</v>
      </c>
      <c r="P950" s="6">
        <f t="shared" si="141"/>
        <v>60</v>
      </c>
      <c r="Q950" t="str">
        <f t="shared" si="142"/>
        <v>technology</v>
      </c>
      <c r="R950" t="str">
        <f t="shared" si="143"/>
        <v>wearables</v>
      </c>
      <c r="S950" s="10">
        <f t="shared" si="144"/>
        <v>42411.578287037039</v>
      </c>
      <c r="T950" s="10">
        <f t="shared" si="145"/>
        <v>42441.578287037039</v>
      </c>
      <c r="U950">
        <f t="shared" si="146"/>
        <v>2016</v>
      </c>
      <c r="V950">
        <f t="shared" si="147"/>
        <v>2016</v>
      </c>
      <c r="W950" t="str">
        <f t="shared" si="148"/>
        <v>Feb</v>
      </c>
      <c r="X950" t="str">
        <f t="shared" si="149"/>
        <v>&lt;1000</v>
      </c>
      <c r="Y950" s="12">
        <f>VLOOKUP(H950,Table1[#All],2,)*Kickstarter!E950</f>
        <v>547.19999999999993</v>
      </c>
      <c r="Z950" s="5">
        <f>Y950/'currency conversion'!$B$18</f>
        <v>1.187701739006832E-5</v>
      </c>
    </row>
    <row r="951" spans="1:26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0"/>
        <v>1.3650000000000001E-2</v>
      </c>
      <c r="P951" s="6">
        <f t="shared" si="141"/>
        <v>39</v>
      </c>
      <c r="Q951" t="str">
        <f t="shared" si="142"/>
        <v>technology</v>
      </c>
      <c r="R951" t="str">
        <f t="shared" si="143"/>
        <v>wearables</v>
      </c>
      <c r="S951" s="10">
        <f t="shared" si="144"/>
        <v>42360.793703703705</v>
      </c>
      <c r="T951" s="10">
        <f t="shared" si="145"/>
        <v>42420.793703703705</v>
      </c>
      <c r="U951">
        <f t="shared" si="146"/>
        <v>2015</v>
      </c>
      <c r="V951">
        <f t="shared" si="147"/>
        <v>2016</v>
      </c>
      <c r="W951" t="str">
        <f t="shared" si="148"/>
        <v>Dec</v>
      </c>
      <c r="X951" t="str">
        <f t="shared" si="149"/>
        <v>&lt;1000</v>
      </c>
      <c r="Y951" s="12">
        <f>VLOOKUP(H951,Table1[#All],2,)*Kickstarter!E951</f>
        <v>311.21999999999997</v>
      </c>
      <c r="Z951" s="5">
        <f>Y951/'currency conversion'!$B$18</f>
        <v>6.7550536406013564E-6</v>
      </c>
    </row>
    <row r="952" spans="1:26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0"/>
        <v>0.28039999999999998</v>
      </c>
      <c r="P952" s="6">
        <f t="shared" si="141"/>
        <v>58.416666666666664</v>
      </c>
      <c r="Q952" t="str">
        <f t="shared" si="142"/>
        <v>technology</v>
      </c>
      <c r="R952" t="str">
        <f t="shared" si="143"/>
        <v>wearables</v>
      </c>
      <c r="S952" s="10">
        <f t="shared" si="144"/>
        <v>42356.500706018516</v>
      </c>
      <c r="T952" s="10">
        <f t="shared" si="145"/>
        <v>42386.500706018516</v>
      </c>
      <c r="U952">
        <f t="shared" si="146"/>
        <v>2015</v>
      </c>
      <c r="V952">
        <f t="shared" si="147"/>
        <v>2016</v>
      </c>
      <c r="W952" t="str">
        <f t="shared" si="148"/>
        <v>Dec</v>
      </c>
      <c r="X952" t="str">
        <f t="shared" si="149"/>
        <v>1000 to 4999</v>
      </c>
      <c r="Y952" s="12">
        <f>VLOOKUP(H952,Table1[#All],2,)*Kickstarter!E952</f>
        <v>1051.5</v>
      </c>
      <c r="Z952" s="5">
        <f>Y952/'currency conversion'!$B$18</f>
        <v>2.2822887035191592E-5</v>
      </c>
    </row>
    <row r="953" spans="1:26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0"/>
        <v>0.38390000000000002</v>
      </c>
      <c r="P953" s="6">
        <f t="shared" si="141"/>
        <v>158.63636363636363</v>
      </c>
      <c r="Q953" t="str">
        <f t="shared" si="142"/>
        <v>technology</v>
      </c>
      <c r="R953" t="str">
        <f t="shared" si="143"/>
        <v>wearables</v>
      </c>
      <c r="S953" s="10">
        <f t="shared" si="144"/>
        <v>42480.403611111113</v>
      </c>
      <c r="T953" s="10">
        <f t="shared" si="145"/>
        <v>42525.403611111113</v>
      </c>
      <c r="U953">
        <f t="shared" si="146"/>
        <v>2016</v>
      </c>
      <c r="V953">
        <f t="shared" si="147"/>
        <v>2016</v>
      </c>
      <c r="W953" t="str">
        <f t="shared" si="148"/>
        <v>Apr</v>
      </c>
      <c r="X953" t="str">
        <f t="shared" si="149"/>
        <v>15000 to 19999</v>
      </c>
      <c r="Y953" s="12">
        <f>VLOOKUP(H953,Table1[#All],2,)*Kickstarter!E953</f>
        <v>19195</v>
      </c>
      <c r="Z953" s="5">
        <f>Y953/'currency conversion'!$B$18</f>
        <v>4.1662892690490027E-4</v>
      </c>
    </row>
    <row r="954" spans="1:26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0"/>
        <v>0.39942857142857141</v>
      </c>
      <c r="P954" s="6">
        <f t="shared" si="141"/>
        <v>99.857142857142861</v>
      </c>
      <c r="Q954" t="str">
        <f t="shared" si="142"/>
        <v>technology</v>
      </c>
      <c r="R954" t="str">
        <f t="shared" si="143"/>
        <v>wearables</v>
      </c>
      <c r="S954" s="10">
        <f t="shared" si="144"/>
        <v>42662.363564814819</v>
      </c>
      <c r="T954" s="10">
        <f t="shared" si="145"/>
        <v>42692.405231481476</v>
      </c>
      <c r="U954">
        <f t="shared" si="146"/>
        <v>2016</v>
      </c>
      <c r="V954">
        <f t="shared" si="147"/>
        <v>2016</v>
      </c>
      <c r="W954" t="str">
        <f t="shared" si="148"/>
        <v>Oct</v>
      </c>
      <c r="X954" t="str">
        <f t="shared" si="149"/>
        <v>15000 to 19999</v>
      </c>
      <c r="Y954" s="12">
        <f>VLOOKUP(H954,Table1[#All],2,)*Kickstarter!E954</f>
        <v>19572</v>
      </c>
      <c r="Z954" s="5">
        <f>Y954/'currency conversion'!$B$18</f>
        <v>4.2481174042108402E-4</v>
      </c>
    </row>
    <row r="955" spans="1:26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0"/>
        <v>8.3999999999999995E-3</v>
      </c>
      <c r="P955" s="6">
        <f t="shared" si="141"/>
        <v>25.2</v>
      </c>
      <c r="Q955" t="str">
        <f t="shared" si="142"/>
        <v>technology</v>
      </c>
      <c r="R955" t="str">
        <f t="shared" si="143"/>
        <v>wearables</v>
      </c>
      <c r="S955" s="10">
        <f t="shared" si="144"/>
        <v>41998.914340277777</v>
      </c>
      <c r="T955" s="10">
        <f t="shared" si="145"/>
        <v>42028.914340277777</v>
      </c>
      <c r="U955">
        <f t="shared" si="146"/>
        <v>2014</v>
      </c>
      <c r="V955">
        <f t="shared" si="147"/>
        <v>2015</v>
      </c>
      <c r="W955" t="str">
        <f t="shared" si="148"/>
        <v>Dec</v>
      </c>
      <c r="X955" t="str">
        <f t="shared" si="149"/>
        <v>&lt;1000</v>
      </c>
      <c r="Y955" s="12">
        <f>VLOOKUP(H955,Table1[#All],2,)*Kickstarter!E955</f>
        <v>126</v>
      </c>
      <c r="Z955" s="5">
        <f>Y955/'currency conversion'!$B$18</f>
        <v>2.7348395306078369E-6</v>
      </c>
    </row>
    <row r="956" spans="1:26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0"/>
        <v>0.43406666666666666</v>
      </c>
      <c r="P956" s="6">
        <f t="shared" si="141"/>
        <v>89.191780821917803</v>
      </c>
      <c r="Q956" t="str">
        <f t="shared" si="142"/>
        <v>technology</v>
      </c>
      <c r="R956" t="str">
        <f t="shared" si="143"/>
        <v>wearables</v>
      </c>
      <c r="S956" s="10">
        <f t="shared" si="144"/>
        <v>42194.583784722221</v>
      </c>
      <c r="T956" s="10">
        <f t="shared" si="145"/>
        <v>42236.583784722221</v>
      </c>
      <c r="U956">
        <f t="shared" si="146"/>
        <v>2015</v>
      </c>
      <c r="V956">
        <f t="shared" si="147"/>
        <v>2015</v>
      </c>
      <c r="W956" t="str">
        <f t="shared" si="148"/>
        <v>Jul</v>
      </c>
      <c r="X956" t="str">
        <f t="shared" si="149"/>
        <v>5000 to 9999</v>
      </c>
      <c r="Y956" s="12">
        <f>VLOOKUP(H956,Table1[#All],2,)*Kickstarter!E956</f>
        <v>6511</v>
      </c>
      <c r="Z956" s="5">
        <f>Y956/'currency conversion'!$B$18</f>
        <v>1.41321747490378E-4</v>
      </c>
    </row>
    <row r="957" spans="1:26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0"/>
        <v>5.6613333333333335E-2</v>
      </c>
      <c r="P957" s="6">
        <f t="shared" si="141"/>
        <v>182.6236559139785</v>
      </c>
      <c r="Q957" t="str">
        <f t="shared" si="142"/>
        <v>technology</v>
      </c>
      <c r="R957" t="str">
        <f t="shared" si="143"/>
        <v>wearables</v>
      </c>
      <c r="S957" s="10">
        <f t="shared" si="144"/>
        <v>42586.045138888891</v>
      </c>
      <c r="T957" s="10">
        <f t="shared" si="145"/>
        <v>42626.045138888891</v>
      </c>
      <c r="U957">
        <f t="shared" si="146"/>
        <v>2016</v>
      </c>
      <c r="V957">
        <f t="shared" si="147"/>
        <v>2016</v>
      </c>
      <c r="W957" t="str">
        <f t="shared" si="148"/>
        <v>Aug</v>
      </c>
      <c r="X957" t="str">
        <f t="shared" si="149"/>
        <v>15000 to 19999</v>
      </c>
      <c r="Y957" s="12">
        <f>VLOOKUP(H957,Table1[#All],2,)*Kickstarter!E957</f>
        <v>16984</v>
      </c>
      <c r="Z957" s="5">
        <f>Y957/'currency conversion'!$B$18</f>
        <v>3.6863900466542465E-4</v>
      </c>
    </row>
    <row r="958" spans="1:26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0"/>
        <v>1.7219999999999999E-2</v>
      </c>
      <c r="P958" s="6">
        <f t="shared" si="141"/>
        <v>50.647058823529413</v>
      </c>
      <c r="Q958" t="str">
        <f t="shared" si="142"/>
        <v>technology</v>
      </c>
      <c r="R958" t="str">
        <f t="shared" si="143"/>
        <v>wearables</v>
      </c>
      <c r="S958" s="10">
        <f t="shared" si="144"/>
        <v>42060.663877314815</v>
      </c>
      <c r="T958" s="10">
        <f t="shared" si="145"/>
        <v>42120.622210648144</v>
      </c>
      <c r="U958">
        <f t="shared" si="146"/>
        <v>2015</v>
      </c>
      <c r="V958">
        <f t="shared" si="147"/>
        <v>2015</v>
      </c>
      <c r="W958" t="str">
        <f t="shared" si="148"/>
        <v>Feb</v>
      </c>
      <c r="X958" t="str">
        <f t="shared" si="149"/>
        <v>&lt;1000</v>
      </c>
      <c r="Y958" s="12">
        <f>VLOOKUP(H958,Table1[#All],2,)*Kickstarter!E958</f>
        <v>861</v>
      </c>
      <c r="Z958" s="5">
        <f>Y958/'currency conversion'!$B$18</f>
        <v>1.8688070125820218E-5</v>
      </c>
    </row>
    <row r="959" spans="1:26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0"/>
        <v>1.9416666666666665E-2</v>
      </c>
      <c r="P959" s="6">
        <f t="shared" si="141"/>
        <v>33.285714285714285</v>
      </c>
      <c r="Q959" t="str">
        <f t="shared" si="142"/>
        <v>technology</v>
      </c>
      <c r="R959" t="str">
        <f t="shared" si="143"/>
        <v>wearables</v>
      </c>
      <c r="S959" s="10">
        <f t="shared" si="144"/>
        <v>42660.302465277782</v>
      </c>
      <c r="T959" s="10">
        <f t="shared" si="145"/>
        <v>42691.344131944439</v>
      </c>
      <c r="U959">
        <f t="shared" si="146"/>
        <v>2016</v>
      </c>
      <c r="V959">
        <f t="shared" si="147"/>
        <v>2016</v>
      </c>
      <c r="W959" t="str">
        <f t="shared" si="148"/>
        <v>Oct</v>
      </c>
      <c r="X959" t="str">
        <f t="shared" si="149"/>
        <v>&lt;1000</v>
      </c>
      <c r="Y959" s="12">
        <f>VLOOKUP(H959,Table1[#All],2,)*Kickstarter!E959</f>
        <v>233</v>
      </c>
      <c r="Z959" s="5">
        <f>Y959/'currency conversion'!$B$18</f>
        <v>5.0572826240605242E-6</v>
      </c>
    </row>
    <row r="960" spans="1:26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0"/>
        <v>0.11328275684711328</v>
      </c>
      <c r="P960" s="6">
        <f t="shared" si="141"/>
        <v>51.823529411764703</v>
      </c>
      <c r="Q960" t="str">
        <f t="shared" si="142"/>
        <v>technology</v>
      </c>
      <c r="R960" t="str">
        <f t="shared" si="143"/>
        <v>wearables</v>
      </c>
      <c r="S960" s="10">
        <f t="shared" si="144"/>
        <v>42082.552812499998</v>
      </c>
      <c r="T960" s="10">
        <f t="shared" si="145"/>
        <v>42103.957638888889</v>
      </c>
      <c r="U960">
        <f t="shared" si="146"/>
        <v>2015</v>
      </c>
      <c r="V960">
        <f t="shared" si="147"/>
        <v>2015</v>
      </c>
      <c r="W960" t="str">
        <f t="shared" si="148"/>
        <v>Mar</v>
      </c>
      <c r="X960" t="str">
        <f t="shared" si="149"/>
        <v>&lt;1000</v>
      </c>
      <c r="Y960" s="12">
        <f>VLOOKUP(H960,Table1[#All],2,)*Kickstarter!E960</f>
        <v>881</v>
      </c>
      <c r="Z960" s="5">
        <f>Y960/'currency conversion'!$B$18</f>
        <v>1.9122171638615116E-5</v>
      </c>
    </row>
    <row r="961" spans="1:26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0"/>
        <v>0.3886</v>
      </c>
      <c r="P961" s="6">
        <f t="shared" si="141"/>
        <v>113.62573099415205</v>
      </c>
      <c r="Q961" t="str">
        <f t="shared" si="142"/>
        <v>technology</v>
      </c>
      <c r="R961" t="str">
        <f t="shared" si="143"/>
        <v>wearables</v>
      </c>
      <c r="S961" s="10">
        <f t="shared" si="144"/>
        <v>41992.924363425926</v>
      </c>
      <c r="T961" s="10">
        <f t="shared" si="145"/>
        <v>42022.924363425926</v>
      </c>
      <c r="U961">
        <f t="shared" si="146"/>
        <v>2014</v>
      </c>
      <c r="V961">
        <f t="shared" si="147"/>
        <v>2015</v>
      </c>
      <c r="W961" t="str">
        <f t="shared" si="148"/>
        <v>Dec</v>
      </c>
      <c r="X961" t="str">
        <f t="shared" si="149"/>
        <v>15000 to 19999</v>
      </c>
      <c r="Y961" s="12">
        <f>VLOOKUP(H961,Table1[#All],2,)*Kickstarter!E961</f>
        <v>19430</v>
      </c>
      <c r="Z961" s="5">
        <f>Y961/'currency conversion'!$B$18</f>
        <v>4.2172961968024025E-4</v>
      </c>
    </row>
    <row r="962" spans="1:26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0"/>
        <v>0.46100628930817611</v>
      </c>
      <c r="P962" s="6">
        <f t="shared" si="141"/>
        <v>136.46276595744681</v>
      </c>
      <c r="Q962" t="str">
        <f t="shared" si="142"/>
        <v>technology</v>
      </c>
      <c r="R962" t="str">
        <f t="shared" si="143"/>
        <v>wearables</v>
      </c>
      <c r="S962" s="10">
        <f t="shared" si="144"/>
        <v>42766.376793981486</v>
      </c>
      <c r="T962" s="10">
        <f t="shared" si="145"/>
        <v>42808.335127314815</v>
      </c>
      <c r="U962">
        <f t="shared" si="146"/>
        <v>2017</v>
      </c>
      <c r="V962">
        <f t="shared" si="147"/>
        <v>2017</v>
      </c>
      <c r="W962" t="str">
        <f t="shared" si="148"/>
        <v>Jan</v>
      </c>
      <c r="X962" t="str">
        <f t="shared" si="149"/>
        <v>25000 to 29999</v>
      </c>
      <c r="Y962" s="12">
        <f>VLOOKUP(H962,Table1[#All],2,)*Kickstarter!E962</f>
        <v>25655</v>
      </c>
      <c r="Z962" s="5">
        <f>Y962/'currency conversion'!$B$18</f>
        <v>5.5684371553765127E-4</v>
      </c>
    </row>
    <row r="963" spans="1:26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0">IF(D963&lt;&gt;0,IF(E963&lt;&gt;0,E963/D963,0),0)</f>
        <v>0.42188421052631581</v>
      </c>
      <c r="P963" s="6">
        <f t="shared" ref="P963:P1026" si="151">IF(L963&lt;&gt;0,IF(E963&lt;&gt;0,E963/L963,0),0)</f>
        <v>364.35454545454547</v>
      </c>
      <c r="Q963" t="str">
        <f t="shared" ref="Q963:Q1026" si="152">LEFT(N963,SEARCH("/",N963,1)-1)</f>
        <v>technology</v>
      </c>
      <c r="R963" t="str">
        <f t="shared" ref="R963:R1026" si="153">RIGHT(N963,LEN(N963)-SEARCH("/",N963,1))</f>
        <v>wearables</v>
      </c>
      <c r="S963" s="10">
        <f t="shared" ref="S963:S1026" si="154">(J963/86400)+25569+(-6/24)</f>
        <v>42740.443692129629</v>
      </c>
      <c r="T963" s="10">
        <f t="shared" ref="T963:T1026" si="155">(I963/86400)+25569+(-6/24)</f>
        <v>42786.541666666672</v>
      </c>
      <c r="U963">
        <f t="shared" ref="U963:U1026" si="156">YEAR(S963)</f>
        <v>2017</v>
      </c>
      <c r="V963">
        <f t="shared" ref="V963:V1026" si="157">YEAR(T963)</f>
        <v>2017</v>
      </c>
      <c r="W963" t="str">
        <f t="shared" ref="W963:W1026" si="158">TEXT(S963,"mmm")</f>
        <v>Jan</v>
      </c>
      <c r="X963" t="str">
        <f t="shared" ref="X963:X1026" si="159">IF(E963=0,"No funding",IF(E963&lt;1000,"&lt;1000",IF(E963&lt;4999,"1000 to 4999",IF(E963&lt;10000,"5000 to 9999",IF(E963&lt;14999,"10000 to 14999",IF(E963&lt;20000,"15000 to 19999",IF(E963&lt;25000,"20000 to 24999",IF(E963&lt;30000,"25000 to 29999",IF(E963&lt;35000,"30000 to 34999",IF(E963&lt;40000,"35000 to 39999",IF(E963&lt;45000,"40000 to 44999",IF(E963&lt;50000,"45000 to 49999","&gt;50000"))))))))))))</f>
        <v>40000 to 44999</v>
      </c>
      <c r="Y963" s="12">
        <f>VLOOKUP(H963,Table1[#All],2,)*Kickstarter!E963</f>
        <v>40079</v>
      </c>
      <c r="Z963" s="5">
        <f>Y963/'currency conversion'!$B$18</f>
        <v>8.6991772656532938E-4</v>
      </c>
    </row>
    <row r="964" spans="1:26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0"/>
        <v>0.2848</v>
      </c>
      <c r="P964" s="6">
        <f t="shared" si="151"/>
        <v>19.243243243243242</v>
      </c>
      <c r="Q964" t="str">
        <f t="shared" si="152"/>
        <v>technology</v>
      </c>
      <c r="R964" t="str">
        <f t="shared" si="153"/>
        <v>wearables</v>
      </c>
      <c r="S964" s="10">
        <f t="shared" si="154"/>
        <v>42373.462418981479</v>
      </c>
      <c r="T964" s="10">
        <f t="shared" si="155"/>
        <v>42411.462418981479</v>
      </c>
      <c r="U964">
        <f t="shared" si="156"/>
        <v>2016</v>
      </c>
      <c r="V964">
        <f t="shared" si="157"/>
        <v>2016</v>
      </c>
      <c r="W964" t="str">
        <f t="shared" si="158"/>
        <v>Jan</v>
      </c>
      <c r="X964" t="str">
        <f t="shared" si="159"/>
        <v>&lt;1000</v>
      </c>
      <c r="Y964" s="12">
        <f>VLOOKUP(H964,Table1[#All],2,)*Kickstarter!E964</f>
        <v>712</v>
      </c>
      <c r="Z964" s="5">
        <f>Y964/'currency conversion'!$B$18</f>
        <v>1.5454013855498252E-5</v>
      </c>
    </row>
    <row r="965" spans="1:26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0"/>
        <v>1.0771428571428571E-2</v>
      </c>
      <c r="P965" s="6">
        <f t="shared" si="151"/>
        <v>41.888888888888886</v>
      </c>
      <c r="Q965" t="str">
        <f t="shared" si="152"/>
        <v>technology</v>
      </c>
      <c r="R965" t="str">
        <f t="shared" si="153"/>
        <v>wearables</v>
      </c>
      <c r="S965" s="10">
        <f t="shared" si="154"/>
        <v>42625.385636574079</v>
      </c>
      <c r="T965" s="10">
        <f t="shared" si="155"/>
        <v>42660.385636574079</v>
      </c>
      <c r="U965">
        <f t="shared" si="156"/>
        <v>2016</v>
      </c>
      <c r="V965">
        <f t="shared" si="157"/>
        <v>2016</v>
      </c>
      <c r="W965" t="str">
        <f t="shared" si="158"/>
        <v>Sep</v>
      </c>
      <c r="X965" t="str">
        <f t="shared" si="159"/>
        <v>&lt;1000</v>
      </c>
      <c r="Y965" s="12">
        <f>VLOOKUP(H965,Table1[#All],2,)*Kickstarter!E965</f>
        <v>377</v>
      </c>
      <c r="Z965" s="5">
        <f>Y965/'currency conversion'!$B$18</f>
        <v>8.1828135161837665E-6</v>
      </c>
    </row>
    <row r="966" spans="1:26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0"/>
        <v>7.9909090909090902E-3</v>
      </c>
      <c r="P966" s="6">
        <f t="shared" si="151"/>
        <v>30.310344827586206</v>
      </c>
      <c r="Q966" t="str">
        <f t="shared" si="152"/>
        <v>technology</v>
      </c>
      <c r="R966" t="str">
        <f t="shared" si="153"/>
        <v>wearables</v>
      </c>
      <c r="S966" s="10">
        <f t="shared" si="154"/>
        <v>42208.378692129627</v>
      </c>
      <c r="T966" s="10">
        <f t="shared" si="155"/>
        <v>42248.378692129627</v>
      </c>
      <c r="U966">
        <f t="shared" si="156"/>
        <v>2015</v>
      </c>
      <c r="V966">
        <f t="shared" si="157"/>
        <v>2015</v>
      </c>
      <c r="W966" t="str">
        <f t="shared" si="158"/>
        <v>Jul</v>
      </c>
      <c r="X966" t="str">
        <f t="shared" si="159"/>
        <v>&lt;1000</v>
      </c>
      <c r="Y966" s="12">
        <f>VLOOKUP(H966,Table1[#All],2,)*Kickstarter!E966</f>
        <v>659.25</v>
      </c>
      <c r="Z966" s="5">
        <f>Y966/'currency conversion'!$B$18</f>
        <v>1.4309071115501718E-5</v>
      </c>
    </row>
    <row r="967" spans="1:26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0"/>
        <v>1.192E-2</v>
      </c>
      <c r="P967" s="6">
        <f t="shared" si="151"/>
        <v>49.666666666666664</v>
      </c>
      <c r="Q967" t="str">
        <f t="shared" si="152"/>
        <v>technology</v>
      </c>
      <c r="R967" t="str">
        <f t="shared" si="153"/>
        <v>wearables</v>
      </c>
      <c r="S967" s="10">
        <f t="shared" si="154"/>
        <v>42636.766736111109</v>
      </c>
      <c r="T967" s="10">
        <f t="shared" si="155"/>
        <v>42668.915972222225</v>
      </c>
      <c r="U967">
        <f t="shared" si="156"/>
        <v>2016</v>
      </c>
      <c r="V967">
        <f t="shared" si="157"/>
        <v>2016</v>
      </c>
      <c r="W967" t="str">
        <f t="shared" si="158"/>
        <v>Sep</v>
      </c>
      <c r="X967" t="str">
        <f t="shared" si="159"/>
        <v>&lt;1000</v>
      </c>
      <c r="Y967" s="12">
        <f>VLOOKUP(H967,Table1[#All],2,)*Kickstarter!E967</f>
        <v>298</v>
      </c>
      <c r="Z967" s="5">
        <f>Y967/'currency conversion'!$B$18</f>
        <v>6.4681125406439324E-6</v>
      </c>
    </row>
    <row r="968" spans="1:26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0"/>
        <v>0.14799999999999999</v>
      </c>
      <c r="P968" s="6">
        <f t="shared" si="151"/>
        <v>59.2</v>
      </c>
      <c r="Q968" t="str">
        <f t="shared" si="152"/>
        <v>technology</v>
      </c>
      <c r="R968" t="str">
        <f t="shared" si="153"/>
        <v>wearables</v>
      </c>
      <c r="S968" s="10">
        <f t="shared" si="154"/>
        <v>42619.385787037041</v>
      </c>
      <c r="T968" s="10">
        <f t="shared" si="155"/>
        <v>42649.385787037041</v>
      </c>
      <c r="U968">
        <f t="shared" si="156"/>
        <v>2016</v>
      </c>
      <c r="V968">
        <f t="shared" si="157"/>
        <v>2016</v>
      </c>
      <c r="W968" t="str">
        <f t="shared" si="158"/>
        <v>Sep</v>
      </c>
      <c r="X968" t="str">
        <f t="shared" si="159"/>
        <v>1000 to 4999</v>
      </c>
      <c r="Y968" s="12">
        <f>VLOOKUP(H968,Table1[#All],2,)*Kickstarter!E968</f>
        <v>1776</v>
      </c>
      <c r="Z968" s="5">
        <f>Y968/'currency conversion'!$B$18</f>
        <v>3.8548214336186655E-5</v>
      </c>
    </row>
    <row r="969" spans="1:26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0"/>
        <v>0.17810000000000001</v>
      </c>
      <c r="P969" s="6">
        <f t="shared" si="151"/>
        <v>43.97530864197531</v>
      </c>
      <c r="Q969" t="str">
        <f t="shared" si="152"/>
        <v>technology</v>
      </c>
      <c r="R969" t="str">
        <f t="shared" si="153"/>
        <v>wearables</v>
      </c>
      <c r="S969" s="10">
        <f t="shared" si="154"/>
        <v>42422.004328703704</v>
      </c>
      <c r="T969" s="10">
        <f t="shared" si="155"/>
        <v>42481.96266203704</v>
      </c>
      <c r="U969">
        <f t="shared" si="156"/>
        <v>2016</v>
      </c>
      <c r="V969">
        <f t="shared" si="157"/>
        <v>2016</v>
      </c>
      <c r="W969" t="str">
        <f t="shared" si="158"/>
        <v>Feb</v>
      </c>
      <c r="X969" t="str">
        <f t="shared" si="159"/>
        <v>1000 to 4999</v>
      </c>
      <c r="Y969" s="12">
        <f>VLOOKUP(H969,Table1[#All],2,)*Kickstarter!E969</f>
        <v>3562</v>
      </c>
      <c r="Z969" s="5">
        <f>Y969/'currency conversion'!$B$18</f>
        <v>7.7313479428770755E-5</v>
      </c>
    </row>
    <row r="970" spans="1:26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0"/>
        <v>1.325E-2</v>
      </c>
      <c r="P970" s="6">
        <f t="shared" si="151"/>
        <v>26.5</v>
      </c>
      <c r="Q970" t="str">
        <f t="shared" si="152"/>
        <v>technology</v>
      </c>
      <c r="R970" t="str">
        <f t="shared" si="153"/>
        <v>wearables</v>
      </c>
      <c r="S970" s="10">
        <f t="shared" si="154"/>
        <v>41836.597615740742</v>
      </c>
      <c r="T970" s="10">
        <f t="shared" si="155"/>
        <v>41866.597615740742</v>
      </c>
      <c r="U970">
        <f t="shared" si="156"/>
        <v>2014</v>
      </c>
      <c r="V970">
        <f t="shared" si="157"/>
        <v>2014</v>
      </c>
      <c r="W970" t="str">
        <f t="shared" si="158"/>
        <v>Jul</v>
      </c>
      <c r="X970" t="str">
        <f t="shared" si="159"/>
        <v>&lt;1000</v>
      </c>
      <c r="Y970" s="12">
        <f>VLOOKUP(H970,Table1[#All],2,)*Kickstarter!E970</f>
        <v>106</v>
      </c>
      <c r="Z970" s="5">
        <f>Y970/'currency conversion'!$B$18</f>
        <v>2.3007380178129424E-6</v>
      </c>
    </row>
    <row r="971" spans="1:26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0"/>
        <v>0.46666666666666667</v>
      </c>
      <c r="P971" s="6">
        <f t="shared" si="151"/>
        <v>1272.7272727272727</v>
      </c>
      <c r="Q971" t="str">
        <f t="shared" si="152"/>
        <v>technology</v>
      </c>
      <c r="R971" t="str">
        <f t="shared" si="153"/>
        <v>wearables</v>
      </c>
      <c r="S971" s="10">
        <f t="shared" si="154"/>
        <v>42742.05332175926</v>
      </c>
      <c r="T971" s="10">
        <f t="shared" si="155"/>
        <v>42775.05332175926</v>
      </c>
      <c r="U971">
        <f t="shared" si="156"/>
        <v>2017</v>
      </c>
      <c r="V971">
        <f t="shared" si="157"/>
        <v>2017</v>
      </c>
      <c r="W971" t="str">
        <f t="shared" si="158"/>
        <v>Jan</v>
      </c>
      <c r="X971" t="str">
        <f t="shared" si="159"/>
        <v>10000 to 14999</v>
      </c>
      <c r="Y971" s="12">
        <f>VLOOKUP(H971,Table1[#All],2,)*Kickstarter!E971</f>
        <v>742</v>
      </c>
      <c r="Z971" s="5">
        <f>Y971/'currency conversion'!$B$18</f>
        <v>1.6105166124690595E-5</v>
      </c>
    </row>
    <row r="972" spans="1:26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0"/>
        <v>0.4592</v>
      </c>
      <c r="P972" s="6">
        <f t="shared" si="151"/>
        <v>164</v>
      </c>
      <c r="Q972" t="str">
        <f t="shared" si="152"/>
        <v>technology</v>
      </c>
      <c r="R972" t="str">
        <f t="shared" si="153"/>
        <v>wearables</v>
      </c>
      <c r="S972" s="10">
        <f t="shared" si="154"/>
        <v>42720.970520833333</v>
      </c>
      <c r="T972" s="10">
        <f t="shared" si="155"/>
        <v>42757.957638888889</v>
      </c>
      <c r="U972">
        <f t="shared" si="156"/>
        <v>2016</v>
      </c>
      <c r="V972">
        <f t="shared" si="157"/>
        <v>2017</v>
      </c>
      <c r="W972" t="str">
        <f t="shared" si="158"/>
        <v>Dec</v>
      </c>
      <c r="X972" t="str">
        <f t="shared" si="159"/>
        <v>1000 to 4999</v>
      </c>
      <c r="Y972" s="12">
        <f>VLOOKUP(H972,Table1[#All],2,)*Kickstarter!E972</f>
        <v>1722</v>
      </c>
      <c r="Z972" s="5">
        <f>Y972/'currency conversion'!$B$18</f>
        <v>3.7376140251640436E-5</v>
      </c>
    </row>
    <row r="973" spans="1:26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0"/>
        <v>2.2599999999999999E-3</v>
      </c>
      <c r="P973" s="6">
        <f t="shared" si="151"/>
        <v>45.2</v>
      </c>
      <c r="Q973" t="str">
        <f t="shared" si="152"/>
        <v>technology</v>
      </c>
      <c r="R973" t="str">
        <f t="shared" si="153"/>
        <v>wearables</v>
      </c>
      <c r="S973" s="10">
        <f t="shared" si="154"/>
        <v>42111.459027777775</v>
      </c>
      <c r="T973" s="10">
        <f t="shared" si="155"/>
        <v>42156.459027777775</v>
      </c>
      <c r="U973">
        <f t="shared" si="156"/>
        <v>2015</v>
      </c>
      <c r="V973">
        <f t="shared" si="157"/>
        <v>2015</v>
      </c>
      <c r="W973" t="str">
        <f t="shared" si="158"/>
        <v>Apr</v>
      </c>
      <c r="X973" t="str">
        <f t="shared" si="159"/>
        <v>&lt;1000</v>
      </c>
      <c r="Y973" s="12">
        <f>VLOOKUP(H973,Table1[#All],2,)*Kickstarter!E973</f>
        <v>226</v>
      </c>
      <c r="Z973" s="5">
        <f>Y973/'currency conversion'!$B$18</f>
        <v>4.9053470945823108E-6</v>
      </c>
    </row>
    <row r="974" spans="1:26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0"/>
        <v>0.34625</v>
      </c>
      <c r="P974" s="6">
        <f t="shared" si="151"/>
        <v>153.88888888888889</v>
      </c>
      <c r="Q974" t="str">
        <f t="shared" si="152"/>
        <v>technology</v>
      </c>
      <c r="R974" t="str">
        <f t="shared" si="153"/>
        <v>wearables</v>
      </c>
      <c r="S974" s="10">
        <f t="shared" si="154"/>
        <v>41856.615717592591</v>
      </c>
      <c r="T974" s="10">
        <f t="shared" si="155"/>
        <v>41886.040972222225</v>
      </c>
      <c r="U974">
        <f t="shared" si="156"/>
        <v>2014</v>
      </c>
      <c r="V974">
        <f t="shared" si="157"/>
        <v>2014</v>
      </c>
      <c r="W974" t="str">
        <f t="shared" si="158"/>
        <v>Aug</v>
      </c>
      <c r="X974" t="str">
        <f t="shared" si="159"/>
        <v>5000 to 9999</v>
      </c>
      <c r="Y974" s="12">
        <f>VLOOKUP(H974,Table1[#All],2,)*Kickstarter!E974</f>
        <v>6925</v>
      </c>
      <c r="Z974" s="5">
        <f>Y974/'currency conversion'!$B$18</f>
        <v>1.503076488052323E-4</v>
      </c>
    </row>
    <row r="975" spans="1:26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0"/>
        <v>2.0549999999999999E-2</v>
      </c>
      <c r="P975" s="6">
        <f t="shared" si="151"/>
        <v>51.375</v>
      </c>
      <c r="Q975" t="str">
        <f t="shared" si="152"/>
        <v>technology</v>
      </c>
      <c r="R975" t="str">
        <f t="shared" si="153"/>
        <v>wearables</v>
      </c>
      <c r="S975" s="10">
        <f t="shared" si="154"/>
        <v>42256.764965277776</v>
      </c>
      <c r="T975" s="10">
        <f t="shared" si="155"/>
        <v>42316.806631944448</v>
      </c>
      <c r="U975">
        <f t="shared" si="156"/>
        <v>2015</v>
      </c>
      <c r="V975">
        <f t="shared" si="157"/>
        <v>2015</v>
      </c>
      <c r="W975" t="str">
        <f t="shared" si="158"/>
        <v>Sep</v>
      </c>
      <c r="X975" t="str">
        <f t="shared" si="159"/>
        <v>&lt;1000</v>
      </c>
      <c r="Y975" s="12">
        <f>VLOOKUP(H975,Table1[#All],2,)*Kickstarter!E975</f>
        <v>411</v>
      </c>
      <c r="Z975" s="5">
        <f>Y975/'currency conversion'!$B$18</f>
        <v>8.9207860879350873E-6</v>
      </c>
    </row>
    <row r="976" spans="1:26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0"/>
        <v>5.5999999999999999E-3</v>
      </c>
      <c r="P976" s="6">
        <f t="shared" si="151"/>
        <v>93.333333333333329</v>
      </c>
      <c r="Q976" t="str">
        <f t="shared" si="152"/>
        <v>technology</v>
      </c>
      <c r="R976" t="str">
        <f t="shared" si="153"/>
        <v>wearables</v>
      </c>
      <c r="S976" s="10">
        <f t="shared" si="154"/>
        <v>42424.499490740738</v>
      </c>
      <c r="T976" s="10">
        <f t="shared" si="155"/>
        <v>42454.457824074074</v>
      </c>
      <c r="U976">
        <f t="shared" si="156"/>
        <v>2016</v>
      </c>
      <c r="V976">
        <f t="shared" si="157"/>
        <v>2016</v>
      </c>
      <c r="W976" t="str">
        <f t="shared" si="158"/>
        <v>Feb</v>
      </c>
      <c r="X976" t="str">
        <f t="shared" si="159"/>
        <v>&lt;1000</v>
      </c>
      <c r="Y976" s="12">
        <f>VLOOKUP(H976,Table1[#All],2,)*Kickstarter!E976</f>
        <v>280</v>
      </c>
      <c r="Z976" s="5">
        <f>Y976/'currency conversion'!$B$18</f>
        <v>6.0774211791285266E-6</v>
      </c>
    </row>
    <row r="977" spans="1:26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0"/>
        <v>2.6069999999999999E-2</v>
      </c>
      <c r="P977" s="6">
        <f t="shared" si="151"/>
        <v>108.625</v>
      </c>
      <c r="Q977" t="str">
        <f t="shared" si="152"/>
        <v>technology</v>
      </c>
      <c r="R977" t="str">
        <f t="shared" si="153"/>
        <v>wearables</v>
      </c>
      <c r="S977" s="10">
        <f t="shared" si="154"/>
        <v>42489.446585648147</v>
      </c>
      <c r="T977" s="10">
        <f t="shared" si="155"/>
        <v>42549.446585648147</v>
      </c>
      <c r="U977">
        <f t="shared" si="156"/>
        <v>2016</v>
      </c>
      <c r="V977">
        <f t="shared" si="157"/>
        <v>2016</v>
      </c>
      <c r="W977" t="str">
        <f t="shared" si="158"/>
        <v>Apr</v>
      </c>
      <c r="X977" t="str">
        <f t="shared" si="159"/>
        <v>1000 to 4999</v>
      </c>
      <c r="Y977" s="12">
        <f>VLOOKUP(H977,Table1[#All],2,)*Kickstarter!E977</f>
        <v>2607</v>
      </c>
      <c r="Z977" s="5">
        <f>Y977/'currency conversion'!$B$18</f>
        <v>5.658513219281453E-5</v>
      </c>
    </row>
    <row r="978" spans="1:26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0"/>
        <v>1.9259999999999999E-2</v>
      </c>
      <c r="P978" s="6">
        <f t="shared" si="151"/>
        <v>160.5</v>
      </c>
      <c r="Q978" t="str">
        <f t="shared" si="152"/>
        <v>technology</v>
      </c>
      <c r="R978" t="str">
        <f t="shared" si="153"/>
        <v>wearables</v>
      </c>
      <c r="S978" s="10">
        <f t="shared" si="154"/>
        <v>42184.808993055558</v>
      </c>
      <c r="T978" s="10">
        <f t="shared" si="155"/>
        <v>42229.808993055558</v>
      </c>
      <c r="U978">
        <f t="shared" si="156"/>
        <v>2015</v>
      </c>
      <c r="V978">
        <f t="shared" si="157"/>
        <v>2015</v>
      </c>
      <c r="W978" t="str">
        <f t="shared" si="158"/>
        <v>Jun</v>
      </c>
      <c r="X978" t="str">
        <f t="shared" si="159"/>
        <v>1000 to 4999</v>
      </c>
      <c r="Y978" s="12">
        <f>VLOOKUP(H978,Table1[#All],2,)*Kickstarter!E978</f>
        <v>2051.19</v>
      </c>
      <c r="Z978" s="5">
        <f>Y978/'currency conversion'!$B$18</f>
        <v>4.4521234101488008E-5</v>
      </c>
    </row>
    <row r="979" spans="1:26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0"/>
        <v>0.33666666666666667</v>
      </c>
      <c r="P979" s="6">
        <f t="shared" si="151"/>
        <v>75.75</v>
      </c>
      <c r="Q979" t="str">
        <f t="shared" si="152"/>
        <v>technology</v>
      </c>
      <c r="R979" t="str">
        <f t="shared" si="153"/>
        <v>wearables</v>
      </c>
      <c r="S979" s="10">
        <f t="shared" si="154"/>
        <v>42391.692094907412</v>
      </c>
      <c r="T979" s="10">
        <f t="shared" si="155"/>
        <v>42421.692094907412</v>
      </c>
      <c r="U979">
        <f t="shared" si="156"/>
        <v>2016</v>
      </c>
      <c r="V979">
        <f t="shared" si="157"/>
        <v>2016</v>
      </c>
      <c r="W979" t="str">
        <f t="shared" si="158"/>
        <v>Jan</v>
      </c>
      <c r="X979" t="str">
        <f t="shared" si="159"/>
        <v>&lt;1000</v>
      </c>
      <c r="Y979" s="12">
        <f>VLOOKUP(H979,Table1[#All],2,)*Kickstarter!E979</f>
        <v>1036.26</v>
      </c>
      <c r="Z979" s="5">
        <f>Y979/'currency conversion'!$B$18</f>
        <v>2.2492101682441883E-5</v>
      </c>
    </row>
    <row r="980" spans="1:26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0"/>
        <v>0.5626326718299024</v>
      </c>
      <c r="P980" s="6">
        <f t="shared" si="151"/>
        <v>790.83739837398377</v>
      </c>
      <c r="Q980" t="str">
        <f t="shared" si="152"/>
        <v>technology</v>
      </c>
      <c r="R980" t="str">
        <f t="shared" si="153"/>
        <v>wearables</v>
      </c>
      <c r="S980" s="10">
        <f t="shared" si="154"/>
        <v>42395.059039351851</v>
      </c>
      <c r="T980" s="10">
        <f t="shared" si="155"/>
        <v>42425.059039351851</v>
      </c>
      <c r="U980">
        <f t="shared" si="156"/>
        <v>2016</v>
      </c>
      <c r="V980">
        <f t="shared" si="157"/>
        <v>2016</v>
      </c>
      <c r="W980" t="str">
        <f t="shared" si="158"/>
        <v>Jan</v>
      </c>
      <c r="X980" t="str">
        <f t="shared" si="159"/>
        <v>&gt;50000</v>
      </c>
      <c r="Y980" s="12">
        <f>VLOOKUP(H980,Table1[#All],2,)*Kickstarter!E980</f>
        <v>10700.03</v>
      </c>
      <c r="Z980" s="5">
        <f>Y980/'currency conversion'!$B$18</f>
        <v>2.3224496049753792E-4</v>
      </c>
    </row>
    <row r="981" spans="1:26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0"/>
        <v>0.82817600000000002</v>
      </c>
      <c r="P981" s="6">
        <f t="shared" si="151"/>
        <v>301.93916666666667</v>
      </c>
      <c r="Q981" t="str">
        <f t="shared" si="152"/>
        <v>technology</v>
      </c>
      <c r="R981" t="str">
        <f t="shared" si="153"/>
        <v>wearables</v>
      </c>
      <c r="S981" s="10">
        <f t="shared" si="154"/>
        <v>42506.166990740741</v>
      </c>
      <c r="T981" s="10">
        <f t="shared" si="155"/>
        <v>42541.540972222225</v>
      </c>
      <c r="U981">
        <f t="shared" si="156"/>
        <v>2016</v>
      </c>
      <c r="V981">
        <f t="shared" si="157"/>
        <v>2016</v>
      </c>
      <c r="W981" t="str">
        <f t="shared" si="158"/>
        <v>May</v>
      </c>
      <c r="X981" t="str">
        <f t="shared" si="159"/>
        <v>25000 to 29999</v>
      </c>
      <c r="Y981" s="12">
        <f>VLOOKUP(H981,Table1[#All],2,)*Kickstarter!E981</f>
        <v>28986.16</v>
      </c>
      <c r="Z981" s="5">
        <f>Y981/'currency conversion'!$B$18</f>
        <v>6.2914679530574338E-4</v>
      </c>
    </row>
    <row r="982" spans="1:26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0"/>
        <v>0.14860000000000001</v>
      </c>
      <c r="P982" s="6">
        <f t="shared" si="151"/>
        <v>47.935483870967744</v>
      </c>
      <c r="Q982" t="str">
        <f t="shared" si="152"/>
        <v>technology</v>
      </c>
      <c r="R982" t="str">
        <f t="shared" si="153"/>
        <v>wearables</v>
      </c>
      <c r="S982" s="10">
        <f t="shared" si="154"/>
        <v>41928.654189814813</v>
      </c>
      <c r="T982" s="10">
        <f t="shared" si="155"/>
        <v>41973.695856481485</v>
      </c>
      <c r="U982">
        <f t="shared" si="156"/>
        <v>2014</v>
      </c>
      <c r="V982">
        <f t="shared" si="157"/>
        <v>2014</v>
      </c>
      <c r="W982" t="str">
        <f t="shared" si="158"/>
        <v>Oct</v>
      </c>
      <c r="X982" t="str">
        <f t="shared" si="159"/>
        <v>1000 to 4999</v>
      </c>
      <c r="Y982" s="12">
        <f>VLOOKUP(H982,Table1[#All],2,)*Kickstarter!E982</f>
        <v>1486</v>
      </c>
      <c r="Z982" s="5">
        <f>Y982/'currency conversion'!$B$18</f>
        <v>3.2253742400660679E-5</v>
      </c>
    </row>
    <row r="983" spans="1:26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0"/>
        <v>1.2375123751237513E-4</v>
      </c>
      <c r="P983" s="6">
        <f t="shared" si="151"/>
        <v>2.75</v>
      </c>
      <c r="Q983" t="str">
        <f t="shared" si="152"/>
        <v>technology</v>
      </c>
      <c r="R983" t="str">
        <f t="shared" si="153"/>
        <v>wearables</v>
      </c>
      <c r="S983" s="10">
        <f t="shared" si="154"/>
        <v>41830.697013888886</v>
      </c>
      <c r="T983" s="10">
        <f t="shared" si="155"/>
        <v>41860.697013888886</v>
      </c>
      <c r="U983">
        <f t="shared" si="156"/>
        <v>2014</v>
      </c>
      <c r="V983">
        <f t="shared" si="157"/>
        <v>2014</v>
      </c>
      <c r="W983" t="str">
        <f t="shared" si="158"/>
        <v>Jul</v>
      </c>
      <c r="X983" t="str">
        <f t="shared" si="159"/>
        <v>&lt;1000</v>
      </c>
      <c r="Y983" s="12">
        <f>VLOOKUP(H983,Table1[#All],2,)*Kickstarter!E983</f>
        <v>11</v>
      </c>
      <c r="Z983" s="5">
        <f>Y983/'currency conversion'!$B$18</f>
        <v>2.3875583203719213E-7</v>
      </c>
    </row>
    <row r="984" spans="1:26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0"/>
        <v>1.7142857142857143E-4</v>
      </c>
      <c r="P984" s="6">
        <f t="shared" si="151"/>
        <v>1</v>
      </c>
      <c r="Q984" t="str">
        <f t="shared" si="152"/>
        <v>technology</v>
      </c>
      <c r="R984" t="str">
        <f t="shared" si="153"/>
        <v>wearables</v>
      </c>
      <c r="S984" s="10">
        <f t="shared" si="154"/>
        <v>42615.503310185188</v>
      </c>
      <c r="T984" s="10">
        <f t="shared" si="155"/>
        <v>42645.503310185188</v>
      </c>
      <c r="U984">
        <f t="shared" si="156"/>
        <v>2016</v>
      </c>
      <c r="V984">
        <f t="shared" si="157"/>
        <v>2016</v>
      </c>
      <c r="W984" t="str">
        <f t="shared" si="158"/>
        <v>Sep</v>
      </c>
      <c r="X984" t="str">
        <f t="shared" si="159"/>
        <v>&lt;1000</v>
      </c>
      <c r="Y984" s="12">
        <f>VLOOKUP(H984,Table1[#All],2,)*Kickstarter!E984</f>
        <v>3</v>
      </c>
      <c r="Z984" s="5">
        <f>Y984/'currency conversion'!$B$18</f>
        <v>6.5115226919234218E-8</v>
      </c>
    </row>
    <row r="985" spans="1:26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0"/>
        <v>0.2950613611721471</v>
      </c>
      <c r="P985" s="6">
        <f t="shared" si="151"/>
        <v>171.79329608938548</v>
      </c>
      <c r="Q985" t="str">
        <f t="shared" si="152"/>
        <v>technology</v>
      </c>
      <c r="R985" t="str">
        <f t="shared" si="153"/>
        <v>wearables</v>
      </c>
      <c r="S985" s="10">
        <f t="shared" si="154"/>
        <v>42574.417650462958</v>
      </c>
      <c r="T985" s="10">
        <f t="shared" si="155"/>
        <v>42605.620833333334</v>
      </c>
      <c r="U985">
        <f t="shared" si="156"/>
        <v>2016</v>
      </c>
      <c r="V985">
        <f t="shared" si="157"/>
        <v>2016</v>
      </c>
      <c r="W985" t="str">
        <f t="shared" si="158"/>
        <v>Jul</v>
      </c>
      <c r="X985" t="str">
        <f t="shared" si="159"/>
        <v>30000 to 34999</v>
      </c>
      <c r="Y985" s="12">
        <f>VLOOKUP(H985,Table1[#All],2,)*Kickstarter!E985</f>
        <v>35056.14</v>
      </c>
      <c r="Z985" s="5">
        <f>Y985/'currency conversion'!$B$18</f>
        <v>7.6089617033748105E-4</v>
      </c>
    </row>
    <row r="986" spans="1:26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0"/>
        <v>1.06E-2</v>
      </c>
      <c r="P986" s="6">
        <f t="shared" si="151"/>
        <v>35.333333333333336</v>
      </c>
      <c r="Q986" t="str">
        <f t="shared" si="152"/>
        <v>technology</v>
      </c>
      <c r="R986" t="str">
        <f t="shared" si="153"/>
        <v>wearables</v>
      </c>
      <c r="S986" s="10">
        <f t="shared" si="154"/>
        <v>42060.86583333333</v>
      </c>
      <c r="T986" s="10">
        <f t="shared" si="155"/>
        <v>42090.824166666665</v>
      </c>
      <c r="U986">
        <f t="shared" si="156"/>
        <v>2015</v>
      </c>
      <c r="V986">
        <f t="shared" si="157"/>
        <v>2015</v>
      </c>
      <c r="W986" t="str">
        <f t="shared" si="158"/>
        <v>Feb</v>
      </c>
      <c r="X986" t="str">
        <f t="shared" si="159"/>
        <v>&lt;1000</v>
      </c>
      <c r="Y986" s="12">
        <f>VLOOKUP(H986,Table1[#All],2,)*Kickstarter!E986</f>
        <v>106</v>
      </c>
      <c r="Z986" s="5">
        <f>Y986/'currency conversion'!$B$18</f>
        <v>2.3007380178129424E-6</v>
      </c>
    </row>
    <row r="987" spans="1:26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0"/>
        <v>6.2933333333333327E-2</v>
      </c>
      <c r="P987" s="6">
        <f t="shared" si="151"/>
        <v>82.086956521739125</v>
      </c>
      <c r="Q987" t="str">
        <f t="shared" si="152"/>
        <v>technology</v>
      </c>
      <c r="R987" t="str">
        <f t="shared" si="153"/>
        <v>wearables</v>
      </c>
      <c r="S987" s="10">
        <f t="shared" si="154"/>
        <v>42339.717708333337</v>
      </c>
      <c r="T987" s="10">
        <f t="shared" si="155"/>
        <v>42369.708333333328</v>
      </c>
      <c r="U987">
        <f t="shared" si="156"/>
        <v>2015</v>
      </c>
      <c r="V987">
        <f t="shared" si="157"/>
        <v>2015</v>
      </c>
      <c r="W987" t="str">
        <f t="shared" si="158"/>
        <v>Dec</v>
      </c>
      <c r="X987" t="str">
        <f t="shared" si="159"/>
        <v>1000 to 4999</v>
      </c>
      <c r="Y987" s="12">
        <f>VLOOKUP(H987,Table1[#All],2,)*Kickstarter!E987</f>
        <v>2152.3199999999997</v>
      </c>
      <c r="Z987" s="5">
        <f>Y987/'currency conversion'!$B$18</f>
        <v>4.6716268400935386E-5</v>
      </c>
    </row>
    <row r="988" spans="1:26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0"/>
        <v>0.1275</v>
      </c>
      <c r="P988" s="6">
        <f t="shared" si="151"/>
        <v>110.8695652173913</v>
      </c>
      <c r="Q988" t="str">
        <f t="shared" si="152"/>
        <v>technology</v>
      </c>
      <c r="R988" t="str">
        <f t="shared" si="153"/>
        <v>wearables</v>
      </c>
      <c r="S988" s="10">
        <f t="shared" si="154"/>
        <v>42324.517361111109</v>
      </c>
      <c r="T988" s="10">
        <f t="shared" si="155"/>
        <v>42378.75</v>
      </c>
      <c r="U988">
        <f t="shared" si="156"/>
        <v>2015</v>
      </c>
      <c r="V988">
        <f t="shared" si="157"/>
        <v>2016</v>
      </c>
      <c r="W988" t="str">
        <f t="shared" si="158"/>
        <v>Nov</v>
      </c>
      <c r="X988" t="str">
        <f t="shared" si="159"/>
        <v>1000 to 4999</v>
      </c>
      <c r="Y988" s="12">
        <f>VLOOKUP(H988,Table1[#All],2,)*Kickstarter!E988</f>
        <v>3340.5</v>
      </c>
      <c r="Z988" s="5">
        <f>Y988/'currency conversion'!$B$18</f>
        <v>7.2505805174567304E-5</v>
      </c>
    </row>
    <row r="989" spans="1:26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0"/>
        <v>0.13220000000000001</v>
      </c>
      <c r="P989" s="6">
        <f t="shared" si="151"/>
        <v>161.21951219512195</v>
      </c>
      <c r="Q989" t="str">
        <f t="shared" si="152"/>
        <v>technology</v>
      </c>
      <c r="R989" t="str">
        <f t="shared" si="153"/>
        <v>wearables</v>
      </c>
      <c r="S989" s="10">
        <f t="shared" si="154"/>
        <v>41773.044560185182</v>
      </c>
      <c r="T989" s="10">
        <f t="shared" si="155"/>
        <v>41813.044560185182</v>
      </c>
      <c r="U989">
        <f t="shared" si="156"/>
        <v>2014</v>
      </c>
      <c r="V989">
        <f t="shared" si="157"/>
        <v>2014</v>
      </c>
      <c r="W989" t="str">
        <f t="shared" si="158"/>
        <v>May</v>
      </c>
      <c r="X989" t="str">
        <f t="shared" si="159"/>
        <v>5000 to 9999</v>
      </c>
      <c r="Y989" s="12">
        <f>VLOOKUP(H989,Table1[#All],2,)*Kickstarter!E989</f>
        <v>7535.4</v>
      </c>
      <c r="Z989" s="5">
        <f>Y989/'currency conversion'!$B$18</f>
        <v>1.635564269757325E-4</v>
      </c>
    </row>
    <row r="990" spans="1:26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0"/>
        <v>0</v>
      </c>
      <c r="P990" s="6">
        <f t="shared" si="151"/>
        <v>0</v>
      </c>
      <c r="Q990" t="str">
        <f t="shared" si="152"/>
        <v>technology</v>
      </c>
      <c r="R990" t="str">
        <f t="shared" si="153"/>
        <v>wearables</v>
      </c>
      <c r="S990" s="10">
        <f t="shared" si="154"/>
        <v>42614.106770833328</v>
      </c>
      <c r="T990" s="10">
        <f t="shared" si="155"/>
        <v>42644.106770833328</v>
      </c>
      <c r="U990">
        <f t="shared" si="156"/>
        <v>2016</v>
      </c>
      <c r="V990">
        <f t="shared" si="157"/>
        <v>2016</v>
      </c>
      <c r="W990" t="str">
        <f t="shared" si="158"/>
        <v>Sep</v>
      </c>
      <c r="X990" t="str">
        <f t="shared" si="159"/>
        <v>No funding</v>
      </c>
      <c r="Y990" s="12">
        <f>VLOOKUP(H990,Table1[#All],2,)*Kickstarter!E990</f>
        <v>0</v>
      </c>
      <c r="Z990" s="5">
        <f>Y990/'currency conversion'!$B$18</f>
        <v>0</v>
      </c>
    </row>
    <row r="991" spans="1:26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0"/>
        <v>0.16769999999999999</v>
      </c>
      <c r="P991" s="6">
        <f t="shared" si="151"/>
        <v>52.40625</v>
      </c>
      <c r="Q991" t="str">
        <f t="shared" si="152"/>
        <v>technology</v>
      </c>
      <c r="R991" t="str">
        <f t="shared" si="153"/>
        <v>wearables</v>
      </c>
      <c r="S991" s="10">
        <f t="shared" si="154"/>
        <v>42611.683969907404</v>
      </c>
      <c r="T991" s="10">
        <f t="shared" si="155"/>
        <v>42641.683969907404</v>
      </c>
      <c r="U991">
        <f t="shared" si="156"/>
        <v>2016</v>
      </c>
      <c r="V991">
        <f t="shared" si="157"/>
        <v>2016</v>
      </c>
      <c r="W991" t="str">
        <f t="shared" si="158"/>
        <v>Aug</v>
      </c>
      <c r="X991" t="str">
        <f t="shared" si="159"/>
        <v>1000 to 4999</v>
      </c>
      <c r="Y991" s="12">
        <f>VLOOKUP(H991,Table1[#All],2,)*Kickstarter!E991</f>
        <v>1677</v>
      </c>
      <c r="Z991" s="5">
        <f>Y991/'currency conversion'!$B$18</f>
        <v>3.6399411847851926E-5</v>
      </c>
    </row>
    <row r="992" spans="1:26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0"/>
        <v>1.0399999999999999E-3</v>
      </c>
      <c r="P992" s="6">
        <f t="shared" si="151"/>
        <v>13</v>
      </c>
      <c r="Q992" t="str">
        <f t="shared" si="152"/>
        <v>technology</v>
      </c>
      <c r="R992" t="str">
        <f t="shared" si="153"/>
        <v>wearables</v>
      </c>
      <c r="S992" s="10">
        <f t="shared" si="154"/>
        <v>41855.534305555557</v>
      </c>
      <c r="T992" s="10">
        <f t="shared" si="155"/>
        <v>41885.534305555557</v>
      </c>
      <c r="U992">
        <f t="shared" si="156"/>
        <v>2014</v>
      </c>
      <c r="V992">
        <f t="shared" si="157"/>
        <v>2014</v>
      </c>
      <c r="W992" t="str">
        <f t="shared" si="158"/>
        <v>Aug</v>
      </c>
      <c r="X992" t="str">
        <f t="shared" si="159"/>
        <v>&lt;1000</v>
      </c>
      <c r="Y992" s="12">
        <f>VLOOKUP(H992,Table1[#All],2,)*Kickstarter!E992</f>
        <v>26</v>
      </c>
      <c r="Z992" s="5">
        <f>Y992/'currency conversion'!$B$18</f>
        <v>5.6433196663336323E-7</v>
      </c>
    </row>
    <row r="993" spans="1:26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0"/>
        <v>4.24E-2</v>
      </c>
      <c r="P993" s="6">
        <f t="shared" si="151"/>
        <v>30.285714285714285</v>
      </c>
      <c r="Q993" t="str">
        <f t="shared" si="152"/>
        <v>technology</v>
      </c>
      <c r="R993" t="str">
        <f t="shared" si="153"/>
        <v>wearables</v>
      </c>
      <c r="S993" s="10">
        <f t="shared" si="154"/>
        <v>42538.50680555556</v>
      </c>
      <c r="T993" s="10">
        <f t="shared" si="155"/>
        <v>42563.535416666666</v>
      </c>
      <c r="U993">
        <f t="shared" si="156"/>
        <v>2016</v>
      </c>
      <c r="V993">
        <f t="shared" si="157"/>
        <v>2016</v>
      </c>
      <c r="W993" t="str">
        <f t="shared" si="158"/>
        <v>Jun</v>
      </c>
      <c r="X993" t="str">
        <f t="shared" si="159"/>
        <v>&lt;1000</v>
      </c>
      <c r="Y993" s="12">
        <f>VLOOKUP(H993,Table1[#All],2,)*Kickstarter!E993</f>
        <v>277.72000000000003</v>
      </c>
      <c r="Z993" s="5">
        <f>Y993/'currency conversion'!$B$18</f>
        <v>6.0279336066699095E-6</v>
      </c>
    </row>
    <row r="994" spans="1:26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0"/>
        <v>4.6699999999999997E-3</v>
      </c>
      <c r="P994" s="6">
        <f t="shared" si="151"/>
        <v>116.75</v>
      </c>
      <c r="Q994" t="str">
        <f t="shared" si="152"/>
        <v>technology</v>
      </c>
      <c r="R994" t="str">
        <f t="shared" si="153"/>
        <v>wearables</v>
      </c>
      <c r="S994" s="10">
        <f t="shared" si="154"/>
        <v>42437.674988425926</v>
      </c>
      <c r="T994" s="10">
        <f t="shared" si="155"/>
        <v>42497.633321759262</v>
      </c>
      <c r="U994">
        <f t="shared" si="156"/>
        <v>2016</v>
      </c>
      <c r="V994">
        <f t="shared" si="157"/>
        <v>2016</v>
      </c>
      <c r="W994" t="str">
        <f t="shared" si="158"/>
        <v>Mar</v>
      </c>
      <c r="X994" t="str">
        <f t="shared" si="159"/>
        <v>&lt;1000</v>
      </c>
      <c r="Y994" s="12">
        <f>VLOOKUP(H994,Table1[#All],2,)*Kickstarter!E994</f>
        <v>467</v>
      </c>
      <c r="Z994" s="5">
        <f>Y994/'currency conversion'!$B$18</f>
        <v>1.0136270323760793E-5</v>
      </c>
    </row>
    <row r="995" spans="1:26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0"/>
        <v>0.25087142857142858</v>
      </c>
      <c r="P995" s="6">
        <f t="shared" si="151"/>
        <v>89.59693877551021</v>
      </c>
      <c r="Q995" t="str">
        <f t="shared" si="152"/>
        <v>technology</v>
      </c>
      <c r="R995" t="str">
        <f t="shared" si="153"/>
        <v>wearables</v>
      </c>
      <c r="S995" s="10">
        <f t="shared" si="154"/>
        <v>42652.714907407411</v>
      </c>
      <c r="T995" s="10">
        <f t="shared" si="155"/>
        <v>42685.958333333328</v>
      </c>
      <c r="U995">
        <f t="shared" si="156"/>
        <v>2016</v>
      </c>
      <c r="V995">
        <f t="shared" si="157"/>
        <v>2016</v>
      </c>
      <c r="W995" t="str">
        <f t="shared" si="158"/>
        <v>Oct</v>
      </c>
      <c r="X995" t="str">
        <f t="shared" si="159"/>
        <v>15000 to 19999</v>
      </c>
      <c r="Y995" s="12">
        <f>VLOOKUP(H995,Table1[#All],2,)*Kickstarter!E995</f>
        <v>17561</v>
      </c>
      <c r="Z995" s="5">
        <f>Y995/'currency conversion'!$B$18</f>
        <v>3.8116283330955736E-4</v>
      </c>
    </row>
    <row r="996" spans="1:26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0"/>
        <v>2.3345000000000001E-2</v>
      </c>
      <c r="P996" s="6">
        <f t="shared" si="151"/>
        <v>424.45454545454544</v>
      </c>
      <c r="Q996" t="str">
        <f t="shared" si="152"/>
        <v>technology</v>
      </c>
      <c r="R996" t="str">
        <f t="shared" si="153"/>
        <v>wearables</v>
      </c>
      <c r="S996" s="10">
        <f t="shared" si="154"/>
        <v>41921.013078703705</v>
      </c>
      <c r="T996" s="10">
        <f t="shared" si="155"/>
        <v>41973.707638888889</v>
      </c>
      <c r="U996">
        <f t="shared" si="156"/>
        <v>2014</v>
      </c>
      <c r="V996">
        <f t="shared" si="157"/>
        <v>2014</v>
      </c>
      <c r="W996" t="str">
        <f t="shared" si="158"/>
        <v>Oct</v>
      </c>
      <c r="X996" t="str">
        <f t="shared" si="159"/>
        <v>1000 to 4999</v>
      </c>
      <c r="Y996" s="12">
        <f>VLOOKUP(H996,Table1[#All],2,)*Kickstarter!E996</f>
        <v>4669</v>
      </c>
      <c r="Z996" s="5">
        <f>Y996/'currency conversion'!$B$18</f>
        <v>1.0134099816196819E-4</v>
      </c>
    </row>
    <row r="997" spans="1:26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0"/>
        <v>7.2599999999999998E-2</v>
      </c>
      <c r="P997" s="6">
        <f t="shared" si="151"/>
        <v>80.666666666666671</v>
      </c>
      <c r="Q997" t="str">
        <f t="shared" si="152"/>
        <v>technology</v>
      </c>
      <c r="R997" t="str">
        <f t="shared" si="153"/>
        <v>wearables</v>
      </c>
      <c r="S997" s="10">
        <f t="shared" si="154"/>
        <v>41947.690740740742</v>
      </c>
      <c r="T997" s="10">
        <f t="shared" si="155"/>
        <v>41972.416666666672</v>
      </c>
      <c r="U997">
        <f t="shared" si="156"/>
        <v>2014</v>
      </c>
      <c r="V997">
        <f t="shared" si="157"/>
        <v>2014</v>
      </c>
      <c r="W997" t="str">
        <f t="shared" si="158"/>
        <v>Nov</v>
      </c>
      <c r="X997" t="str">
        <f t="shared" si="159"/>
        <v>&lt;1000</v>
      </c>
      <c r="Y997" s="12">
        <f>VLOOKUP(H997,Table1[#All],2,)*Kickstarter!E997</f>
        <v>726</v>
      </c>
      <c r="Z997" s="5">
        <f>Y997/'currency conversion'!$B$18</f>
        <v>1.5757884914454679E-5</v>
      </c>
    </row>
    <row r="998" spans="1:26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0"/>
        <v>1.6250000000000001E-2</v>
      </c>
      <c r="P998" s="6">
        <f t="shared" si="151"/>
        <v>13</v>
      </c>
      <c r="Q998" t="str">
        <f t="shared" si="152"/>
        <v>technology</v>
      </c>
      <c r="R998" t="str">
        <f t="shared" si="153"/>
        <v>wearables</v>
      </c>
      <c r="S998" s="10">
        <f t="shared" si="154"/>
        <v>41817.616435185184</v>
      </c>
      <c r="T998" s="10">
        <f t="shared" si="155"/>
        <v>41847.393750000003</v>
      </c>
      <c r="U998">
        <f t="shared" si="156"/>
        <v>2014</v>
      </c>
      <c r="V998">
        <f t="shared" si="157"/>
        <v>2014</v>
      </c>
      <c r="W998" t="str">
        <f t="shared" si="158"/>
        <v>Jun</v>
      </c>
      <c r="X998" t="str">
        <f t="shared" si="159"/>
        <v>&lt;1000</v>
      </c>
      <c r="Y998" s="12">
        <f>VLOOKUP(H998,Table1[#All],2,)*Kickstarter!E998</f>
        <v>65</v>
      </c>
      <c r="Z998" s="5">
        <f>Y998/'currency conversion'!$B$18</f>
        <v>1.4108299165834079E-6</v>
      </c>
    </row>
    <row r="999" spans="1:26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0"/>
        <v>1.2999999999999999E-2</v>
      </c>
      <c r="P999" s="6">
        <f t="shared" si="151"/>
        <v>8.125</v>
      </c>
      <c r="Q999" t="str">
        <f t="shared" si="152"/>
        <v>technology</v>
      </c>
      <c r="R999" t="str">
        <f t="shared" si="153"/>
        <v>wearables</v>
      </c>
      <c r="S999" s="10">
        <f t="shared" si="154"/>
        <v>41940.85297453704</v>
      </c>
      <c r="T999" s="10">
        <f t="shared" si="155"/>
        <v>41970.894641203704</v>
      </c>
      <c r="U999">
        <f t="shared" si="156"/>
        <v>2014</v>
      </c>
      <c r="V999">
        <f t="shared" si="157"/>
        <v>2014</v>
      </c>
      <c r="W999" t="str">
        <f t="shared" si="158"/>
        <v>Oct</v>
      </c>
      <c r="X999" t="str">
        <f t="shared" si="159"/>
        <v>&lt;1000</v>
      </c>
      <c r="Y999" s="12">
        <f>VLOOKUP(H999,Table1[#All],2,)*Kickstarter!E999</f>
        <v>65</v>
      </c>
      <c r="Z999" s="5">
        <f>Y999/'currency conversion'!$B$18</f>
        <v>1.4108299165834079E-6</v>
      </c>
    </row>
    <row r="1000" spans="1:26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0"/>
        <v>0.58558333333333334</v>
      </c>
      <c r="P1000" s="6">
        <f t="shared" si="151"/>
        <v>153.42794759825327</v>
      </c>
      <c r="Q1000" t="str">
        <f t="shared" si="152"/>
        <v>technology</v>
      </c>
      <c r="R1000" t="str">
        <f t="shared" si="153"/>
        <v>wearables</v>
      </c>
      <c r="S1000" s="10">
        <f t="shared" si="154"/>
        <v>42281.918993055559</v>
      </c>
      <c r="T1000" s="10">
        <f t="shared" si="155"/>
        <v>42326.960659722223</v>
      </c>
      <c r="U1000">
        <f t="shared" si="156"/>
        <v>2015</v>
      </c>
      <c r="V1000">
        <f t="shared" si="157"/>
        <v>2015</v>
      </c>
      <c r="W1000" t="str">
        <f t="shared" si="158"/>
        <v>Oct</v>
      </c>
      <c r="X1000" t="str">
        <f t="shared" si="159"/>
        <v>35000 to 39999</v>
      </c>
      <c r="Y1000" s="12">
        <f>VLOOKUP(H1000,Table1[#All],2,)*Kickstarter!E1000</f>
        <v>26351.25</v>
      </c>
      <c r="Z1000" s="5">
        <f>Y1000/'currency conversion'!$B$18</f>
        <v>5.7195587445182353E-4</v>
      </c>
    </row>
    <row r="1001" spans="1:26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0"/>
        <v>7.7886666666666673E-2</v>
      </c>
      <c r="P1001" s="6">
        <f t="shared" si="151"/>
        <v>292.07499999999999</v>
      </c>
      <c r="Q1001" t="str">
        <f t="shared" si="152"/>
        <v>technology</v>
      </c>
      <c r="R1001" t="str">
        <f t="shared" si="153"/>
        <v>wearables</v>
      </c>
      <c r="S1001" s="10">
        <f t="shared" si="154"/>
        <v>41926.04965277778</v>
      </c>
      <c r="T1001" s="10">
        <f t="shared" si="155"/>
        <v>41956.084722222222</v>
      </c>
      <c r="U1001">
        <f t="shared" si="156"/>
        <v>2014</v>
      </c>
      <c r="V1001">
        <f t="shared" si="157"/>
        <v>2014</v>
      </c>
      <c r="W1001" t="str">
        <f t="shared" si="158"/>
        <v>Oct</v>
      </c>
      <c r="X1001" t="str">
        <f t="shared" si="159"/>
        <v>10000 to 14999</v>
      </c>
      <c r="Y1001" s="12">
        <f>VLOOKUP(H1001,Table1[#All],2,)*Kickstarter!E1001</f>
        <v>8762.25</v>
      </c>
      <c r="Z1001" s="5">
        <f>Y1001/'currency conversion'!$B$18</f>
        <v>1.9018529902435334E-4</v>
      </c>
    </row>
    <row r="1002" spans="1:26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0"/>
        <v>2.2157147647256063E-2</v>
      </c>
      <c r="P1002" s="6">
        <f t="shared" si="151"/>
        <v>3304</v>
      </c>
      <c r="Q1002" t="str">
        <f t="shared" si="152"/>
        <v>technology</v>
      </c>
      <c r="R1002" t="str">
        <f t="shared" si="153"/>
        <v>wearables</v>
      </c>
      <c r="S1002" s="10">
        <f t="shared" si="154"/>
        <v>42748.80972222222</v>
      </c>
      <c r="T1002" s="10">
        <f t="shared" si="155"/>
        <v>42808.768055555556</v>
      </c>
      <c r="U1002">
        <f t="shared" si="156"/>
        <v>2017</v>
      </c>
      <c r="V1002">
        <f t="shared" si="157"/>
        <v>2017</v>
      </c>
      <c r="W1002" t="str">
        <f t="shared" si="158"/>
        <v>Jan</v>
      </c>
      <c r="X1002" t="str">
        <f t="shared" si="159"/>
        <v>15000 to 19999</v>
      </c>
      <c r="Y1002" s="12">
        <f>VLOOKUP(H1002,Table1[#All],2,)*Kickstarter!E1002</f>
        <v>19824</v>
      </c>
      <c r="Z1002" s="5">
        <f>Y1002/'currency conversion'!$B$18</f>
        <v>4.3028141948229967E-4</v>
      </c>
    </row>
    <row r="1003" spans="1:26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0"/>
        <v>1.04</v>
      </c>
      <c r="P1003" s="6">
        <f t="shared" si="151"/>
        <v>1300</v>
      </c>
      <c r="Q1003" t="str">
        <f t="shared" si="152"/>
        <v>technology</v>
      </c>
      <c r="R1003" t="str">
        <f t="shared" si="153"/>
        <v>wearables</v>
      </c>
      <c r="S1003" s="10">
        <f t="shared" si="154"/>
        <v>42720.470057870371</v>
      </c>
      <c r="T1003" s="10">
        <f t="shared" si="155"/>
        <v>42765.470057870371</v>
      </c>
      <c r="U1003">
        <f t="shared" si="156"/>
        <v>2016</v>
      </c>
      <c r="V1003">
        <f t="shared" si="157"/>
        <v>2017</v>
      </c>
      <c r="W1003" t="str">
        <f t="shared" si="158"/>
        <v>Dec</v>
      </c>
      <c r="X1003" t="str">
        <f t="shared" si="159"/>
        <v>5000 to 9999</v>
      </c>
      <c r="Y1003" s="12">
        <f>VLOOKUP(H1003,Table1[#All],2,)*Kickstarter!E1003</f>
        <v>6812</v>
      </c>
      <c r="Z1003" s="5">
        <f>Y1003/'currency conversion'!$B$18</f>
        <v>1.4785497525794116E-4</v>
      </c>
    </row>
    <row r="1004" spans="1:26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0"/>
        <v>0.29602960296029601</v>
      </c>
      <c r="P1004" s="6">
        <f t="shared" si="151"/>
        <v>134.54545454545453</v>
      </c>
      <c r="Q1004" t="str">
        <f t="shared" si="152"/>
        <v>technology</v>
      </c>
      <c r="R1004" t="str">
        <f t="shared" si="153"/>
        <v>wearables</v>
      </c>
      <c r="S1004" s="10">
        <f t="shared" si="154"/>
        <v>42325.434189814812</v>
      </c>
      <c r="T1004" s="10">
        <f t="shared" si="155"/>
        <v>42354.999305555553</v>
      </c>
      <c r="U1004">
        <f t="shared" si="156"/>
        <v>2015</v>
      </c>
      <c r="V1004">
        <f t="shared" si="157"/>
        <v>2015</v>
      </c>
      <c r="W1004" t="str">
        <f t="shared" si="158"/>
        <v>Nov</v>
      </c>
      <c r="X1004" t="str">
        <f t="shared" si="159"/>
        <v>1000 to 4999</v>
      </c>
      <c r="Y1004" s="12">
        <f>VLOOKUP(H1004,Table1[#All],2,)*Kickstarter!E1004</f>
        <v>2960</v>
      </c>
      <c r="Z1004" s="5">
        <f>Y1004/'currency conversion'!$B$18</f>
        <v>6.4247023893644425E-5</v>
      </c>
    </row>
    <row r="1005" spans="1:26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0"/>
        <v>0.16055</v>
      </c>
      <c r="P1005" s="6">
        <f t="shared" si="151"/>
        <v>214.06666666666666</v>
      </c>
      <c r="Q1005" t="str">
        <f t="shared" si="152"/>
        <v>technology</v>
      </c>
      <c r="R1005" t="str">
        <f t="shared" si="153"/>
        <v>wearables</v>
      </c>
      <c r="S1005" s="10">
        <f t="shared" si="154"/>
        <v>42780.459039351852</v>
      </c>
      <c r="T1005" s="10">
        <f t="shared" si="155"/>
        <v>42810.417372685188</v>
      </c>
      <c r="U1005">
        <f t="shared" si="156"/>
        <v>2017</v>
      </c>
      <c r="V1005">
        <f t="shared" si="157"/>
        <v>2017</v>
      </c>
      <c r="W1005" t="str">
        <f t="shared" si="158"/>
        <v>Feb</v>
      </c>
      <c r="X1005" t="str">
        <f t="shared" si="159"/>
        <v>1000 to 4999</v>
      </c>
      <c r="Y1005" s="12">
        <f>VLOOKUP(H1005,Table1[#All],2,)*Kickstarter!E1005</f>
        <v>3660.5399999999995</v>
      </c>
      <c r="Z1005" s="5">
        <f>Y1005/'currency conversion'!$B$18</f>
        <v>7.9452297582311194E-5</v>
      </c>
    </row>
    <row r="1006" spans="1:26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0"/>
        <v>0.82208000000000003</v>
      </c>
      <c r="P1006" s="6">
        <f t="shared" si="151"/>
        <v>216.33684210526314</v>
      </c>
      <c r="Q1006" t="str">
        <f t="shared" si="152"/>
        <v>technology</v>
      </c>
      <c r="R1006" t="str">
        <f t="shared" si="153"/>
        <v>wearables</v>
      </c>
      <c r="S1006" s="10">
        <f t="shared" si="154"/>
        <v>42388.458645833336</v>
      </c>
      <c r="T1006" s="10">
        <f t="shared" si="155"/>
        <v>42418.458645833336</v>
      </c>
      <c r="U1006">
        <f t="shared" si="156"/>
        <v>2016</v>
      </c>
      <c r="V1006">
        <f t="shared" si="157"/>
        <v>2016</v>
      </c>
      <c r="W1006" t="str">
        <f t="shared" si="158"/>
        <v>Jan</v>
      </c>
      <c r="X1006" t="str">
        <f t="shared" si="159"/>
        <v>20000 to 24999</v>
      </c>
      <c r="Y1006" s="12">
        <f>VLOOKUP(H1006,Table1[#All],2,)*Kickstarter!E1006</f>
        <v>20552</v>
      </c>
      <c r="Z1006" s="5">
        <f>Y1006/'currency conversion'!$B$18</f>
        <v>4.4608271454803385E-4</v>
      </c>
    </row>
    <row r="1007" spans="1:26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0"/>
        <v>0.75051000000000001</v>
      </c>
      <c r="P1007" s="6">
        <f t="shared" si="151"/>
        <v>932.31055900621118</v>
      </c>
      <c r="Q1007" t="str">
        <f t="shared" si="152"/>
        <v>technology</v>
      </c>
      <c r="R1007" t="str">
        <f t="shared" si="153"/>
        <v>wearables</v>
      </c>
      <c r="S1007" s="10">
        <f t="shared" si="154"/>
        <v>42276.374803240746</v>
      </c>
      <c r="T1007" s="10">
        <f t="shared" si="155"/>
        <v>42307.374803240746</v>
      </c>
      <c r="U1007">
        <f t="shared" si="156"/>
        <v>2015</v>
      </c>
      <c r="V1007">
        <f t="shared" si="157"/>
        <v>2015</v>
      </c>
      <c r="W1007" t="str">
        <f t="shared" si="158"/>
        <v>Sep</v>
      </c>
      <c r="X1007" t="str">
        <f t="shared" si="159"/>
        <v>&gt;50000</v>
      </c>
      <c r="Y1007" s="12">
        <f>VLOOKUP(H1007,Table1[#All],2,)*Kickstarter!E1007</f>
        <v>150102</v>
      </c>
      <c r="Z1007" s="5">
        <f>Y1007/'currency conversion'!$B$18</f>
        <v>3.2579752636769646E-3</v>
      </c>
    </row>
    <row r="1008" spans="1:26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0"/>
        <v>5.8500000000000003E-2</v>
      </c>
      <c r="P1008" s="6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10">
        <f t="shared" si="154"/>
        <v>41976.790185185186</v>
      </c>
      <c r="T1008" s="10">
        <f t="shared" si="155"/>
        <v>41985.049305555556</v>
      </c>
      <c r="U1008">
        <f t="shared" si="156"/>
        <v>2014</v>
      </c>
      <c r="V1008">
        <f t="shared" si="157"/>
        <v>2014</v>
      </c>
      <c r="W1008" t="str">
        <f t="shared" si="158"/>
        <v>Dec</v>
      </c>
      <c r="X1008" t="str">
        <f t="shared" si="159"/>
        <v>&lt;1000</v>
      </c>
      <c r="Y1008" s="12">
        <f>VLOOKUP(H1008,Table1[#All],2,)*Kickstarter!E1008</f>
        <v>234</v>
      </c>
      <c r="Z1008" s="5">
        <f>Y1008/'currency conversion'!$B$18</f>
        <v>5.0789876997002688E-6</v>
      </c>
    </row>
    <row r="1009" spans="1:26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0"/>
        <v>0.44319999999999998</v>
      </c>
      <c r="P1009" s="6">
        <f t="shared" si="151"/>
        <v>174.94736842105263</v>
      </c>
      <c r="Q1009" t="str">
        <f t="shared" si="152"/>
        <v>technology</v>
      </c>
      <c r="R1009" t="str">
        <f t="shared" si="153"/>
        <v>wearables</v>
      </c>
      <c r="S1009" s="10">
        <f t="shared" si="154"/>
        <v>42676.333599537036</v>
      </c>
      <c r="T1009" s="10">
        <f t="shared" si="155"/>
        <v>42718.3752662037</v>
      </c>
      <c r="U1009">
        <f t="shared" si="156"/>
        <v>2016</v>
      </c>
      <c r="V1009">
        <f t="shared" si="157"/>
        <v>2016</v>
      </c>
      <c r="W1009" t="str">
        <f t="shared" si="158"/>
        <v>Nov</v>
      </c>
      <c r="X1009" t="str">
        <f t="shared" si="159"/>
        <v>10000 to 14999</v>
      </c>
      <c r="Y1009" s="12">
        <f>VLOOKUP(H1009,Table1[#All],2,)*Kickstarter!E1009</f>
        <v>13296</v>
      </c>
      <c r="Z1009" s="5">
        <f>Y1009/'currency conversion'!$B$18</f>
        <v>2.8859068570604606E-4</v>
      </c>
    </row>
    <row r="1010" spans="1:26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0"/>
        <v>2.6737967914438501E-3</v>
      </c>
      <c r="P1010" s="6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10">
        <f t="shared" si="154"/>
        <v>42702.559201388889</v>
      </c>
      <c r="T1010" s="10">
        <f t="shared" si="155"/>
        <v>42732.559201388889</v>
      </c>
      <c r="U1010">
        <f t="shared" si="156"/>
        <v>2016</v>
      </c>
      <c r="V1010">
        <f t="shared" si="157"/>
        <v>2016</v>
      </c>
      <c r="W1010" t="str">
        <f t="shared" si="158"/>
        <v>Nov</v>
      </c>
      <c r="X1010" t="str">
        <f t="shared" si="159"/>
        <v>&lt;1000</v>
      </c>
      <c r="Y1010" s="12">
        <f>VLOOKUP(H1010,Table1[#All],2,)*Kickstarter!E1010</f>
        <v>13.25</v>
      </c>
      <c r="Z1010" s="5">
        <f>Y1010/'currency conversion'!$B$18</f>
        <v>2.875922522266178E-7</v>
      </c>
    </row>
    <row r="1011" spans="1:26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0"/>
        <v>0.1313</v>
      </c>
      <c r="P1011" s="6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10">
        <f t="shared" si="154"/>
        <v>42510.354699074072</v>
      </c>
      <c r="T1011" s="10">
        <f t="shared" si="155"/>
        <v>42540.354699074072</v>
      </c>
      <c r="U1011">
        <f t="shared" si="156"/>
        <v>2016</v>
      </c>
      <c r="V1011">
        <f t="shared" si="157"/>
        <v>2016</v>
      </c>
      <c r="W1011" t="str">
        <f t="shared" si="158"/>
        <v>May</v>
      </c>
      <c r="X1011" t="str">
        <f t="shared" si="159"/>
        <v>5000 to 9999</v>
      </c>
      <c r="Y1011" s="12">
        <f>VLOOKUP(H1011,Table1[#All],2,)*Kickstarter!E1011</f>
        <v>6565</v>
      </c>
      <c r="Z1011" s="5">
        <f>Y1011/'currency conversion'!$B$18</f>
        <v>1.4249382157492421E-4</v>
      </c>
    </row>
    <row r="1012" spans="1:26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0"/>
        <v>1.9088937093275488E-3</v>
      </c>
      <c r="P1012" s="6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10">
        <f t="shared" si="154"/>
        <v>42561.579421296294</v>
      </c>
      <c r="T1012" s="10">
        <f t="shared" si="155"/>
        <v>42617.874305555553</v>
      </c>
      <c r="U1012">
        <f t="shared" si="156"/>
        <v>2016</v>
      </c>
      <c r="V1012">
        <f t="shared" si="157"/>
        <v>2016</v>
      </c>
      <c r="W1012" t="str">
        <f t="shared" si="158"/>
        <v>Jul</v>
      </c>
      <c r="X1012" t="str">
        <f t="shared" si="159"/>
        <v>&lt;1000</v>
      </c>
      <c r="Y1012" s="12">
        <f>VLOOKUP(H1012,Table1[#All],2,)*Kickstarter!E1012</f>
        <v>220</v>
      </c>
      <c r="Z1012" s="5">
        <f>Y1012/'currency conversion'!$B$18</f>
        <v>4.7751166407438428E-6</v>
      </c>
    </row>
    <row r="1013" spans="1:26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0"/>
        <v>3.7499999999999999E-3</v>
      </c>
      <c r="P1013" s="6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10">
        <f t="shared" si="154"/>
        <v>41946.648090277777</v>
      </c>
      <c r="T1013" s="10">
        <f t="shared" si="155"/>
        <v>41991.648090277777</v>
      </c>
      <c r="U1013">
        <f t="shared" si="156"/>
        <v>2014</v>
      </c>
      <c r="V1013">
        <f t="shared" si="157"/>
        <v>2014</v>
      </c>
      <c r="W1013" t="str">
        <f t="shared" si="158"/>
        <v>Nov</v>
      </c>
      <c r="X1013" t="str">
        <f t="shared" si="159"/>
        <v>&lt;1000</v>
      </c>
      <c r="Y1013" s="12">
        <f>VLOOKUP(H1013,Table1[#All],2,)*Kickstarter!E1013</f>
        <v>75</v>
      </c>
      <c r="Z1013" s="5">
        <f>Y1013/'currency conversion'!$B$18</f>
        <v>1.6278806729808554E-6</v>
      </c>
    </row>
    <row r="1014" spans="1:26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0"/>
        <v>215.35021</v>
      </c>
      <c r="P1014" s="6">
        <f t="shared" si="151"/>
        <v>1389.3561935483872</v>
      </c>
      <c r="Q1014" t="str">
        <f t="shared" si="152"/>
        <v>technology</v>
      </c>
      <c r="R1014" t="str">
        <f t="shared" si="153"/>
        <v>wearables</v>
      </c>
      <c r="S1014" s="10">
        <f t="shared" si="154"/>
        <v>42714.190416666665</v>
      </c>
      <c r="T1014" s="10">
        <f t="shared" si="155"/>
        <v>42759.190416666665</v>
      </c>
      <c r="U1014">
        <f t="shared" si="156"/>
        <v>2016</v>
      </c>
      <c r="V1014">
        <f t="shared" si="157"/>
        <v>2017</v>
      </c>
      <c r="W1014" t="str">
        <f t="shared" si="158"/>
        <v>Dec</v>
      </c>
      <c r="X1014" t="str">
        <f t="shared" si="159"/>
        <v>&gt;50000</v>
      </c>
      <c r="Y1014" s="12">
        <f>VLOOKUP(H1014,Table1[#All],2,)*Kickstarter!E1014</f>
        <v>1076751.05</v>
      </c>
      <c r="Z1014" s="5">
        <f>Y1014/'currency conversion'!$B$18</f>
        <v>2.337096298542457E-2</v>
      </c>
    </row>
    <row r="1015" spans="1:26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0"/>
        <v>0.34527999999999998</v>
      </c>
      <c r="P1015" s="6">
        <f t="shared" si="151"/>
        <v>95.911111111111111</v>
      </c>
      <c r="Q1015" t="str">
        <f t="shared" si="152"/>
        <v>technology</v>
      </c>
      <c r="R1015" t="str">
        <f t="shared" si="153"/>
        <v>wearables</v>
      </c>
      <c r="S1015" s="10">
        <f t="shared" si="154"/>
        <v>42339.583981481483</v>
      </c>
      <c r="T1015" s="10">
        <f t="shared" si="155"/>
        <v>42367.583333333328</v>
      </c>
      <c r="U1015">
        <f t="shared" si="156"/>
        <v>2015</v>
      </c>
      <c r="V1015">
        <f t="shared" si="157"/>
        <v>2015</v>
      </c>
      <c r="W1015" t="str">
        <f t="shared" si="158"/>
        <v>Dec</v>
      </c>
      <c r="X1015" t="str">
        <f t="shared" si="159"/>
        <v>5000 to 9999</v>
      </c>
      <c r="Y1015" s="12">
        <f>VLOOKUP(H1015,Table1[#All],2,)*Kickstarter!E1015</f>
        <v>8632</v>
      </c>
      <c r="Z1015" s="5">
        <f>Y1015/'currency conversion'!$B$18</f>
        <v>1.8735821292227659E-4</v>
      </c>
    </row>
    <row r="1016" spans="1:26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0"/>
        <v>0.30599999999999999</v>
      </c>
      <c r="P1016" s="6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10">
        <f t="shared" si="154"/>
        <v>41954.752488425926</v>
      </c>
      <c r="T1016" s="10">
        <f t="shared" si="155"/>
        <v>42004.752488425926</v>
      </c>
      <c r="U1016">
        <f t="shared" si="156"/>
        <v>2014</v>
      </c>
      <c r="V1016">
        <f t="shared" si="157"/>
        <v>2014</v>
      </c>
      <c r="W1016" t="str">
        <f t="shared" si="158"/>
        <v>Nov</v>
      </c>
      <c r="X1016" t="str">
        <f t="shared" si="159"/>
        <v>1000 to 4999</v>
      </c>
      <c r="Y1016" s="12">
        <f>VLOOKUP(H1016,Table1[#All],2,)*Kickstarter!E1016</f>
        <v>3060</v>
      </c>
      <c r="Z1016" s="5">
        <f>Y1016/'currency conversion'!$B$18</f>
        <v>6.6417531457618905E-5</v>
      </c>
    </row>
    <row r="1017" spans="1:26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0"/>
        <v>2.6666666666666668E-2</v>
      </c>
      <c r="P1017" s="6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10">
        <f t="shared" si="154"/>
        <v>42303.628414351857</v>
      </c>
      <c r="T1017" s="10">
        <f t="shared" si="155"/>
        <v>42333.670081018514</v>
      </c>
      <c r="U1017">
        <f t="shared" si="156"/>
        <v>2015</v>
      </c>
      <c r="V1017">
        <f t="shared" si="157"/>
        <v>2015</v>
      </c>
      <c r="W1017" t="str">
        <f t="shared" si="158"/>
        <v>Oct</v>
      </c>
      <c r="X1017" t="str">
        <f t="shared" si="159"/>
        <v>&lt;1000</v>
      </c>
      <c r="Y1017" s="12">
        <f>VLOOKUP(H1017,Table1[#All],2,)*Kickstarter!E1017</f>
        <v>242.4</v>
      </c>
      <c r="Z1017" s="5">
        <f>Y1017/'currency conversion'!$B$18</f>
        <v>5.2613103350741245E-6</v>
      </c>
    </row>
    <row r="1018" spans="1:26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0"/>
        <v>2.8420000000000001E-2</v>
      </c>
      <c r="P1018" s="6">
        <f t="shared" si="151"/>
        <v>74.78947368421052</v>
      </c>
      <c r="Q1018" t="str">
        <f t="shared" si="152"/>
        <v>technology</v>
      </c>
      <c r="R1018" t="str">
        <f t="shared" si="153"/>
        <v>wearables</v>
      </c>
      <c r="S1018" s="10">
        <f t="shared" si="154"/>
        <v>42421.857129629629</v>
      </c>
      <c r="T1018" s="10">
        <f t="shared" si="155"/>
        <v>42466.815462962964</v>
      </c>
      <c r="U1018">
        <f t="shared" si="156"/>
        <v>2016</v>
      </c>
      <c r="V1018">
        <f t="shared" si="157"/>
        <v>2016</v>
      </c>
      <c r="W1018" t="str">
        <f t="shared" si="158"/>
        <v>Feb</v>
      </c>
      <c r="X1018" t="str">
        <f t="shared" si="159"/>
        <v>1000 to 4999</v>
      </c>
      <c r="Y1018" s="12">
        <f>VLOOKUP(H1018,Table1[#All],2,)*Kickstarter!E1018</f>
        <v>2842</v>
      </c>
      <c r="Z1018" s="5">
        <f>Y1018/'currency conversion'!$B$18</f>
        <v>6.1685824968154543E-5</v>
      </c>
    </row>
    <row r="1019" spans="1:26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0"/>
        <v>0.22878799999999999</v>
      </c>
      <c r="P1019" s="6">
        <f t="shared" si="151"/>
        <v>161.11830985915492</v>
      </c>
      <c r="Q1019" t="str">
        <f t="shared" si="152"/>
        <v>technology</v>
      </c>
      <c r="R1019" t="str">
        <f t="shared" si="153"/>
        <v>wearables</v>
      </c>
      <c r="S1019" s="10">
        <f t="shared" si="154"/>
        <v>42289.425173611111</v>
      </c>
      <c r="T1019" s="10">
        <f t="shared" si="155"/>
        <v>42329.466840277775</v>
      </c>
      <c r="U1019">
        <f t="shared" si="156"/>
        <v>2015</v>
      </c>
      <c r="V1019">
        <f t="shared" si="157"/>
        <v>2015</v>
      </c>
      <c r="W1019" t="str">
        <f t="shared" si="158"/>
        <v>Oct</v>
      </c>
      <c r="X1019" t="str">
        <f t="shared" si="159"/>
        <v>&gt;50000</v>
      </c>
      <c r="Y1019" s="12">
        <f>VLOOKUP(H1019,Table1[#All],2,)*Kickstarter!E1019</f>
        <v>57197</v>
      </c>
      <c r="Z1019" s="5">
        <f>Y1019/'currency conversion'!$B$18</f>
        <v>1.2414652113664798E-3</v>
      </c>
    </row>
    <row r="1020" spans="1:26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0"/>
        <v>3.1050000000000001E-2</v>
      </c>
      <c r="P1020" s="6">
        <f t="shared" si="151"/>
        <v>88.714285714285708</v>
      </c>
      <c r="Q1020" t="str">
        <f t="shared" si="152"/>
        <v>technology</v>
      </c>
      <c r="R1020" t="str">
        <f t="shared" si="153"/>
        <v>wearables</v>
      </c>
      <c r="S1020" s="10">
        <f t="shared" si="154"/>
        <v>42535.242280092592</v>
      </c>
      <c r="T1020" s="10">
        <f t="shared" si="155"/>
        <v>42565.242280092592</v>
      </c>
      <c r="U1020">
        <f t="shared" si="156"/>
        <v>2016</v>
      </c>
      <c r="V1020">
        <f t="shared" si="157"/>
        <v>2016</v>
      </c>
      <c r="W1020" t="str">
        <f t="shared" si="158"/>
        <v>Jun</v>
      </c>
      <c r="X1020" t="str">
        <f t="shared" si="159"/>
        <v>&lt;1000</v>
      </c>
      <c r="Y1020" s="12">
        <f>VLOOKUP(H1020,Table1[#All],2,)*Kickstarter!E1020</f>
        <v>621</v>
      </c>
      <c r="Z1020" s="5">
        <f>Y1020/'currency conversion'!$B$18</f>
        <v>1.3478851972281483E-5</v>
      </c>
    </row>
    <row r="1021" spans="1:26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0"/>
        <v>0.47333333333333333</v>
      </c>
      <c r="P1021" s="6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10">
        <f t="shared" si="154"/>
        <v>42009.723946759259</v>
      </c>
      <c r="T1021" s="10">
        <f t="shared" si="155"/>
        <v>42039.723946759259</v>
      </c>
      <c r="U1021">
        <f t="shared" si="156"/>
        <v>2015</v>
      </c>
      <c r="V1021">
        <f t="shared" si="157"/>
        <v>2015</v>
      </c>
      <c r="W1021" t="str">
        <f t="shared" si="158"/>
        <v>Jan</v>
      </c>
      <c r="X1021" t="str">
        <f t="shared" si="159"/>
        <v>20000 to 24999</v>
      </c>
      <c r="Y1021" s="12">
        <f>VLOOKUP(H1021,Table1[#All],2,)*Kickstarter!E1021</f>
        <v>21300</v>
      </c>
      <c r="Z1021" s="5">
        <f>Y1021/'currency conversion'!$B$18</f>
        <v>4.6231811112656295E-4</v>
      </c>
    </row>
    <row r="1022" spans="1:26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0"/>
        <v>2.0554838709677421</v>
      </c>
      <c r="P1022" s="6">
        <f t="shared" si="151"/>
        <v>106.2</v>
      </c>
      <c r="Q1022" t="str">
        <f t="shared" si="152"/>
        <v>music</v>
      </c>
      <c r="R1022" t="str">
        <f t="shared" si="153"/>
        <v>electronic music</v>
      </c>
      <c r="S1022" s="10">
        <f t="shared" si="154"/>
        <v>42126.819548611107</v>
      </c>
      <c r="T1022" s="10">
        <f t="shared" si="155"/>
        <v>42156.782638888893</v>
      </c>
      <c r="U1022">
        <f t="shared" si="156"/>
        <v>2015</v>
      </c>
      <c r="V1022">
        <f t="shared" si="157"/>
        <v>2015</v>
      </c>
      <c r="W1022" t="str">
        <f t="shared" si="158"/>
        <v>May</v>
      </c>
      <c r="X1022" t="str">
        <f t="shared" si="159"/>
        <v>1000 to 4999</v>
      </c>
      <c r="Y1022" s="12">
        <f>VLOOKUP(H1022,Table1[#All],2,)*Kickstarter!E1022</f>
        <v>2389.5</v>
      </c>
      <c r="Z1022" s="5">
        <f>Y1022/'currency conversion'!$B$18</f>
        <v>5.186427824117005E-5</v>
      </c>
    </row>
    <row r="1023" spans="1:26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0"/>
        <v>3.5180366666666667</v>
      </c>
      <c r="P1023" s="6">
        <f t="shared" si="151"/>
        <v>22.079728033472804</v>
      </c>
      <c r="Q1023" t="str">
        <f t="shared" si="152"/>
        <v>music</v>
      </c>
      <c r="R1023" t="str">
        <f t="shared" si="153"/>
        <v>electronic music</v>
      </c>
      <c r="S1023" s="10">
        <f t="shared" si="154"/>
        <v>42271.001979166671</v>
      </c>
      <c r="T1023" s="10">
        <f t="shared" si="155"/>
        <v>42293.916666666672</v>
      </c>
      <c r="U1023">
        <f t="shared" si="156"/>
        <v>2015</v>
      </c>
      <c r="V1023">
        <f t="shared" si="157"/>
        <v>2015</v>
      </c>
      <c r="W1023" t="str">
        <f t="shared" si="158"/>
        <v>Sep</v>
      </c>
      <c r="X1023" t="str">
        <f t="shared" si="159"/>
        <v>10000 to 14999</v>
      </c>
      <c r="Y1023" s="12">
        <f>VLOOKUP(H1023,Table1[#All],2,)*Kickstarter!E1023</f>
        <v>10554.11</v>
      </c>
      <c r="Z1023" s="5">
        <f>Y1023/'currency conversion'!$B$18</f>
        <v>2.2907775586018635E-4</v>
      </c>
    </row>
    <row r="1024" spans="1:26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0"/>
        <v>1.149</v>
      </c>
      <c r="P1024" s="6">
        <f t="shared" si="151"/>
        <v>31.054054054054053</v>
      </c>
      <c r="Q1024" t="str">
        <f t="shared" si="152"/>
        <v>music</v>
      </c>
      <c r="R1024" t="str">
        <f t="shared" si="153"/>
        <v>electronic music</v>
      </c>
      <c r="S1024" s="10">
        <f t="shared" si="154"/>
        <v>42111.396724537037</v>
      </c>
      <c r="T1024" s="10">
        <f t="shared" si="155"/>
        <v>42141.396724537037</v>
      </c>
      <c r="U1024">
        <f t="shared" si="156"/>
        <v>2015</v>
      </c>
      <c r="V1024">
        <f t="shared" si="157"/>
        <v>2015</v>
      </c>
      <c r="W1024" t="str">
        <f t="shared" si="158"/>
        <v>Apr</v>
      </c>
      <c r="X1024" t="str">
        <f t="shared" si="159"/>
        <v>1000 to 4999</v>
      </c>
      <c r="Y1024" s="12">
        <f>VLOOKUP(H1024,Table1[#All],2,)*Kickstarter!E1024</f>
        <v>2298</v>
      </c>
      <c r="Z1024" s="5">
        <f>Y1024/'currency conversion'!$B$18</f>
        <v>4.9878263820133409E-5</v>
      </c>
    </row>
    <row r="1025" spans="1:26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0"/>
        <v>2.3715000000000002</v>
      </c>
      <c r="P1025" s="6">
        <f t="shared" si="151"/>
        <v>36.206106870229007</v>
      </c>
      <c r="Q1025" t="str">
        <f t="shared" si="152"/>
        <v>music</v>
      </c>
      <c r="R1025" t="str">
        <f t="shared" si="153"/>
        <v>electronic music</v>
      </c>
      <c r="S1025" s="10">
        <f t="shared" si="154"/>
        <v>42145.669687500005</v>
      </c>
      <c r="T1025" s="10">
        <f t="shared" si="155"/>
        <v>42175.669687500005</v>
      </c>
      <c r="U1025">
        <f t="shared" si="156"/>
        <v>2015</v>
      </c>
      <c r="V1025">
        <f t="shared" si="157"/>
        <v>2015</v>
      </c>
      <c r="W1025" t="str">
        <f t="shared" si="158"/>
        <v>May</v>
      </c>
      <c r="X1025" t="str">
        <f t="shared" si="159"/>
        <v>1000 to 4999</v>
      </c>
      <c r="Y1025" s="12">
        <f>VLOOKUP(H1025,Table1[#All],2,)*Kickstarter!E1025</f>
        <v>6213.33</v>
      </c>
      <c r="Z1025" s="5">
        <f>Y1025/'currency conversion'!$B$18</f>
        <v>1.3486079762469518E-4</v>
      </c>
    </row>
    <row r="1026" spans="1:26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0"/>
        <v>1.1863774999999999</v>
      </c>
      <c r="P1026" s="6">
        <f t="shared" si="151"/>
        <v>388.9762295081967</v>
      </c>
      <c r="Q1026" t="str">
        <f t="shared" si="152"/>
        <v>music</v>
      </c>
      <c r="R1026" t="str">
        <f t="shared" si="153"/>
        <v>electronic music</v>
      </c>
      <c r="S1026" s="10">
        <f t="shared" si="154"/>
        <v>42370.330590277779</v>
      </c>
      <c r="T1026" s="10">
        <f t="shared" si="155"/>
        <v>42400.330590277779</v>
      </c>
      <c r="U1026">
        <f t="shared" si="156"/>
        <v>2016</v>
      </c>
      <c r="V1026">
        <f t="shared" si="157"/>
        <v>2016</v>
      </c>
      <c r="W1026" t="str">
        <f t="shared" si="158"/>
        <v>Jan</v>
      </c>
      <c r="X1026" t="str">
        <f t="shared" si="159"/>
        <v>20000 to 24999</v>
      </c>
      <c r="Y1026" s="12">
        <f>VLOOKUP(H1026,Table1[#All],2,)*Kickstarter!E1026</f>
        <v>2610.0304999999998</v>
      </c>
      <c r="Z1026" s="5">
        <f>Y1026/'currency conversion'!$B$18</f>
        <v>5.6650909424540775E-5</v>
      </c>
    </row>
    <row r="1027" spans="1:26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0">IF(D1027&lt;&gt;0,IF(E1027&lt;&gt;0,E1027/D1027,0),0)</f>
        <v>1.099283142857143</v>
      </c>
      <c r="P1027" s="6">
        <f t="shared" ref="P1027:P1090" si="161">IF(L1027&lt;&gt;0,IF(E1027&lt;&gt;0,E1027/L1027,0),0)</f>
        <v>71.848571428571432</v>
      </c>
      <c r="Q1027" t="str">
        <f t="shared" ref="Q1027:Q1090" si="162">LEFT(N1027,SEARCH("/",N1027,1)-1)</f>
        <v>music</v>
      </c>
      <c r="R1027" t="str">
        <f t="shared" ref="R1027:R1090" si="163">RIGHT(N1027,LEN(N1027)-SEARCH("/",N1027,1))</f>
        <v>electronic music</v>
      </c>
      <c r="S1027" s="10">
        <f t="shared" ref="S1027:S1090" si="164">(J1027/86400)+25569+(-6/24)</f>
        <v>42049.583761574075</v>
      </c>
      <c r="T1027" s="10">
        <f t="shared" ref="T1027:T1090" si="165">(I1027/86400)+25569+(-6/24)</f>
        <v>42079.542094907403</v>
      </c>
      <c r="U1027">
        <f t="shared" ref="U1027:U1090" si="166">YEAR(S1027)</f>
        <v>2015</v>
      </c>
      <c r="V1027">
        <f t="shared" ref="V1027:V1090" si="167">YEAR(T1027)</f>
        <v>2015</v>
      </c>
      <c r="W1027" t="str">
        <f t="shared" ref="W1027:W1090" si="168">TEXT(S1027,"mmm")</f>
        <v>Feb</v>
      </c>
      <c r="X1027" t="str">
        <f t="shared" ref="X1027:X1090" si="169">IF(E1027=0,"No funding",IF(E1027&lt;1000,"&lt;1000",IF(E1027&lt;4999,"1000 to 4999",IF(E1027&lt;10000,"5000 to 9999",IF(E1027&lt;14999,"10000 to 14999",IF(E1027&lt;20000,"15000 to 19999",IF(E1027&lt;25000,"20000 to 24999",IF(E1027&lt;30000,"25000 to 29999",IF(E1027&lt;35000,"30000 to 34999",IF(E1027&lt;40000,"35000 to 39999",IF(E1027&lt;45000,"40000 to 44999",IF(E1027&lt;50000,"45000 to 49999","&gt;50000"))))))))))))</f>
        <v>&gt;50000</v>
      </c>
      <c r="Y1027" s="12">
        <f>VLOOKUP(H1027,Table1[#All],2,)*Kickstarter!E1027</f>
        <v>76949.820000000007</v>
      </c>
      <c r="Z1027" s="5">
        <f>Y1027/'currency conversion'!$B$18</f>
        <v>1.6702016635647425E-3</v>
      </c>
    </row>
    <row r="1028" spans="1:26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0"/>
        <v>1.0000828571428571</v>
      </c>
      <c r="P1028" s="6">
        <f t="shared" si="161"/>
        <v>57.381803278688523</v>
      </c>
      <c r="Q1028" t="str">
        <f t="shared" si="162"/>
        <v>music</v>
      </c>
      <c r="R1028" t="str">
        <f t="shared" si="163"/>
        <v>electronic music</v>
      </c>
      <c r="S1028" s="10">
        <f t="shared" si="164"/>
        <v>42426.157592592594</v>
      </c>
      <c r="T1028" s="10">
        <f t="shared" si="165"/>
        <v>42460.115925925929</v>
      </c>
      <c r="U1028">
        <f t="shared" si="166"/>
        <v>2016</v>
      </c>
      <c r="V1028">
        <f t="shared" si="167"/>
        <v>2016</v>
      </c>
      <c r="W1028" t="str">
        <f t="shared" si="168"/>
        <v>Feb</v>
      </c>
      <c r="X1028" t="str">
        <f t="shared" si="169"/>
        <v>5000 to 9999</v>
      </c>
      <c r="Y1028" s="12">
        <f>VLOOKUP(H1028,Table1[#All],2,)*Kickstarter!E1028</f>
        <v>9170.7597999999998</v>
      </c>
      <c r="Z1028" s="5">
        <f>Y1028/'currency conversion'!$B$18</f>
        <v>1.9905203513293033E-4</v>
      </c>
    </row>
    <row r="1029" spans="1:26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0"/>
        <v>1.0309292094387414</v>
      </c>
      <c r="P1029" s="6">
        <f t="shared" si="161"/>
        <v>69.666666666666671</v>
      </c>
      <c r="Q1029" t="str">
        <f t="shared" si="162"/>
        <v>music</v>
      </c>
      <c r="R1029" t="str">
        <f t="shared" si="163"/>
        <v>electronic music</v>
      </c>
      <c r="S1029" s="10">
        <f t="shared" si="164"/>
        <v>41904.784108796295</v>
      </c>
      <c r="T1029" s="10">
        <f t="shared" si="165"/>
        <v>41934.784108796295</v>
      </c>
      <c r="U1029">
        <f t="shared" si="166"/>
        <v>2014</v>
      </c>
      <c r="V1029">
        <f t="shared" si="167"/>
        <v>2014</v>
      </c>
      <c r="W1029" t="str">
        <f t="shared" si="168"/>
        <v>Sep</v>
      </c>
      <c r="X1029" t="str">
        <f t="shared" si="169"/>
        <v>5000 to 9999</v>
      </c>
      <c r="Y1029" s="12">
        <f>VLOOKUP(H1029,Table1[#All],2,)*Kickstarter!E1029</f>
        <v>7733</v>
      </c>
      <c r="Z1029" s="5">
        <f>Y1029/'currency conversion'!$B$18</f>
        <v>1.6784534992214607E-4</v>
      </c>
    </row>
    <row r="1030" spans="1:26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0"/>
        <v>1.1727000000000001</v>
      </c>
      <c r="P1030" s="6">
        <f t="shared" si="161"/>
        <v>45.988235294117644</v>
      </c>
      <c r="Q1030" t="str">
        <f t="shared" si="162"/>
        <v>music</v>
      </c>
      <c r="R1030" t="str">
        <f t="shared" si="163"/>
        <v>electronic music</v>
      </c>
      <c r="S1030" s="10">
        <f t="shared" si="164"/>
        <v>42755.377372685187</v>
      </c>
      <c r="T1030" s="10">
        <f t="shared" si="165"/>
        <v>42800.583333333328</v>
      </c>
      <c r="U1030">
        <f t="shared" si="166"/>
        <v>2017</v>
      </c>
      <c r="V1030">
        <f t="shared" si="167"/>
        <v>2017</v>
      </c>
      <c r="W1030" t="str">
        <f t="shared" si="168"/>
        <v>Jan</v>
      </c>
      <c r="X1030" t="str">
        <f t="shared" si="169"/>
        <v>10000 to 14999</v>
      </c>
      <c r="Y1030" s="12">
        <f>VLOOKUP(H1030,Table1[#All],2,)*Kickstarter!E1030</f>
        <v>15362.37</v>
      </c>
      <c r="Z1030" s="5">
        <f>Y1030/'currency conversion'!$B$18</f>
        <v>3.3344140285574537E-4</v>
      </c>
    </row>
    <row r="1031" spans="1:26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0"/>
        <v>1.1175999999999999</v>
      </c>
      <c r="P1031" s="6">
        <f t="shared" si="161"/>
        <v>79.262411347517727</v>
      </c>
      <c r="Q1031" t="str">
        <f t="shared" si="162"/>
        <v>music</v>
      </c>
      <c r="R1031" t="str">
        <f t="shared" si="163"/>
        <v>electronic music</v>
      </c>
      <c r="S1031" s="10">
        <f t="shared" si="164"/>
        <v>42044.461886574078</v>
      </c>
      <c r="T1031" s="10">
        <f t="shared" si="165"/>
        <v>42098.665972222225</v>
      </c>
      <c r="U1031">
        <f t="shared" si="166"/>
        <v>2015</v>
      </c>
      <c r="V1031">
        <f t="shared" si="167"/>
        <v>2015</v>
      </c>
      <c r="W1031" t="str">
        <f t="shared" si="168"/>
        <v>Feb</v>
      </c>
      <c r="X1031" t="str">
        <f t="shared" si="169"/>
        <v>10000 to 14999</v>
      </c>
      <c r="Y1031" s="12">
        <f>VLOOKUP(H1031,Table1[#All],2,)*Kickstarter!E1031</f>
        <v>1229.3599999999999</v>
      </c>
      <c r="Z1031" s="5">
        <f>Y1031/'currency conversion'!$B$18</f>
        <v>2.6683351788476589E-5</v>
      </c>
    </row>
    <row r="1032" spans="1:26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0"/>
        <v>3.4209999999999998</v>
      </c>
      <c r="P1032" s="6">
        <f t="shared" si="161"/>
        <v>43.031446540880502</v>
      </c>
      <c r="Q1032" t="str">
        <f t="shared" si="162"/>
        <v>music</v>
      </c>
      <c r="R1032" t="str">
        <f t="shared" si="163"/>
        <v>electronic music</v>
      </c>
      <c r="S1032" s="10">
        <f t="shared" si="164"/>
        <v>42611.233206018514</v>
      </c>
      <c r="T1032" s="10">
        <f t="shared" si="165"/>
        <v>42625.233206018514</v>
      </c>
      <c r="U1032">
        <f t="shared" si="166"/>
        <v>2016</v>
      </c>
      <c r="V1032">
        <f t="shared" si="167"/>
        <v>2016</v>
      </c>
      <c r="W1032" t="str">
        <f t="shared" si="168"/>
        <v>Aug</v>
      </c>
      <c r="X1032" t="str">
        <f t="shared" si="169"/>
        <v>5000 to 9999</v>
      </c>
      <c r="Y1032" s="12">
        <f>VLOOKUP(H1032,Table1[#All],2,)*Kickstarter!E1032</f>
        <v>6842</v>
      </c>
      <c r="Z1032" s="5">
        <f>Y1032/'currency conversion'!$B$18</f>
        <v>1.4850612752713351E-4</v>
      </c>
    </row>
    <row r="1033" spans="1:26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0"/>
        <v>1.0740000000000001</v>
      </c>
      <c r="P1033" s="6">
        <f t="shared" si="161"/>
        <v>108.48484848484848</v>
      </c>
      <c r="Q1033" t="str">
        <f t="shared" si="162"/>
        <v>music</v>
      </c>
      <c r="R1033" t="str">
        <f t="shared" si="163"/>
        <v>electronic music</v>
      </c>
      <c r="S1033" s="10">
        <f t="shared" si="164"/>
        <v>42324.514004629629</v>
      </c>
      <c r="T1033" s="10">
        <f t="shared" si="165"/>
        <v>42354.514004629629</v>
      </c>
      <c r="U1033">
        <f t="shared" si="166"/>
        <v>2015</v>
      </c>
      <c r="V1033">
        <f t="shared" si="167"/>
        <v>2015</v>
      </c>
      <c r="W1033" t="str">
        <f t="shared" si="168"/>
        <v>Nov</v>
      </c>
      <c r="X1033" t="str">
        <f t="shared" si="169"/>
        <v>10000 to 14999</v>
      </c>
      <c r="Y1033" s="12">
        <f>VLOOKUP(H1033,Table1[#All],2,)*Kickstarter!E1033</f>
        <v>10740</v>
      </c>
      <c r="Z1033" s="5">
        <f>Y1033/'currency conversion'!$B$18</f>
        <v>2.331125123708585E-4</v>
      </c>
    </row>
    <row r="1034" spans="1:26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0"/>
        <v>1.0849703703703704</v>
      </c>
      <c r="P1034" s="6">
        <f t="shared" si="161"/>
        <v>61.029583333333335</v>
      </c>
      <c r="Q1034" t="str">
        <f t="shared" si="162"/>
        <v>music</v>
      </c>
      <c r="R1034" t="str">
        <f t="shared" si="163"/>
        <v>electronic music</v>
      </c>
      <c r="S1034" s="10">
        <f t="shared" si="164"/>
        <v>42514.416956018518</v>
      </c>
      <c r="T1034" s="10">
        <f t="shared" si="165"/>
        <v>42544.416956018518</v>
      </c>
      <c r="U1034">
        <f t="shared" si="166"/>
        <v>2016</v>
      </c>
      <c r="V1034">
        <f t="shared" si="167"/>
        <v>2016</v>
      </c>
      <c r="W1034" t="str">
        <f t="shared" si="168"/>
        <v>May</v>
      </c>
      <c r="X1034" t="str">
        <f t="shared" si="169"/>
        <v>5000 to 9999</v>
      </c>
      <c r="Y1034" s="12">
        <f>VLOOKUP(H1034,Table1[#All],2,)*Kickstarter!E1034</f>
        <v>5858.84</v>
      </c>
      <c r="Z1034" s="5">
        <f>Y1034/'currency conversion'!$B$18</f>
        <v>1.2716656536116206E-4</v>
      </c>
    </row>
    <row r="1035" spans="1:26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0"/>
        <v>1.0286144578313252</v>
      </c>
      <c r="P1035" s="6">
        <f t="shared" si="161"/>
        <v>50.592592592592595</v>
      </c>
      <c r="Q1035" t="str">
        <f t="shared" si="162"/>
        <v>music</v>
      </c>
      <c r="R1035" t="str">
        <f t="shared" si="163"/>
        <v>electronic music</v>
      </c>
      <c r="S1035" s="10">
        <f t="shared" si="164"/>
        <v>42688.482407407406</v>
      </c>
      <c r="T1035" s="10">
        <f t="shared" si="165"/>
        <v>42716.482407407406</v>
      </c>
      <c r="U1035">
        <f t="shared" si="166"/>
        <v>2016</v>
      </c>
      <c r="V1035">
        <f t="shared" si="167"/>
        <v>2016</v>
      </c>
      <c r="W1035" t="str">
        <f t="shared" si="168"/>
        <v>Nov</v>
      </c>
      <c r="X1035" t="str">
        <f t="shared" si="169"/>
        <v>1000 to 4999</v>
      </c>
      <c r="Y1035" s="12">
        <f>VLOOKUP(H1035,Table1[#All],2,)*Kickstarter!E1035</f>
        <v>1789.46</v>
      </c>
      <c r="Z1035" s="5">
        <f>Y1035/'currency conversion'!$B$18</f>
        <v>3.8840364654297617E-5</v>
      </c>
    </row>
    <row r="1036" spans="1:26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0"/>
        <v>1.3000180000000001</v>
      </c>
      <c r="P1036" s="6">
        <f t="shared" si="161"/>
        <v>39.157168674698795</v>
      </c>
      <c r="Q1036" t="str">
        <f t="shared" si="162"/>
        <v>music</v>
      </c>
      <c r="R1036" t="str">
        <f t="shared" si="163"/>
        <v>electronic music</v>
      </c>
      <c r="S1036" s="10">
        <f t="shared" si="164"/>
        <v>42554.916712962964</v>
      </c>
      <c r="T1036" s="10">
        <f t="shared" si="165"/>
        <v>42586.915972222225</v>
      </c>
      <c r="U1036">
        <f t="shared" si="166"/>
        <v>2016</v>
      </c>
      <c r="V1036">
        <f t="shared" si="167"/>
        <v>2016</v>
      </c>
      <c r="W1036" t="str">
        <f t="shared" si="168"/>
        <v>Jul</v>
      </c>
      <c r="X1036" t="str">
        <f t="shared" si="169"/>
        <v>5000 to 9999</v>
      </c>
      <c r="Y1036" s="12">
        <f>VLOOKUP(H1036,Table1[#All],2,)*Kickstarter!E1036</f>
        <v>6500.09</v>
      </c>
      <c r="Z1036" s="5">
        <f>Y1036/'currency conversion'!$B$18</f>
        <v>1.4108494511514837E-4</v>
      </c>
    </row>
    <row r="1037" spans="1:26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0"/>
        <v>1.0765217391304347</v>
      </c>
      <c r="P1037" s="6">
        <f t="shared" si="161"/>
        <v>65.15789473684211</v>
      </c>
      <c r="Q1037" t="str">
        <f t="shared" si="162"/>
        <v>music</v>
      </c>
      <c r="R1037" t="str">
        <f t="shared" si="163"/>
        <v>electronic music</v>
      </c>
      <c r="S1037" s="10">
        <f t="shared" si="164"/>
        <v>42016.391435185185</v>
      </c>
      <c r="T1037" s="10">
        <f t="shared" si="165"/>
        <v>42046.391435185185</v>
      </c>
      <c r="U1037">
        <f t="shared" si="166"/>
        <v>2015</v>
      </c>
      <c r="V1037">
        <f t="shared" si="167"/>
        <v>2015</v>
      </c>
      <c r="W1037" t="str">
        <f t="shared" si="168"/>
        <v>Jan</v>
      </c>
      <c r="X1037" t="str">
        <f t="shared" si="169"/>
        <v>1000 to 4999</v>
      </c>
      <c r="Y1037" s="12">
        <f>VLOOKUP(H1037,Table1[#All],2,)*Kickstarter!E1037</f>
        <v>4952</v>
      </c>
      <c r="Z1037" s="5">
        <f>Y1037/'currency conversion'!$B$18</f>
        <v>1.0748353456801594E-4</v>
      </c>
    </row>
    <row r="1038" spans="1:26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0"/>
        <v>1.1236044444444444</v>
      </c>
      <c r="P1038" s="6">
        <f t="shared" si="161"/>
        <v>23.963127962085309</v>
      </c>
      <c r="Q1038" t="str">
        <f t="shared" si="162"/>
        <v>music</v>
      </c>
      <c r="R1038" t="str">
        <f t="shared" si="163"/>
        <v>electronic music</v>
      </c>
      <c r="S1038" s="10">
        <f t="shared" si="164"/>
        <v>41249.198958333334</v>
      </c>
      <c r="T1038" s="10">
        <f t="shared" si="165"/>
        <v>41281.083333333336</v>
      </c>
      <c r="U1038">
        <f t="shared" si="166"/>
        <v>2012</v>
      </c>
      <c r="V1038">
        <f t="shared" si="167"/>
        <v>2013</v>
      </c>
      <c r="W1038" t="str">
        <f t="shared" si="168"/>
        <v>Dec</v>
      </c>
      <c r="X1038" t="str">
        <f t="shared" si="169"/>
        <v>5000 to 9999</v>
      </c>
      <c r="Y1038" s="12">
        <f>VLOOKUP(H1038,Table1[#All],2,)*Kickstarter!E1038</f>
        <v>5056.22</v>
      </c>
      <c r="Z1038" s="5">
        <f>Y1038/'currency conversion'!$B$18</f>
        <v>1.0974563755119015E-4</v>
      </c>
    </row>
    <row r="1039" spans="1:26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0"/>
        <v>1.0209999999999999</v>
      </c>
      <c r="P1039" s="6">
        <f t="shared" si="161"/>
        <v>48.61904761904762</v>
      </c>
      <c r="Q1039" t="str">
        <f t="shared" si="162"/>
        <v>music</v>
      </c>
      <c r="R1039" t="str">
        <f t="shared" si="163"/>
        <v>electronic music</v>
      </c>
      <c r="S1039" s="10">
        <f t="shared" si="164"/>
        <v>42119.572476851856</v>
      </c>
      <c r="T1039" s="10">
        <f t="shared" si="165"/>
        <v>42141.958333333328</v>
      </c>
      <c r="U1039">
        <f t="shared" si="166"/>
        <v>2015</v>
      </c>
      <c r="V1039">
        <f t="shared" si="167"/>
        <v>2015</v>
      </c>
      <c r="W1039" t="str">
        <f t="shared" si="168"/>
        <v>Apr</v>
      </c>
      <c r="X1039" t="str">
        <f t="shared" si="169"/>
        <v>1000 to 4999</v>
      </c>
      <c r="Y1039" s="12">
        <f>VLOOKUP(H1039,Table1[#All],2,)*Kickstarter!E1039</f>
        <v>1021</v>
      </c>
      <c r="Z1039" s="5">
        <f>Y1039/'currency conversion'!$B$18</f>
        <v>2.2160882228179377E-5</v>
      </c>
    </row>
    <row r="1040" spans="1:26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0"/>
        <v>1.4533333333333334</v>
      </c>
      <c r="P1040" s="6">
        <f t="shared" si="161"/>
        <v>35.73770491803279</v>
      </c>
      <c r="Q1040" t="str">
        <f t="shared" si="162"/>
        <v>music</v>
      </c>
      <c r="R1040" t="str">
        <f t="shared" si="163"/>
        <v>electronic music</v>
      </c>
      <c r="S1040" s="10">
        <f t="shared" si="164"/>
        <v>42417.981747685189</v>
      </c>
      <c r="T1040" s="10">
        <f t="shared" si="165"/>
        <v>42447.940081018518</v>
      </c>
      <c r="U1040">
        <f t="shared" si="166"/>
        <v>2016</v>
      </c>
      <c r="V1040">
        <f t="shared" si="167"/>
        <v>2016</v>
      </c>
      <c r="W1040" t="str">
        <f t="shared" si="168"/>
        <v>Feb</v>
      </c>
      <c r="X1040" t="str">
        <f t="shared" si="169"/>
        <v>1000 to 4999</v>
      </c>
      <c r="Y1040" s="12">
        <f>VLOOKUP(H1040,Table1[#All],2,)*Kickstarter!E1040</f>
        <v>2180</v>
      </c>
      <c r="Z1040" s="5">
        <f>Y1040/'currency conversion'!$B$18</f>
        <v>4.7317064894643527E-5</v>
      </c>
    </row>
    <row r="1041" spans="1:26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0"/>
        <v>1.282</v>
      </c>
      <c r="P1041" s="6">
        <f t="shared" si="161"/>
        <v>21.366666666666667</v>
      </c>
      <c r="Q1041" t="str">
        <f t="shared" si="162"/>
        <v>music</v>
      </c>
      <c r="R1041" t="str">
        <f t="shared" si="163"/>
        <v>electronic music</v>
      </c>
      <c r="S1041" s="10">
        <f t="shared" si="164"/>
        <v>42691.859328703707</v>
      </c>
      <c r="T1041" s="10">
        <f t="shared" si="165"/>
        <v>42717.082638888889</v>
      </c>
      <c r="U1041">
        <f t="shared" si="166"/>
        <v>2016</v>
      </c>
      <c r="V1041">
        <f t="shared" si="167"/>
        <v>2016</v>
      </c>
      <c r="W1041" t="str">
        <f t="shared" si="168"/>
        <v>Nov</v>
      </c>
      <c r="X1041" t="str">
        <f t="shared" si="169"/>
        <v>&lt;1000</v>
      </c>
      <c r="Y1041" s="12">
        <f>VLOOKUP(H1041,Table1[#All],2,)*Kickstarter!E1041</f>
        <v>641</v>
      </c>
      <c r="Z1041" s="5">
        <f>Y1041/'currency conversion'!$B$18</f>
        <v>1.3912953485076377E-5</v>
      </c>
    </row>
    <row r="1042" spans="1:26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0"/>
        <v>2.9411764705882353E-3</v>
      </c>
      <c r="P1042" s="6">
        <f t="shared" si="161"/>
        <v>250</v>
      </c>
      <c r="Q1042" t="str">
        <f t="shared" si="162"/>
        <v>journalism</v>
      </c>
      <c r="R1042" t="str">
        <f t="shared" si="163"/>
        <v>audio</v>
      </c>
      <c r="S1042" s="10">
        <f t="shared" si="164"/>
        <v>42579.458437499998</v>
      </c>
      <c r="T1042" s="10">
        <f t="shared" si="165"/>
        <v>42609.458437499998</v>
      </c>
      <c r="U1042">
        <f t="shared" si="166"/>
        <v>2016</v>
      </c>
      <c r="V1042">
        <f t="shared" si="167"/>
        <v>2016</v>
      </c>
      <c r="W1042" t="str">
        <f t="shared" si="168"/>
        <v>Jul</v>
      </c>
      <c r="X1042" t="str">
        <f t="shared" si="169"/>
        <v>&lt;1000</v>
      </c>
      <c r="Y1042" s="12">
        <f>VLOOKUP(H1042,Table1[#All],2,)*Kickstarter!E1042</f>
        <v>250</v>
      </c>
      <c r="Z1042" s="5">
        <f>Y1042/'currency conversion'!$B$18</f>
        <v>5.4262689099361847E-6</v>
      </c>
    </row>
    <row r="1043" spans="1:26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0"/>
        <v>0</v>
      </c>
      <c r="P1043" s="6">
        <f t="shared" si="161"/>
        <v>0</v>
      </c>
      <c r="Q1043" t="str">
        <f t="shared" si="162"/>
        <v>journalism</v>
      </c>
      <c r="R1043" t="str">
        <f t="shared" si="163"/>
        <v>audio</v>
      </c>
      <c r="S1043" s="10">
        <f t="shared" si="164"/>
        <v>41830.81009259259</v>
      </c>
      <c r="T1043" s="10">
        <f t="shared" si="165"/>
        <v>41850.81009259259</v>
      </c>
      <c r="U1043">
        <f t="shared" si="166"/>
        <v>2014</v>
      </c>
      <c r="V1043">
        <f t="shared" si="167"/>
        <v>2014</v>
      </c>
      <c r="W1043" t="str">
        <f t="shared" si="168"/>
        <v>Jul</v>
      </c>
      <c r="X1043" t="str">
        <f t="shared" si="169"/>
        <v>No funding</v>
      </c>
      <c r="Y1043" s="12">
        <f>VLOOKUP(H1043,Table1[#All],2,)*Kickstarter!E1043</f>
        <v>0</v>
      </c>
      <c r="Z1043" s="5">
        <f>Y1043/'currency conversion'!$B$18</f>
        <v>0</v>
      </c>
    </row>
    <row r="1044" spans="1:26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0"/>
        <v>1.5384615384615385E-2</v>
      </c>
      <c r="P1044" s="6">
        <f t="shared" si="161"/>
        <v>10</v>
      </c>
      <c r="Q1044" t="str">
        <f t="shared" si="162"/>
        <v>journalism</v>
      </c>
      <c r="R1044" t="str">
        <f t="shared" si="163"/>
        <v>audio</v>
      </c>
      <c r="S1044" s="10">
        <f t="shared" si="164"/>
        <v>41851.446157407408</v>
      </c>
      <c r="T1044" s="10">
        <f t="shared" si="165"/>
        <v>41894.166666666664</v>
      </c>
      <c r="U1044">
        <f t="shared" si="166"/>
        <v>2014</v>
      </c>
      <c r="V1044">
        <f t="shared" si="167"/>
        <v>2014</v>
      </c>
      <c r="W1044" t="str">
        <f t="shared" si="168"/>
        <v>Jul</v>
      </c>
      <c r="X1044" t="str">
        <f t="shared" si="169"/>
        <v>&lt;1000</v>
      </c>
      <c r="Y1044" s="12">
        <f>VLOOKUP(H1044,Table1[#All],2,)*Kickstarter!E1044</f>
        <v>10</v>
      </c>
      <c r="Z1044" s="5">
        <f>Y1044/'currency conversion'!$B$18</f>
        <v>2.1705075639744738E-7</v>
      </c>
    </row>
    <row r="1045" spans="1:26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0"/>
        <v>8.5370000000000001E-2</v>
      </c>
      <c r="P1045" s="6">
        <f t="shared" si="161"/>
        <v>29.236301369863014</v>
      </c>
      <c r="Q1045" t="str">
        <f t="shared" si="162"/>
        <v>journalism</v>
      </c>
      <c r="R1045" t="str">
        <f t="shared" si="163"/>
        <v>audio</v>
      </c>
      <c r="S1045" s="10">
        <f t="shared" si="164"/>
        <v>42114.002951388888</v>
      </c>
      <c r="T1045" s="10">
        <f t="shared" si="165"/>
        <v>42144.002951388888</v>
      </c>
      <c r="U1045">
        <f t="shared" si="166"/>
        <v>2015</v>
      </c>
      <c r="V1045">
        <f t="shared" si="167"/>
        <v>2015</v>
      </c>
      <c r="W1045" t="str">
        <f t="shared" si="168"/>
        <v>Apr</v>
      </c>
      <c r="X1045" t="str">
        <f t="shared" si="169"/>
        <v>5000 to 9999</v>
      </c>
      <c r="Y1045" s="12">
        <f>VLOOKUP(H1045,Table1[#All],2,)*Kickstarter!E1045</f>
        <v>8537</v>
      </c>
      <c r="Z1045" s="5">
        <f>Y1045/'currency conversion'!$B$18</f>
        <v>1.8529623073650084E-4</v>
      </c>
    </row>
    <row r="1046" spans="1:26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0"/>
        <v>8.571428571428571E-4</v>
      </c>
      <c r="P1046" s="6">
        <f t="shared" si="161"/>
        <v>3</v>
      </c>
      <c r="Q1046" t="str">
        <f t="shared" si="162"/>
        <v>journalism</v>
      </c>
      <c r="R1046" t="str">
        <f t="shared" si="163"/>
        <v>audio</v>
      </c>
      <c r="S1046" s="10">
        <f t="shared" si="164"/>
        <v>42011.675937499997</v>
      </c>
      <c r="T1046" s="10">
        <f t="shared" si="165"/>
        <v>42068.602083333331</v>
      </c>
      <c r="U1046">
        <f t="shared" si="166"/>
        <v>2015</v>
      </c>
      <c r="V1046">
        <f t="shared" si="167"/>
        <v>2015</v>
      </c>
      <c r="W1046" t="str">
        <f t="shared" si="168"/>
        <v>Jan</v>
      </c>
      <c r="X1046" t="str">
        <f t="shared" si="169"/>
        <v>&lt;1000</v>
      </c>
      <c r="Y1046" s="12">
        <f>VLOOKUP(H1046,Table1[#All],2,)*Kickstarter!E1046</f>
        <v>6</v>
      </c>
      <c r="Z1046" s="5">
        <f>Y1046/'currency conversion'!$B$18</f>
        <v>1.3023045383846844E-7</v>
      </c>
    </row>
    <row r="1047" spans="1:26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0"/>
        <v>2.6599999999999999E-2</v>
      </c>
      <c r="P1047" s="6">
        <f t="shared" si="161"/>
        <v>33.25</v>
      </c>
      <c r="Q1047" t="str">
        <f t="shared" si="162"/>
        <v>journalism</v>
      </c>
      <c r="R1047" t="str">
        <f t="shared" si="163"/>
        <v>audio</v>
      </c>
      <c r="S1047" s="10">
        <f t="shared" si="164"/>
        <v>41844.624421296292</v>
      </c>
      <c r="T1047" s="10">
        <f t="shared" si="165"/>
        <v>41874.624421296292</v>
      </c>
      <c r="U1047">
        <f t="shared" si="166"/>
        <v>2014</v>
      </c>
      <c r="V1047">
        <f t="shared" si="167"/>
        <v>2014</v>
      </c>
      <c r="W1047" t="str">
        <f t="shared" si="168"/>
        <v>Jul</v>
      </c>
      <c r="X1047" t="str">
        <f t="shared" si="169"/>
        <v>&lt;1000</v>
      </c>
      <c r="Y1047" s="12">
        <f>VLOOKUP(H1047,Table1[#All],2,)*Kickstarter!E1047</f>
        <v>266</v>
      </c>
      <c r="Z1047" s="5">
        <f>Y1047/'currency conversion'!$B$18</f>
        <v>5.7735501201721006E-6</v>
      </c>
    </row>
    <row r="1048" spans="1:26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0"/>
        <v>0</v>
      </c>
      <c r="P1048" s="6">
        <f t="shared" si="161"/>
        <v>0</v>
      </c>
      <c r="Q1048" t="str">
        <f t="shared" si="162"/>
        <v>journalism</v>
      </c>
      <c r="R1048" t="str">
        <f t="shared" si="163"/>
        <v>audio</v>
      </c>
      <c r="S1048" s="10">
        <f t="shared" si="164"/>
        <v>42319.601388888885</v>
      </c>
      <c r="T1048" s="10">
        <f t="shared" si="165"/>
        <v>42364.601388888885</v>
      </c>
      <c r="U1048">
        <f t="shared" si="166"/>
        <v>2015</v>
      </c>
      <c r="V1048">
        <f t="shared" si="167"/>
        <v>2015</v>
      </c>
      <c r="W1048" t="str">
        <f t="shared" si="168"/>
        <v>Nov</v>
      </c>
      <c r="X1048" t="str">
        <f t="shared" si="169"/>
        <v>No funding</v>
      </c>
      <c r="Y1048" s="12">
        <f>VLOOKUP(H1048,Table1[#All],2,)*Kickstarter!E1048</f>
        <v>0</v>
      </c>
      <c r="Z1048" s="5">
        <f>Y1048/'currency conversion'!$B$18</f>
        <v>0</v>
      </c>
    </row>
    <row r="1049" spans="1:26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0"/>
        <v>5.0000000000000001E-4</v>
      </c>
      <c r="P1049" s="6">
        <f t="shared" si="161"/>
        <v>1</v>
      </c>
      <c r="Q1049" t="str">
        <f t="shared" si="162"/>
        <v>journalism</v>
      </c>
      <c r="R1049" t="str">
        <f t="shared" si="163"/>
        <v>audio</v>
      </c>
      <c r="S1049" s="10">
        <f t="shared" si="164"/>
        <v>41918.568460648152</v>
      </c>
      <c r="T1049" s="10">
        <f t="shared" si="165"/>
        <v>41948.610127314816</v>
      </c>
      <c r="U1049">
        <f t="shared" si="166"/>
        <v>2014</v>
      </c>
      <c r="V1049">
        <f t="shared" si="167"/>
        <v>2014</v>
      </c>
      <c r="W1049" t="str">
        <f t="shared" si="168"/>
        <v>Oct</v>
      </c>
      <c r="X1049" t="str">
        <f t="shared" si="169"/>
        <v>&lt;1000</v>
      </c>
      <c r="Y1049" s="12">
        <f>VLOOKUP(H1049,Table1[#All],2,)*Kickstarter!E1049</f>
        <v>1</v>
      </c>
      <c r="Z1049" s="5">
        <f>Y1049/'currency conversion'!$B$18</f>
        <v>2.1705075639744737E-8</v>
      </c>
    </row>
    <row r="1050" spans="1:26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0"/>
        <v>1.4133333333333333E-2</v>
      </c>
      <c r="P1050" s="6">
        <f t="shared" si="161"/>
        <v>53</v>
      </c>
      <c r="Q1050" t="str">
        <f t="shared" si="162"/>
        <v>journalism</v>
      </c>
      <c r="R1050" t="str">
        <f t="shared" si="163"/>
        <v>audio</v>
      </c>
      <c r="S1050" s="10">
        <f t="shared" si="164"/>
        <v>42597.803113425922</v>
      </c>
      <c r="T1050" s="10">
        <f t="shared" si="165"/>
        <v>42637.803113425922</v>
      </c>
      <c r="U1050">
        <f t="shared" si="166"/>
        <v>2016</v>
      </c>
      <c r="V1050">
        <f t="shared" si="167"/>
        <v>2016</v>
      </c>
      <c r="W1050" t="str">
        <f t="shared" si="168"/>
        <v>Aug</v>
      </c>
      <c r="X1050" t="str">
        <f t="shared" si="169"/>
        <v>&lt;1000</v>
      </c>
      <c r="Y1050" s="12">
        <f>VLOOKUP(H1050,Table1[#All],2,)*Kickstarter!E1050</f>
        <v>212</v>
      </c>
      <c r="Z1050" s="5">
        <f>Y1050/'currency conversion'!$B$18</f>
        <v>4.6014760356258848E-6</v>
      </c>
    </row>
    <row r="1051" spans="1:26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0"/>
        <v>0</v>
      </c>
      <c r="P1051" s="6">
        <f t="shared" si="161"/>
        <v>0</v>
      </c>
      <c r="Q1051" t="str">
        <f t="shared" si="162"/>
        <v>journalism</v>
      </c>
      <c r="R1051" t="str">
        <f t="shared" si="163"/>
        <v>audio</v>
      </c>
      <c r="S1051" s="10">
        <f t="shared" si="164"/>
        <v>42382.181076388893</v>
      </c>
      <c r="T1051" s="10">
        <f t="shared" si="165"/>
        <v>42412.181076388893</v>
      </c>
      <c r="U1051">
        <f t="shared" si="166"/>
        <v>2016</v>
      </c>
      <c r="V1051">
        <f t="shared" si="167"/>
        <v>2016</v>
      </c>
      <c r="W1051" t="str">
        <f t="shared" si="168"/>
        <v>Jan</v>
      </c>
      <c r="X1051" t="str">
        <f t="shared" si="169"/>
        <v>No funding</v>
      </c>
      <c r="Y1051" s="12">
        <f>VLOOKUP(H1051,Table1[#All],2,)*Kickstarter!E1051</f>
        <v>0</v>
      </c>
      <c r="Z1051" s="5">
        <f>Y1051/'currency conversion'!$B$18</f>
        <v>0</v>
      </c>
    </row>
    <row r="1052" spans="1:26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0"/>
        <v>0</v>
      </c>
      <c r="P1052" s="6">
        <f t="shared" si="161"/>
        <v>0</v>
      </c>
      <c r="Q1052" t="str">
        <f t="shared" si="162"/>
        <v>journalism</v>
      </c>
      <c r="R1052" t="str">
        <f t="shared" si="163"/>
        <v>audio</v>
      </c>
      <c r="S1052" s="10">
        <f t="shared" si="164"/>
        <v>42231.5471875</v>
      </c>
      <c r="T1052" s="10">
        <f t="shared" si="165"/>
        <v>42261.5471875</v>
      </c>
      <c r="U1052">
        <f t="shared" si="166"/>
        <v>2015</v>
      </c>
      <c r="V1052">
        <f t="shared" si="167"/>
        <v>2015</v>
      </c>
      <c r="W1052" t="str">
        <f t="shared" si="168"/>
        <v>Aug</v>
      </c>
      <c r="X1052" t="str">
        <f t="shared" si="169"/>
        <v>No funding</v>
      </c>
      <c r="Y1052" s="12">
        <f>VLOOKUP(H1052,Table1[#All],2,)*Kickstarter!E1052</f>
        <v>0</v>
      </c>
      <c r="Z1052" s="5">
        <f>Y1052/'currency conversion'!$B$18</f>
        <v>0</v>
      </c>
    </row>
    <row r="1053" spans="1:26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0"/>
        <v>0</v>
      </c>
      <c r="P1053" s="6">
        <f t="shared" si="161"/>
        <v>0</v>
      </c>
      <c r="Q1053" t="str">
        <f t="shared" si="162"/>
        <v>journalism</v>
      </c>
      <c r="R1053" t="str">
        <f t="shared" si="163"/>
        <v>audio</v>
      </c>
      <c r="S1053" s="10">
        <f t="shared" si="164"/>
        <v>41849.764178240745</v>
      </c>
      <c r="T1053" s="10">
        <f t="shared" si="165"/>
        <v>41877.764178240745</v>
      </c>
      <c r="U1053">
        <f t="shared" si="166"/>
        <v>2014</v>
      </c>
      <c r="V1053">
        <f t="shared" si="167"/>
        <v>2014</v>
      </c>
      <c r="W1053" t="str">
        <f t="shared" si="168"/>
        <v>Jul</v>
      </c>
      <c r="X1053" t="str">
        <f t="shared" si="169"/>
        <v>No funding</v>
      </c>
      <c r="Y1053" s="12">
        <f>VLOOKUP(H1053,Table1[#All],2,)*Kickstarter!E1053</f>
        <v>0</v>
      </c>
      <c r="Z1053" s="5">
        <f>Y1053/'currency conversion'!$B$18</f>
        <v>0</v>
      </c>
    </row>
    <row r="1054" spans="1:26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0"/>
        <v>0</v>
      </c>
      <c r="P1054" s="6">
        <f t="shared" si="161"/>
        <v>0</v>
      </c>
      <c r="Q1054" t="str">
        <f t="shared" si="162"/>
        <v>journalism</v>
      </c>
      <c r="R1054" t="str">
        <f t="shared" si="163"/>
        <v>audio</v>
      </c>
      <c r="S1054" s="10">
        <f t="shared" si="164"/>
        <v>42483.547395833331</v>
      </c>
      <c r="T1054" s="10">
        <f t="shared" si="165"/>
        <v>42527.589583333334</v>
      </c>
      <c r="U1054">
        <f t="shared" si="166"/>
        <v>2016</v>
      </c>
      <c r="V1054">
        <f t="shared" si="167"/>
        <v>2016</v>
      </c>
      <c r="W1054" t="str">
        <f t="shared" si="168"/>
        <v>Apr</v>
      </c>
      <c r="X1054" t="str">
        <f t="shared" si="169"/>
        <v>No funding</v>
      </c>
      <c r="Y1054" s="12">
        <f>VLOOKUP(H1054,Table1[#All],2,)*Kickstarter!E1054</f>
        <v>0</v>
      </c>
      <c r="Z1054" s="5">
        <f>Y1054/'currency conversion'!$B$18</f>
        <v>0</v>
      </c>
    </row>
    <row r="1055" spans="1:26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0"/>
        <v>0.01</v>
      </c>
      <c r="P1055" s="6">
        <f t="shared" si="161"/>
        <v>15</v>
      </c>
      <c r="Q1055" t="str">
        <f t="shared" si="162"/>
        <v>journalism</v>
      </c>
      <c r="R1055" t="str">
        <f t="shared" si="163"/>
        <v>audio</v>
      </c>
      <c r="S1055" s="10">
        <f t="shared" si="164"/>
        <v>42774.922824074078</v>
      </c>
      <c r="T1055" s="10">
        <f t="shared" si="165"/>
        <v>42799.922824074078</v>
      </c>
      <c r="U1055">
        <f t="shared" si="166"/>
        <v>2017</v>
      </c>
      <c r="V1055">
        <f t="shared" si="167"/>
        <v>2017</v>
      </c>
      <c r="W1055" t="str">
        <f t="shared" si="168"/>
        <v>Feb</v>
      </c>
      <c r="X1055" t="str">
        <f t="shared" si="169"/>
        <v>&lt;1000</v>
      </c>
      <c r="Y1055" s="12">
        <f>VLOOKUP(H1055,Table1[#All],2,)*Kickstarter!E1055</f>
        <v>15</v>
      </c>
      <c r="Z1055" s="5">
        <f>Y1055/'currency conversion'!$B$18</f>
        <v>3.2557613459617105E-7</v>
      </c>
    </row>
    <row r="1056" spans="1:26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0"/>
        <v>0</v>
      </c>
      <c r="P1056" s="6">
        <f t="shared" si="161"/>
        <v>0</v>
      </c>
      <c r="Q1056" t="str">
        <f t="shared" si="162"/>
        <v>journalism</v>
      </c>
      <c r="R1056" t="str">
        <f t="shared" si="163"/>
        <v>audio</v>
      </c>
      <c r="S1056" s="10">
        <f t="shared" si="164"/>
        <v>41831.601840277777</v>
      </c>
      <c r="T1056" s="10">
        <f t="shared" si="165"/>
        <v>41861.666666666664</v>
      </c>
      <c r="U1056">
        <f t="shared" si="166"/>
        <v>2014</v>
      </c>
      <c r="V1056">
        <f t="shared" si="167"/>
        <v>2014</v>
      </c>
      <c r="W1056" t="str">
        <f t="shared" si="168"/>
        <v>Jul</v>
      </c>
      <c r="X1056" t="str">
        <f t="shared" si="169"/>
        <v>No funding</v>
      </c>
      <c r="Y1056" s="12">
        <f>VLOOKUP(H1056,Table1[#All],2,)*Kickstarter!E1056</f>
        <v>0</v>
      </c>
      <c r="Z1056" s="5">
        <f>Y1056/'currency conversion'!$B$18</f>
        <v>0</v>
      </c>
    </row>
    <row r="1057" spans="1:26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0"/>
        <v>0</v>
      </c>
      <c r="P1057" s="6">
        <f t="shared" si="161"/>
        <v>0</v>
      </c>
      <c r="Q1057" t="str">
        <f t="shared" si="162"/>
        <v>journalism</v>
      </c>
      <c r="R1057" t="str">
        <f t="shared" si="163"/>
        <v>audio</v>
      </c>
      <c r="S1057" s="10">
        <f t="shared" si="164"/>
        <v>42406.742418981477</v>
      </c>
      <c r="T1057" s="10">
        <f t="shared" si="165"/>
        <v>42436.742418981477</v>
      </c>
      <c r="U1057">
        <f t="shared" si="166"/>
        <v>2016</v>
      </c>
      <c r="V1057">
        <f t="shared" si="167"/>
        <v>2016</v>
      </c>
      <c r="W1057" t="str">
        <f t="shared" si="168"/>
        <v>Feb</v>
      </c>
      <c r="X1057" t="str">
        <f t="shared" si="169"/>
        <v>No funding</v>
      </c>
      <c r="Y1057" s="12">
        <f>VLOOKUP(H1057,Table1[#All],2,)*Kickstarter!E1057</f>
        <v>0</v>
      </c>
      <c r="Z1057" s="5">
        <f>Y1057/'currency conversion'!$B$18</f>
        <v>0</v>
      </c>
    </row>
    <row r="1058" spans="1:26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0"/>
        <v>0</v>
      </c>
      <c r="P1058" s="6">
        <f t="shared" si="161"/>
        <v>0</v>
      </c>
      <c r="Q1058" t="str">
        <f t="shared" si="162"/>
        <v>journalism</v>
      </c>
      <c r="R1058" t="str">
        <f t="shared" si="163"/>
        <v>audio</v>
      </c>
      <c r="S1058" s="10">
        <f t="shared" si="164"/>
        <v>42058.469641203701</v>
      </c>
      <c r="T1058" s="10">
        <f t="shared" si="165"/>
        <v>42118.427974537037</v>
      </c>
      <c r="U1058">
        <f t="shared" si="166"/>
        <v>2015</v>
      </c>
      <c r="V1058">
        <f t="shared" si="167"/>
        <v>2015</v>
      </c>
      <c r="W1058" t="str">
        <f t="shared" si="168"/>
        <v>Feb</v>
      </c>
      <c r="X1058" t="str">
        <f t="shared" si="169"/>
        <v>No funding</v>
      </c>
      <c r="Y1058" s="12">
        <f>VLOOKUP(H1058,Table1[#All],2,)*Kickstarter!E1058</f>
        <v>0</v>
      </c>
      <c r="Z1058" s="5">
        <f>Y1058/'currency conversion'!$B$18</f>
        <v>0</v>
      </c>
    </row>
    <row r="1059" spans="1:26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0"/>
        <v>0</v>
      </c>
      <c r="P1059" s="6">
        <f t="shared" si="161"/>
        <v>0</v>
      </c>
      <c r="Q1059" t="str">
        <f t="shared" si="162"/>
        <v>journalism</v>
      </c>
      <c r="R1059" t="str">
        <f t="shared" si="163"/>
        <v>audio</v>
      </c>
      <c r="S1059" s="10">
        <f t="shared" si="164"/>
        <v>42678.621331018519</v>
      </c>
      <c r="T1059" s="10">
        <f t="shared" si="165"/>
        <v>42708.662997685184</v>
      </c>
      <c r="U1059">
        <f t="shared" si="166"/>
        <v>2016</v>
      </c>
      <c r="V1059">
        <f t="shared" si="167"/>
        <v>2016</v>
      </c>
      <c r="W1059" t="str">
        <f t="shared" si="168"/>
        <v>Nov</v>
      </c>
      <c r="X1059" t="str">
        <f t="shared" si="169"/>
        <v>No funding</v>
      </c>
      <c r="Y1059" s="12">
        <f>VLOOKUP(H1059,Table1[#All],2,)*Kickstarter!E1059</f>
        <v>0</v>
      </c>
      <c r="Z1059" s="5">
        <f>Y1059/'currency conversion'!$B$18</f>
        <v>0</v>
      </c>
    </row>
    <row r="1060" spans="1:26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0"/>
        <v>0</v>
      </c>
      <c r="P1060" s="6">
        <f t="shared" si="161"/>
        <v>0</v>
      </c>
      <c r="Q1060" t="str">
        <f t="shared" si="162"/>
        <v>journalism</v>
      </c>
      <c r="R1060" t="str">
        <f t="shared" si="163"/>
        <v>audio</v>
      </c>
      <c r="S1060" s="10">
        <f t="shared" si="164"/>
        <v>42047.650960648149</v>
      </c>
      <c r="T1060" s="10">
        <f t="shared" si="165"/>
        <v>42088.75</v>
      </c>
      <c r="U1060">
        <f t="shared" si="166"/>
        <v>2015</v>
      </c>
      <c r="V1060">
        <f t="shared" si="167"/>
        <v>2015</v>
      </c>
      <c r="W1060" t="str">
        <f t="shared" si="168"/>
        <v>Feb</v>
      </c>
      <c r="X1060" t="str">
        <f t="shared" si="169"/>
        <v>No funding</v>
      </c>
      <c r="Y1060" s="12">
        <f>VLOOKUP(H1060,Table1[#All],2,)*Kickstarter!E1060</f>
        <v>0</v>
      </c>
      <c r="Z1060" s="5">
        <f>Y1060/'currency conversion'!$B$18</f>
        <v>0</v>
      </c>
    </row>
    <row r="1061" spans="1:26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0"/>
        <v>0</v>
      </c>
      <c r="P1061" s="6">
        <f t="shared" si="161"/>
        <v>0</v>
      </c>
      <c r="Q1061" t="str">
        <f t="shared" si="162"/>
        <v>journalism</v>
      </c>
      <c r="R1061" t="str">
        <f t="shared" si="163"/>
        <v>audio</v>
      </c>
      <c r="S1061" s="10">
        <f t="shared" si="164"/>
        <v>42046.54</v>
      </c>
      <c r="T1061" s="10">
        <f t="shared" si="165"/>
        <v>42076.498333333337</v>
      </c>
      <c r="U1061">
        <f t="shared" si="166"/>
        <v>2015</v>
      </c>
      <c r="V1061">
        <f t="shared" si="167"/>
        <v>2015</v>
      </c>
      <c r="W1061" t="str">
        <f t="shared" si="168"/>
        <v>Feb</v>
      </c>
      <c r="X1061" t="str">
        <f t="shared" si="169"/>
        <v>No funding</v>
      </c>
      <c r="Y1061" s="12">
        <f>VLOOKUP(H1061,Table1[#All],2,)*Kickstarter!E1061</f>
        <v>0</v>
      </c>
      <c r="Z1061" s="5">
        <f>Y1061/'currency conversion'!$B$18</f>
        <v>0</v>
      </c>
    </row>
    <row r="1062" spans="1:26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0"/>
        <v>0.01</v>
      </c>
      <c r="P1062" s="6">
        <f t="shared" si="161"/>
        <v>50</v>
      </c>
      <c r="Q1062" t="str">
        <f t="shared" si="162"/>
        <v>journalism</v>
      </c>
      <c r="R1062" t="str">
        <f t="shared" si="163"/>
        <v>audio</v>
      </c>
      <c r="S1062" s="10">
        <f t="shared" si="164"/>
        <v>42079.663113425922</v>
      </c>
      <c r="T1062" s="10">
        <f t="shared" si="165"/>
        <v>42109.663113425922</v>
      </c>
      <c r="U1062">
        <f t="shared" si="166"/>
        <v>2015</v>
      </c>
      <c r="V1062">
        <f t="shared" si="167"/>
        <v>2015</v>
      </c>
      <c r="W1062" t="str">
        <f t="shared" si="168"/>
        <v>Mar</v>
      </c>
      <c r="X1062" t="str">
        <f t="shared" si="169"/>
        <v>&lt;1000</v>
      </c>
      <c r="Y1062" s="12">
        <f>VLOOKUP(H1062,Table1[#All],2,)*Kickstarter!E1062</f>
        <v>50</v>
      </c>
      <c r="Z1062" s="5">
        <f>Y1062/'currency conversion'!$B$18</f>
        <v>1.085253781987237E-6</v>
      </c>
    </row>
    <row r="1063" spans="1:26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0"/>
        <v>0</v>
      </c>
      <c r="P1063" s="6">
        <f t="shared" si="161"/>
        <v>0</v>
      </c>
      <c r="Q1063" t="str">
        <f t="shared" si="162"/>
        <v>journalism</v>
      </c>
      <c r="R1063" t="str">
        <f t="shared" si="163"/>
        <v>audio</v>
      </c>
      <c r="S1063" s="10">
        <f t="shared" si="164"/>
        <v>42432.026712962965</v>
      </c>
      <c r="T1063" s="10">
        <f t="shared" si="165"/>
        <v>42491.791666666672</v>
      </c>
      <c r="U1063">
        <f t="shared" si="166"/>
        <v>2016</v>
      </c>
      <c r="V1063">
        <f t="shared" si="167"/>
        <v>2016</v>
      </c>
      <c r="W1063" t="str">
        <f t="shared" si="168"/>
        <v>Mar</v>
      </c>
      <c r="X1063" t="str">
        <f t="shared" si="169"/>
        <v>No funding</v>
      </c>
      <c r="Y1063" s="12">
        <f>VLOOKUP(H1063,Table1[#All],2,)*Kickstarter!E1063</f>
        <v>0</v>
      </c>
      <c r="Z1063" s="5">
        <f>Y1063/'currency conversion'!$B$18</f>
        <v>0</v>
      </c>
    </row>
    <row r="1064" spans="1:26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0"/>
        <v>0.95477386934673369</v>
      </c>
      <c r="P1064" s="6">
        <f t="shared" si="161"/>
        <v>47.5</v>
      </c>
      <c r="Q1064" t="str">
        <f t="shared" si="162"/>
        <v>journalism</v>
      </c>
      <c r="R1064" t="str">
        <f t="shared" si="163"/>
        <v>audio</v>
      </c>
      <c r="S1064" s="10">
        <f t="shared" si="164"/>
        <v>42556.557187500002</v>
      </c>
      <c r="T1064" s="10">
        <f t="shared" si="165"/>
        <v>42563.557187500002</v>
      </c>
      <c r="U1064">
        <f t="shared" si="166"/>
        <v>2016</v>
      </c>
      <c r="V1064">
        <f t="shared" si="167"/>
        <v>2016</v>
      </c>
      <c r="W1064" t="str">
        <f t="shared" si="168"/>
        <v>Jul</v>
      </c>
      <c r="X1064" t="str">
        <f t="shared" si="169"/>
        <v>&lt;1000</v>
      </c>
      <c r="Y1064" s="12">
        <f>VLOOKUP(H1064,Table1[#All],2,)*Kickstarter!E1064</f>
        <v>190</v>
      </c>
      <c r="Z1064" s="5">
        <f>Y1064/'currency conversion'!$B$18</f>
        <v>4.1239643715515E-6</v>
      </c>
    </row>
    <row r="1065" spans="1:26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0"/>
        <v>0</v>
      </c>
      <c r="P1065" s="6">
        <f t="shared" si="161"/>
        <v>0</v>
      </c>
      <c r="Q1065" t="str">
        <f t="shared" si="162"/>
        <v>journalism</v>
      </c>
      <c r="R1065" t="str">
        <f t="shared" si="163"/>
        <v>audio</v>
      </c>
      <c r="S1065" s="10">
        <f t="shared" si="164"/>
        <v>42582.780810185184</v>
      </c>
      <c r="T1065" s="10">
        <f t="shared" si="165"/>
        <v>42612.780810185184</v>
      </c>
      <c r="U1065">
        <f t="shared" si="166"/>
        <v>2016</v>
      </c>
      <c r="V1065">
        <f t="shared" si="167"/>
        <v>2016</v>
      </c>
      <c r="W1065" t="str">
        <f t="shared" si="168"/>
        <v>Jul</v>
      </c>
      <c r="X1065" t="str">
        <f t="shared" si="169"/>
        <v>No funding</v>
      </c>
      <c r="Y1065" s="12">
        <f>VLOOKUP(H1065,Table1[#All],2,)*Kickstarter!E1065</f>
        <v>0</v>
      </c>
      <c r="Z1065" s="5">
        <f>Y1065/'currency conversion'!$B$18</f>
        <v>0</v>
      </c>
    </row>
    <row r="1066" spans="1:26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0"/>
        <v>8.9744444444444446E-2</v>
      </c>
      <c r="P1066" s="6">
        <f t="shared" si="161"/>
        <v>65.666666666666671</v>
      </c>
      <c r="Q1066" t="str">
        <f t="shared" si="162"/>
        <v>games</v>
      </c>
      <c r="R1066" t="str">
        <f t="shared" si="163"/>
        <v>video games</v>
      </c>
      <c r="S1066" s="10">
        <f t="shared" si="164"/>
        <v>41416.978043981479</v>
      </c>
      <c r="T1066" s="10">
        <f t="shared" si="165"/>
        <v>41461.978043981479</v>
      </c>
      <c r="U1066">
        <f t="shared" si="166"/>
        <v>2013</v>
      </c>
      <c r="V1066">
        <f t="shared" si="167"/>
        <v>2013</v>
      </c>
      <c r="W1066" t="str">
        <f t="shared" si="168"/>
        <v>May</v>
      </c>
      <c r="X1066" t="str">
        <f t="shared" si="169"/>
        <v>5000 to 9999</v>
      </c>
      <c r="Y1066" s="12">
        <f>VLOOKUP(H1066,Table1[#All],2,)*Kickstarter!E1066</f>
        <v>8077</v>
      </c>
      <c r="Z1066" s="5">
        <f>Y1066/'currency conversion'!$B$18</f>
        <v>1.7531189594221824E-4</v>
      </c>
    </row>
    <row r="1067" spans="1:26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0"/>
        <v>2.7E-2</v>
      </c>
      <c r="P1067" s="6">
        <f t="shared" si="161"/>
        <v>16.2</v>
      </c>
      <c r="Q1067" t="str">
        <f t="shared" si="162"/>
        <v>games</v>
      </c>
      <c r="R1067" t="str">
        <f t="shared" si="163"/>
        <v>video games</v>
      </c>
      <c r="S1067" s="10">
        <f t="shared" si="164"/>
        <v>41661.131041666667</v>
      </c>
      <c r="T1067" s="10">
        <f t="shared" si="165"/>
        <v>41689.131041666667</v>
      </c>
      <c r="U1067">
        <f t="shared" si="166"/>
        <v>2014</v>
      </c>
      <c r="V1067">
        <f t="shared" si="167"/>
        <v>2014</v>
      </c>
      <c r="W1067" t="str">
        <f t="shared" si="168"/>
        <v>Jan</v>
      </c>
      <c r="X1067" t="str">
        <f t="shared" si="169"/>
        <v>&lt;1000</v>
      </c>
      <c r="Y1067" s="12">
        <f>VLOOKUP(H1067,Table1[#All],2,)*Kickstarter!E1067</f>
        <v>57.51</v>
      </c>
      <c r="Z1067" s="5">
        <f>Y1067/'currency conversion'!$B$18</f>
        <v>1.2482589000417199E-6</v>
      </c>
    </row>
    <row r="1068" spans="1:26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0"/>
        <v>3.3673333333333333E-2</v>
      </c>
      <c r="P1068" s="6">
        <f t="shared" si="161"/>
        <v>34.128378378378379</v>
      </c>
      <c r="Q1068" t="str">
        <f t="shared" si="162"/>
        <v>games</v>
      </c>
      <c r="R1068" t="str">
        <f t="shared" si="163"/>
        <v>video games</v>
      </c>
      <c r="S1068" s="10">
        <f t="shared" si="164"/>
        <v>41445.712754629625</v>
      </c>
      <c r="T1068" s="10">
        <f t="shared" si="165"/>
        <v>41490.712754629625</v>
      </c>
      <c r="U1068">
        <f t="shared" si="166"/>
        <v>2013</v>
      </c>
      <c r="V1068">
        <f t="shared" si="167"/>
        <v>2013</v>
      </c>
      <c r="W1068" t="str">
        <f t="shared" si="168"/>
        <v>Jun</v>
      </c>
      <c r="X1068" t="str">
        <f t="shared" si="169"/>
        <v>5000 to 9999</v>
      </c>
      <c r="Y1068" s="12">
        <f>VLOOKUP(H1068,Table1[#All],2,)*Kickstarter!E1068</f>
        <v>5051</v>
      </c>
      <c r="Z1068" s="5">
        <f>Y1068/'currency conversion'!$B$18</f>
        <v>1.0963233705635067E-4</v>
      </c>
    </row>
    <row r="1069" spans="1:26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0"/>
        <v>0.26</v>
      </c>
      <c r="P1069" s="6">
        <f t="shared" si="161"/>
        <v>13</v>
      </c>
      <c r="Q1069" t="str">
        <f t="shared" si="162"/>
        <v>games</v>
      </c>
      <c r="R1069" t="str">
        <f t="shared" si="163"/>
        <v>video games</v>
      </c>
      <c r="S1069" s="10">
        <f t="shared" si="164"/>
        <v>41599.605682870373</v>
      </c>
      <c r="T1069" s="10">
        <f t="shared" si="165"/>
        <v>41629.605682870373</v>
      </c>
      <c r="U1069">
        <f t="shared" si="166"/>
        <v>2013</v>
      </c>
      <c r="V1069">
        <f t="shared" si="167"/>
        <v>2013</v>
      </c>
      <c r="W1069" t="str">
        <f t="shared" si="168"/>
        <v>Nov</v>
      </c>
      <c r="X1069" t="str">
        <f t="shared" si="169"/>
        <v>&lt;1000</v>
      </c>
      <c r="Y1069" s="12">
        <f>VLOOKUP(H1069,Table1[#All],2,)*Kickstarter!E1069</f>
        <v>130</v>
      </c>
      <c r="Z1069" s="5">
        <f>Y1069/'currency conversion'!$B$18</f>
        <v>2.8216598331668158E-6</v>
      </c>
    </row>
    <row r="1070" spans="1:26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0"/>
        <v>1.5E-3</v>
      </c>
      <c r="P1070" s="6">
        <f t="shared" si="161"/>
        <v>11.25</v>
      </c>
      <c r="Q1070" t="str">
        <f t="shared" si="162"/>
        <v>games</v>
      </c>
      <c r="R1070" t="str">
        <f t="shared" si="163"/>
        <v>video games</v>
      </c>
      <c r="S1070" s="10">
        <f t="shared" si="164"/>
        <v>42440.121111111112</v>
      </c>
      <c r="T1070" s="10">
        <f t="shared" si="165"/>
        <v>42470.079444444447</v>
      </c>
      <c r="U1070">
        <f t="shared" si="166"/>
        <v>2016</v>
      </c>
      <c r="V1070">
        <f t="shared" si="167"/>
        <v>2016</v>
      </c>
      <c r="W1070" t="str">
        <f t="shared" si="168"/>
        <v>Mar</v>
      </c>
      <c r="X1070" t="str">
        <f t="shared" si="169"/>
        <v>&lt;1000</v>
      </c>
      <c r="Y1070" s="12">
        <f>VLOOKUP(H1070,Table1[#All],2,)*Kickstarter!E1070</f>
        <v>45</v>
      </c>
      <c r="Z1070" s="5">
        <f>Y1070/'currency conversion'!$B$18</f>
        <v>9.7672840378851326E-7</v>
      </c>
    </row>
    <row r="1071" spans="1:26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0"/>
        <v>0.38636363636363635</v>
      </c>
      <c r="P1071" s="6">
        <f t="shared" si="161"/>
        <v>40.476190476190474</v>
      </c>
      <c r="Q1071" t="str">
        <f t="shared" si="162"/>
        <v>games</v>
      </c>
      <c r="R1071" t="str">
        <f t="shared" si="163"/>
        <v>video games</v>
      </c>
      <c r="S1071" s="10">
        <f t="shared" si="164"/>
        <v>41571.979849537034</v>
      </c>
      <c r="T1071" s="10">
        <f t="shared" si="165"/>
        <v>41604.021516203706</v>
      </c>
      <c r="U1071">
        <f t="shared" si="166"/>
        <v>2013</v>
      </c>
      <c r="V1071">
        <f t="shared" si="167"/>
        <v>2013</v>
      </c>
      <c r="W1071" t="str">
        <f t="shared" si="168"/>
        <v>Oct</v>
      </c>
      <c r="X1071" t="str">
        <f t="shared" si="169"/>
        <v>&lt;1000</v>
      </c>
      <c r="Y1071" s="12">
        <f>VLOOKUP(H1071,Table1[#All],2,)*Kickstarter!E1071</f>
        <v>850</v>
      </c>
      <c r="Z1071" s="5">
        <f>Y1071/'currency conversion'!$B$18</f>
        <v>1.8449314293783028E-5</v>
      </c>
    </row>
    <row r="1072" spans="1:26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0"/>
        <v>7.0000000000000001E-3</v>
      </c>
      <c r="P1072" s="6">
        <f t="shared" si="161"/>
        <v>35</v>
      </c>
      <c r="Q1072" t="str">
        <f t="shared" si="162"/>
        <v>games</v>
      </c>
      <c r="R1072" t="str">
        <f t="shared" si="163"/>
        <v>video games</v>
      </c>
      <c r="S1072" s="10">
        <f t="shared" si="164"/>
        <v>41162.761828703704</v>
      </c>
      <c r="T1072" s="10">
        <f t="shared" si="165"/>
        <v>41182.761828703704</v>
      </c>
      <c r="U1072">
        <f t="shared" si="166"/>
        <v>2012</v>
      </c>
      <c r="V1072">
        <f t="shared" si="167"/>
        <v>2012</v>
      </c>
      <c r="W1072" t="str">
        <f t="shared" si="168"/>
        <v>Sep</v>
      </c>
      <c r="X1072" t="str">
        <f t="shared" si="169"/>
        <v>&lt;1000</v>
      </c>
      <c r="Y1072" s="12">
        <f>VLOOKUP(H1072,Table1[#All],2,)*Kickstarter!E1072</f>
        <v>70</v>
      </c>
      <c r="Z1072" s="5">
        <f>Y1072/'currency conversion'!$B$18</f>
        <v>1.5193552947821316E-6</v>
      </c>
    </row>
    <row r="1073" spans="1:26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0"/>
        <v>0</v>
      </c>
      <c r="P1073" s="6">
        <f t="shared" si="161"/>
        <v>0</v>
      </c>
      <c r="Q1073" t="str">
        <f t="shared" si="162"/>
        <v>games</v>
      </c>
      <c r="R1073" t="str">
        <f t="shared" si="163"/>
        <v>video games</v>
      </c>
      <c r="S1073" s="10">
        <f t="shared" si="164"/>
        <v>42295.503391203703</v>
      </c>
      <c r="T1073" s="10">
        <f t="shared" si="165"/>
        <v>42325.545057870375</v>
      </c>
      <c r="U1073">
        <f t="shared" si="166"/>
        <v>2015</v>
      </c>
      <c r="V1073">
        <f t="shared" si="167"/>
        <v>2015</v>
      </c>
      <c r="W1073" t="str">
        <f t="shared" si="168"/>
        <v>Oct</v>
      </c>
      <c r="X1073" t="str">
        <f t="shared" si="169"/>
        <v>No funding</v>
      </c>
      <c r="Y1073" s="12">
        <f>VLOOKUP(H1073,Table1[#All],2,)*Kickstarter!E1073</f>
        <v>0</v>
      </c>
      <c r="Z1073" s="5">
        <f>Y1073/'currency conversion'!$B$18</f>
        <v>0</v>
      </c>
    </row>
    <row r="1074" spans="1:26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0"/>
        <v>6.8000000000000005E-4</v>
      </c>
      <c r="P1074" s="6">
        <f t="shared" si="161"/>
        <v>12.75</v>
      </c>
      <c r="Q1074" t="str">
        <f t="shared" si="162"/>
        <v>games</v>
      </c>
      <c r="R1074" t="str">
        <f t="shared" si="163"/>
        <v>video games</v>
      </c>
      <c r="S1074" s="10">
        <f t="shared" si="164"/>
        <v>41645.582141203704</v>
      </c>
      <c r="T1074" s="10">
        <f t="shared" si="165"/>
        <v>41675.582141203704</v>
      </c>
      <c r="U1074">
        <f t="shared" si="166"/>
        <v>2014</v>
      </c>
      <c r="V1074">
        <f t="shared" si="167"/>
        <v>2014</v>
      </c>
      <c r="W1074" t="str">
        <f t="shared" si="168"/>
        <v>Jan</v>
      </c>
      <c r="X1074" t="str">
        <f t="shared" si="169"/>
        <v>&lt;1000</v>
      </c>
      <c r="Y1074" s="12">
        <f>VLOOKUP(H1074,Table1[#All],2,)*Kickstarter!E1074</f>
        <v>51</v>
      </c>
      <c r="Z1074" s="5">
        <f>Y1074/'currency conversion'!$B$18</f>
        <v>1.1069588576269817E-6</v>
      </c>
    </row>
    <row r="1075" spans="1:26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0"/>
        <v>1.3333333333333334E-2</v>
      </c>
      <c r="P1075" s="6">
        <f t="shared" si="161"/>
        <v>10</v>
      </c>
      <c r="Q1075" t="str">
        <f t="shared" si="162"/>
        <v>games</v>
      </c>
      <c r="R1075" t="str">
        <f t="shared" si="163"/>
        <v>video games</v>
      </c>
      <c r="S1075" s="10">
        <f t="shared" si="164"/>
        <v>40802.714594907404</v>
      </c>
      <c r="T1075" s="10">
        <f t="shared" si="165"/>
        <v>40832.714594907404</v>
      </c>
      <c r="U1075">
        <f t="shared" si="166"/>
        <v>2011</v>
      </c>
      <c r="V1075">
        <f t="shared" si="167"/>
        <v>2011</v>
      </c>
      <c r="W1075" t="str">
        <f t="shared" si="168"/>
        <v>Sep</v>
      </c>
      <c r="X1075" t="str">
        <f t="shared" si="169"/>
        <v>&lt;1000</v>
      </c>
      <c r="Y1075" s="12">
        <f>VLOOKUP(H1075,Table1[#All],2,)*Kickstarter!E1075</f>
        <v>10</v>
      </c>
      <c r="Z1075" s="5">
        <f>Y1075/'currency conversion'!$B$18</f>
        <v>2.1705075639744738E-7</v>
      </c>
    </row>
    <row r="1076" spans="1:26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0"/>
        <v>6.3092592592592589E-2</v>
      </c>
      <c r="P1076" s="6">
        <f t="shared" si="161"/>
        <v>113.56666666666666</v>
      </c>
      <c r="Q1076" t="str">
        <f t="shared" si="162"/>
        <v>games</v>
      </c>
      <c r="R1076" t="str">
        <f t="shared" si="163"/>
        <v>video games</v>
      </c>
      <c r="S1076" s="10">
        <f t="shared" si="164"/>
        <v>41612.922974537039</v>
      </c>
      <c r="T1076" s="10">
        <f t="shared" si="165"/>
        <v>41642.922974537039</v>
      </c>
      <c r="U1076">
        <f t="shared" si="166"/>
        <v>2013</v>
      </c>
      <c r="V1076">
        <f t="shared" si="167"/>
        <v>2014</v>
      </c>
      <c r="W1076" t="str">
        <f t="shared" si="168"/>
        <v>Dec</v>
      </c>
      <c r="X1076" t="str">
        <f t="shared" si="169"/>
        <v>1000 to 4999</v>
      </c>
      <c r="Y1076" s="12">
        <f>VLOOKUP(H1076,Table1[#All],2,)*Kickstarter!E1076</f>
        <v>3407</v>
      </c>
      <c r="Z1076" s="5">
        <f>Y1076/'currency conversion'!$B$18</f>
        <v>7.3949192704610318E-5</v>
      </c>
    </row>
    <row r="1077" spans="1:26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0"/>
        <v>4.4999999999999998E-2</v>
      </c>
      <c r="P1077" s="6">
        <f t="shared" si="161"/>
        <v>15</v>
      </c>
      <c r="Q1077" t="str">
        <f t="shared" si="162"/>
        <v>games</v>
      </c>
      <c r="R1077" t="str">
        <f t="shared" si="163"/>
        <v>video games</v>
      </c>
      <c r="S1077" s="10">
        <f t="shared" si="164"/>
        <v>41005.654120370367</v>
      </c>
      <c r="T1077" s="10">
        <f t="shared" si="165"/>
        <v>41035.654120370367</v>
      </c>
      <c r="U1077">
        <f t="shared" si="166"/>
        <v>2012</v>
      </c>
      <c r="V1077">
        <f t="shared" si="167"/>
        <v>2012</v>
      </c>
      <c r="W1077" t="str">
        <f t="shared" si="168"/>
        <v>Apr</v>
      </c>
      <c r="X1077" t="str">
        <f t="shared" si="169"/>
        <v>&lt;1000</v>
      </c>
      <c r="Y1077" s="12">
        <f>VLOOKUP(H1077,Table1[#All],2,)*Kickstarter!E1077</f>
        <v>45</v>
      </c>
      <c r="Z1077" s="5">
        <f>Y1077/'currency conversion'!$B$18</f>
        <v>9.7672840378851326E-7</v>
      </c>
    </row>
    <row r="1078" spans="1:26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0"/>
        <v>0.62765333333333329</v>
      </c>
      <c r="P1078" s="6">
        <f t="shared" si="161"/>
        <v>48.281025641025643</v>
      </c>
      <c r="Q1078" t="str">
        <f t="shared" si="162"/>
        <v>games</v>
      </c>
      <c r="R1078" t="str">
        <f t="shared" si="163"/>
        <v>video games</v>
      </c>
      <c r="S1078" s="10">
        <f t="shared" si="164"/>
        <v>41838.127893518518</v>
      </c>
      <c r="T1078" s="10">
        <f t="shared" si="165"/>
        <v>41893.127893518518</v>
      </c>
      <c r="U1078">
        <f t="shared" si="166"/>
        <v>2014</v>
      </c>
      <c r="V1078">
        <f t="shared" si="167"/>
        <v>2014</v>
      </c>
      <c r="W1078" t="str">
        <f t="shared" si="168"/>
        <v>Jul</v>
      </c>
      <c r="X1078" t="str">
        <f t="shared" si="169"/>
        <v>45000 to 49999</v>
      </c>
      <c r="Y1078" s="12">
        <f>VLOOKUP(H1078,Table1[#All],2,)*Kickstarter!E1078</f>
        <v>47074</v>
      </c>
      <c r="Z1078" s="5">
        <f>Y1078/'currency conversion'!$B$18</f>
        <v>1.0217447306653438E-3</v>
      </c>
    </row>
    <row r="1079" spans="1:26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0"/>
        <v>0.29376000000000002</v>
      </c>
      <c r="P1079" s="6">
        <f t="shared" si="161"/>
        <v>43.976047904191617</v>
      </c>
      <c r="Q1079" t="str">
        <f t="shared" si="162"/>
        <v>games</v>
      </c>
      <c r="R1079" t="str">
        <f t="shared" si="163"/>
        <v>video games</v>
      </c>
      <c r="S1079" s="10">
        <f t="shared" si="164"/>
        <v>42352.91679398148</v>
      </c>
      <c r="T1079" s="10">
        <f t="shared" si="165"/>
        <v>42382.91679398148</v>
      </c>
      <c r="U1079">
        <f t="shared" si="166"/>
        <v>2015</v>
      </c>
      <c r="V1079">
        <f t="shared" si="167"/>
        <v>2016</v>
      </c>
      <c r="W1079" t="str">
        <f t="shared" si="168"/>
        <v>Dec</v>
      </c>
      <c r="X1079" t="str">
        <f t="shared" si="169"/>
        <v>5000 to 9999</v>
      </c>
      <c r="Y1079" s="12">
        <f>VLOOKUP(H1079,Table1[#All],2,)*Kickstarter!E1079</f>
        <v>7344</v>
      </c>
      <c r="Z1079" s="5">
        <f>Y1079/'currency conversion'!$B$18</f>
        <v>1.5940207549828536E-4</v>
      </c>
    </row>
    <row r="1080" spans="1:26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0"/>
        <v>7.4999999999999997E-2</v>
      </c>
      <c r="P1080" s="6">
        <f t="shared" si="161"/>
        <v>9</v>
      </c>
      <c r="Q1080" t="str">
        <f t="shared" si="162"/>
        <v>games</v>
      </c>
      <c r="R1080" t="str">
        <f t="shared" si="163"/>
        <v>video games</v>
      </c>
      <c r="S1080" s="10">
        <f t="shared" si="164"/>
        <v>40700.945844907408</v>
      </c>
      <c r="T1080" s="10">
        <f t="shared" si="165"/>
        <v>40745.945844907408</v>
      </c>
      <c r="U1080">
        <f t="shared" si="166"/>
        <v>2011</v>
      </c>
      <c r="V1080">
        <f t="shared" si="167"/>
        <v>2011</v>
      </c>
      <c r="W1080" t="str">
        <f t="shared" si="168"/>
        <v>Jun</v>
      </c>
      <c r="X1080" t="str">
        <f t="shared" si="169"/>
        <v>&lt;1000</v>
      </c>
      <c r="Y1080" s="12">
        <f>VLOOKUP(H1080,Table1[#All],2,)*Kickstarter!E1080</f>
        <v>45</v>
      </c>
      <c r="Z1080" s="5">
        <f>Y1080/'currency conversion'!$B$18</f>
        <v>9.7672840378851326E-7</v>
      </c>
    </row>
    <row r="1081" spans="1:26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0"/>
        <v>2.6076923076923077E-2</v>
      </c>
      <c r="P1081" s="6">
        <f t="shared" si="161"/>
        <v>37.666666666666664</v>
      </c>
      <c r="Q1081" t="str">
        <f t="shared" si="162"/>
        <v>games</v>
      </c>
      <c r="R1081" t="str">
        <f t="shared" si="163"/>
        <v>video games</v>
      </c>
      <c r="S1081" s="10">
        <f t="shared" si="164"/>
        <v>42479.316388888888</v>
      </c>
      <c r="T1081" s="10">
        <f t="shared" si="165"/>
        <v>42504.316388888888</v>
      </c>
      <c r="U1081">
        <f t="shared" si="166"/>
        <v>2016</v>
      </c>
      <c r="V1081">
        <f t="shared" si="167"/>
        <v>2016</v>
      </c>
      <c r="W1081" t="str">
        <f t="shared" si="168"/>
        <v>Apr</v>
      </c>
      <c r="X1081" t="str">
        <f t="shared" si="169"/>
        <v>&lt;1000</v>
      </c>
      <c r="Y1081" s="12">
        <f>VLOOKUP(H1081,Table1[#All],2,)*Kickstarter!E1081</f>
        <v>772.92</v>
      </c>
      <c r="Z1081" s="5">
        <f>Y1081/'currency conversion'!$B$18</f>
        <v>1.6776287063471501E-5</v>
      </c>
    </row>
    <row r="1082" spans="1:26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0"/>
        <v>9.1050000000000006E-2</v>
      </c>
      <c r="P1082" s="6">
        <f t="shared" si="161"/>
        <v>18.581632653061224</v>
      </c>
      <c r="Q1082" t="str">
        <f t="shared" si="162"/>
        <v>games</v>
      </c>
      <c r="R1082" t="str">
        <f t="shared" si="163"/>
        <v>video games</v>
      </c>
      <c r="S1082" s="10">
        <f t="shared" si="164"/>
        <v>41739.888113425928</v>
      </c>
      <c r="T1082" s="10">
        <f t="shared" si="165"/>
        <v>41769.888113425928</v>
      </c>
      <c r="U1082">
        <f t="shared" si="166"/>
        <v>2014</v>
      </c>
      <c r="V1082">
        <f t="shared" si="167"/>
        <v>2014</v>
      </c>
      <c r="W1082" t="str">
        <f t="shared" si="168"/>
        <v>Apr</v>
      </c>
      <c r="X1082" t="str">
        <f t="shared" si="169"/>
        <v>1000 to 4999</v>
      </c>
      <c r="Y1082" s="12">
        <f>VLOOKUP(H1082,Table1[#All],2,)*Kickstarter!E1082</f>
        <v>1821</v>
      </c>
      <c r="Z1082" s="5">
        <f>Y1082/'currency conversion'!$B$18</f>
        <v>3.9524942739975165E-5</v>
      </c>
    </row>
    <row r="1083" spans="1:26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0"/>
        <v>1.7647058823529413E-4</v>
      </c>
      <c r="P1083" s="6">
        <f t="shared" si="161"/>
        <v>3</v>
      </c>
      <c r="Q1083" t="str">
        <f t="shared" si="162"/>
        <v>games</v>
      </c>
      <c r="R1083" t="str">
        <f t="shared" si="163"/>
        <v>video games</v>
      </c>
      <c r="S1083" s="10">
        <f t="shared" si="164"/>
        <v>42002.676990740743</v>
      </c>
      <c r="T1083" s="10">
        <f t="shared" si="165"/>
        <v>42032.676990740743</v>
      </c>
      <c r="U1083">
        <f t="shared" si="166"/>
        <v>2014</v>
      </c>
      <c r="V1083">
        <f t="shared" si="167"/>
        <v>2015</v>
      </c>
      <c r="W1083" t="str">
        <f t="shared" si="168"/>
        <v>Dec</v>
      </c>
      <c r="X1083" t="str">
        <f t="shared" si="169"/>
        <v>&lt;1000</v>
      </c>
      <c r="Y1083" s="12">
        <f>VLOOKUP(H1083,Table1[#All],2,)*Kickstarter!E1083</f>
        <v>12</v>
      </c>
      <c r="Z1083" s="5">
        <f>Y1083/'currency conversion'!$B$18</f>
        <v>2.6046090767693687E-7</v>
      </c>
    </row>
    <row r="1084" spans="1:26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0"/>
        <v>5.5999999999999999E-3</v>
      </c>
      <c r="P1084" s="6">
        <f t="shared" si="161"/>
        <v>18.666666666666668</v>
      </c>
      <c r="Q1084" t="str">
        <f t="shared" si="162"/>
        <v>games</v>
      </c>
      <c r="R1084" t="str">
        <f t="shared" si="163"/>
        <v>video games</v>
      </c>
      <c r="S1084" s="10">
        <f t="shared" si="164"/>
        <v>41101.656111111108</v>
      </c>
      <c r="T1084" s="10">
        <f t="shared" si="165"/>
        <v>41131.656111111108</v>
      </c>
      <c r="U1084">
        <f t="shared" si="166"/>
        <v>2012</v>
      </c>
      <c r="V1084">
        <f t="shared" si="167"/>
        <v>2012</v>
      </c>
      <c r="W1084" t="str">
        <f t="shared" si="168"/>
        <v>Jul</v>
      </c>
      <c r="X1084" t="str">
        <f t="shared" si="169"/>
        <v>&lt;1000</v>
      </c>
      <c r="Y1084" s="12">
        <f>VLOOKUP(H1084,Table1[#All],2,)*Kickstarter!E1084</f>
        <v>56</v>
      </c>
      <c r="Z1084" s="5">
        <f>Y1084/'currency conversion'!$B$18</f>
        <v>1.2154842358257054E-6</v>
      </c>
    </row>
    <row r="1085" spans="1:26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0"/>
        <v>8.2000000000000007E-3</v>
      </c>
      <c r="P1085" s="6">
        <f t="shared" si="161"/>
        <v>410</v>
      </c>
      <c r="Q1085" t="str">
        <f t="shared" si="162"/>
        <v>games</v>
      </c>
      <c r="R1085" t="str">
        <f t="shared" si="163"/>
        <v>video games</v>
      </c>
      <c r="S1085" s="10">
        <f t="shared" si="164"/>
        <v>41793.409525462965</v>
      </c>
      <c r="T1085" s="10">
        <f t="shared" si="165"/>
        <v>41853.409525462965</v>
      </c>
      <c r="U1085">
        <f t="shared" si="166"/>
        <v>2014</v>
      </c>
      <c r="V1085">
        <f t="shared" si="167"/>
        <v>2014</v>
      </c>
      <c r="W1085" t="str">
        <f t="shared" si="168"/>
        <v>Jun</v>
      </c>
      <c r="X1085" t="str">
        <f t="shared" si="169"/>
        <v>&lt;1000</v>
      </c>
      <c r="Y1085" s="12">
        <f>VLOOKUP(H1085,Table1[#All],2,)*Kickstarter!E1085</f>
        <v>307.5</v>
      </c>
      <c r="Z1085" s="5">
        <f>Y1085/'currency conversion'!$B$18</f>
        <v>6.6743107592215071E-6</v>
      </c>
    </row>
    <row r="1086" spans="1:26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0"/>
        <v>0</v>
      </c>
      <c r="P1086" s="6">
        <f t="shared" si="161"/>
        <v>0</v>
      </c>
      <c r="Q1086" t="str">
        <f t="shared" si="162"/>
        <v>games</v>
      </c>
      <c r="R1086" t="str">
        <f t="shared" si="163"/>
        <v>video games</v>
      </c>
      <c r="S1086" s="10">
        <f t="shared" si="164"/>
        <v>41829.662083333329</v>
      </c>
      <c r="T1086" s="10">
        <f t="shared" si="165"/>
        <v>41859.662083333329</v>
      </c>
      <c r="U1086">
        <f t="shared" si="166"/>
        <v>2014</v>
      </c>
      <c r="V1086">
        <f t="shared" si="167"/>
        <v>2014</v>
      </c>
      <c r="W1086" t="str">
        <f t="shared" si="168"/>
        <v>Jul</v>
      </c>
      <c r="X1086" t="str">
        <f t="shared" si="169"/>
        <v>No funding</v>
      </c>
      <c r="Y1086" s="12">
        <f>VLOOKUP(H1086,Table1[#All],2,)*Kickstarter!E1086</f>
        <v>0</v>
      </c>
      <c r="Z1086" s="5">
        <f>Y1086/'currency conversion'!$B$18</f>
        <v>0</v>
      </c>
    </row>
    <row r="1087" spans="1:26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0"/>
        <v>3.4200000000000001E-2</v>
      </c>
      <c r="P1087" s="6">
        <f t="shared" si="161"/>
        <v>114</v>
      </c>
      <c r="Q1087" t="str">
        <f t="shared" si="162"/>
        <v>games</v>
      </c>
      <c r="R1087" t="str">
        <f t="shared" si="163"/>
        <v>video games</v>
      </c>
      <c r="S1087" s="10">
        <f t="shared" si="164"/>
        <v>42413.421006944445</v>
      </c>
      <c r="T1087" s="10">
        <f t="shared" si="165"/>
        <v>42443.379340277781</v>
      </c>
      <c r="U1087">
        <f t="shared" si="166"/>
        <v>2016</v>
      </c>
      <c r="V1087">
        <f t="shared" si="167"/>
        <v>2016</v>
      </c>
      <c r="W1087" t="str">
        <f t="shared" si="168"/>
        <v>Feb</v>
      </c>
      <c r="X1087" t="str">
        <f t="shared" si="169"/>
        <v>1000 to 4999</v>
      </c>
      <c r="Y1087" s="12">
        <f>VLOOKUP(H1087,Table1[#All],2,)*Kickstarter!E1087</f>
        <v>769.5</v>
      </c>
      <c r="Z1087" s="5">
        <f>Y1087/'currency conversion'!$B$18</f>
        <v>1.6702055704783577E-5</v>
      </c>
    </row>
    <row r="1088" spans="1:26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0"/>
        <v>8.3333333333333339E-4</v>
      </c>
      <c r="P1088" s="6">
        <f t="shared" si="161"/>
        <v>7.5</v>
      </c>
      <c r="Q1088" t="str">
        <f t="shared" si="162"/>
        <v>games</v>
      </c>
      <c r="R1088" t="str">
        <f t="shared" si="163"/>
        <v>video games</v>
      </c>
      <c r="S1088" s="10">
        <f t="shared" si="164"/>
        <v>41845.616793981484</v>
      </c>
      <c r="T1088" s="10">
        <f t="shared" si="165"/>
        <v>41875.616793981484</v>
      </c>
      <c r="U1088">
        <f t="shared" si="166"/>
        <v>2014</v>
      </c>
      <c r="V1088">
        <f t="shared" si="167"/>
        <v>2014</v>
      </c>
      <c r="W1088" t="str">
        <f t="shared" si="168"/>
        <v>Jul</v>
      </c>
      <c r="X1088" t="str">
        <f t="shared" si="169"/>
        <v>&lt;1000</v>
      </c>
      <c r="Y1088" s="12">
        <f>VLOOKUP(H1088,Table1[#All],2,)*Kickstarter!E1088</f>
        <v>15</v>
      </c>
      <c r="Z1088" s="5">
        <f>Y1088/'currency conversion'!$B$18</f>
        <v>3.2557613459617105E-7</v>
      </c>
    </row>
    <row r="1089" spans="1:26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0"/>
        <v>0</v>
      </c>
      <c r="P1089" s="6">
        <f t="shared" si="161"/>
        <v>0</v>
      </c>
      <c r="Q1089" t="str">
        <f t="shared" si="162"/>
        <v>games</v>
      </c>
      <c r="R1089" t="str">
        <f t="shared" si="163"/>
        <v>video games</v>
      </c>
      <c r="S1089" s="10">
        <f t="shared" si="164"/>
        <v>41775.463969907403</v>
      </c>
      <c r="T1089" s="10">
        <f t="shared" si="165"/>
        <v>41805.463969907403</v>
      </c>
      <c r="U1089">
        <f t="shared" si="166"/>
        <v>2014</v>
      </c>
      <c r="V1089">
        <f t="shared" si="167"/>
        <v>2014</v>
      </c>
      <c r="W1089" t="str">
        <f t="shared" si="168"/>
        <v>May</v>
      </c>
      <c r="X1089" t="str">
        <f t="shared" si="169"/>
        <v>No funding</v>
      </c>
      <c r="Y1089" s="12">
        <f>VLOOKUP(H1089,Table1[#All],2,)*Kickstarter!E1089</f>
        <v>0</v>
      </c>
      <c r="Z1089" s="5">
        <f>Y1089/'currency conversion'!$B$18</f>
        <v>0</v>
      </c>
    </row>
    <row r="1090" spans="1:26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0"/>
        <v>0.14182977777777778</v>
      </c>
      <c r="P1090" s="6">
        <f t="shared" si="161"/>
        <v>43.41727891156463</v>
      </c>
      <c r="Q1090" t="str">
        <f t="shared" si="162"/>
        <v>games</v>
      </c>
      <c r="R1090" t="str">
        <f t="shared" si="163"/>
        <v>video games</v>
      </c>
      <c r="S1090" s="10">
        <f t="shared" si="164"/>
        <v>41723.549386574072</v>
      </c>
      <c r="T1090" s="10">
        <f t="shared" si="165"/>
        <v>41753.549386574072</v>
      </c>
      <c r="U1090">
        <f t="shared" si="166"/>
        <v>2014</v>
      </c>
      <c r="V1090">
        <f t="shared" si="167"/>
        <v>2014</v>
      </c>
      <c r="W1090" t="str">
        <f t="shared" si="168"/>
        <v>Mar</v>
      </c>
      <c r="X1090" t="str">
        <f t="shared" si="169"/>
        <v>5000 to 9999</v>
      </c>
      <c r="Y1090" s="12">
        <f>VLOOKUP(H1090,Table1[#All],2,)*Kickstarter!E1090</f>
        <v>6382.34</v>
      </c>
      <c r="Z1090" s="5">
        <f>Y1090/'currency conversion'!$B$18</f>
        <v>1.3852917245856842E-4</v>
      </c>
    </row>
    <row r="1091" spans="1:26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0">IF(D1091&lt;&gt;0,IF(E1091&lt;&gt;0,E1091/D1091,0),0)</f>
        <v>7.8266666666666665E-2</v>
      </c>
      <c r="P1091" s="6">
        <f t="shared" ref="P1091:P1154" si="171">IF(L1091&lt;&gt;0,IF(E1091&lt;&gt;0,E1091/L1091,0),0)</f>
        <v>23.959183673469386</v>
      </c>
      <c r="Q1091" t="str">
        <f t="shared" ref="Q1091:Q1154" si="172">LEFT(N1091,SEARCH("/",N1091,1)-1)</f>
        <v>games</v>
      </c>
      <c r="R1091" t="str">
        <f t="shared" ref="R1091:R1154" si="173">RIGHT(N1091,LEN(N1091)-SEARCH("/",N1091,1))</f>
        <v>video games</v>
      </c>
      <c r="S1091" s="10">
        <f t="shared" ref="S1091:S1154" si="174">(J1091/86400)+25569+(-6/24)</f>
        <v>42150.939525462964</v>
      </c>
      <c r="T1091" s="10">
        <f t="shared" ref="T1091:T1154" si="175">(I1091/86400)+25569+(-6/24)</f>
        <v>42180.939525462964</v>
      </c>
      <c r="U1091">
        <f t="shared" ref="U1091:U1154" si="176">YEAR(S1091)</f>
        <v>2015</v>
      </c>
      <c r="V1091">
        <f t="shared" ref="V1091:V1154" si="177">YEAR(T1091)</f>
        <v>2015</v>
      </c>
      <c r="W1091" t="str">
        <f t="shared" ref="W1091:W1154" si="178">TEXT(S1091,"mmm")</f>
        <v>May</v>
      </c>
      <c r="X1091" t="str">
        <f t="shared" ref="X1091:X1154" si="179">IF(E1091=0,"No funding",IF(E1091&lt;1000,"&lt;1000",IF(E1091&lt;4999,"1000 to 4999",IF(E1091&lt;10000,"5000 to 9999",IF(E1091&lt;14999,"10000 to 14999",IF(E1091&lt;20000,"15000 to 19999",IF(E1091&lt;25000,"20000 to 24999",IF(E1091&lt;30000,"25000 to 29999",IF(E1091&lt;35000,"30000 to 34999",IF(E1091&lt;40000,"35000 to 39999",IF(E1091&lt;45000,"40000 to 44999",IF(E1091&lt;50000,"45000 to 49999","&gt;50000"))))))))))))</f>
        <v>1000 to 4999</v>
      </c>
      <c r="Y1091" s="12">
        <f>VLOOKUP(H1091,Table1[#All],2,)*Kickstarter!E1091</f>
        <v>1338.36</v>
      </c>
      <c r="Z1091" s="5">
        <f>Y1091/'currency conversion'!$B$18</f>
        <v>2.9049205033208767E-5</v>
      </c>
    </row>
    <row r="1092" spans="1:26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0"/>
        <v>3.8464497269020693E-4</v>
      </c>
      <c r="P1092" s="6">
        <f t="shared" si="171"/>
        <v>5</v>
      </c>
      <c r="Q1092" t="str">
        <f t="shared" si="172"/>
        <v>games</v>
      </c>
      <c r="R1092" t="str">
        <f t="shared" si="173"/>
        <v>video games</v>
      </c>
      <c r="S1092" s="10">
        <f t="shared" si="174"/>
        <v>42122.935798611114</v>
      </c>
      <c r="T1092" s="10">
        <f t="shared" si="175"/>
        <v>42152.935798611114</v>
      </c>
      <c r="U1092">
        <f t="shared" si="176"/>
        <v>2015</v>
      </c>
      <c r="V1092">
        <f t="shared" si="177"/>
        <v>2015</v>
      </c>
      <c r="W1092" t="str">
        <f t="shared" si="178"/>
        <v>Apr</v>
      </c>
      <c r="X1092" t="str">
        <f t="shared" si="179"/>
        <v>&lt;1000</v>
      </c>
      <c r="Y1092" s="12">
        <f>VLOOKUP(H1092,Table1[#All],2,)*Kickstarter!E1092</f>
        <v>3.55</v>
      </c>
      <c r="Z1092" s="5">
        <f>Y1092/'currency conversion'!$B$18</f>
        <v>7.7053018521093816E-8</v>
      </c>
    </row>
    <row r="1093" spans="1:26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0"/>
        <v>0.125</v>
      </c>
      <c r="P1093" s="6">
        <f t="shared" si="171"/>
        <v>12.5</v>
      </c>
      <c r="Q1093" t="str">
        <f t="shared" si="172"/>
        <v>games</v>
      </c>
      <c r="R1093" t="str">
        <f t="shared" si="173"/>
        <v>video games</v>
      </c>
      <c r="S1093" s="10">
        <f t="shared" si="174"/>
        <v>42440.570277777777</v>
      </c>
      <c r="T1093" s="10">
        <f t="shared" si="175"/>
        <v>42470.528611111113</v>
      </c>
      <c r="U1093">
        <f t="shared" si="176"/>
        <v>2016</v>
      </c>
      <c r="V1093">
        <f t="shared" si="177"/>
        <v>2016</v>
      </c>
      <c r="W1093" t="str">
        <f t="shared" si="178"/>
        <v>Mar</v>
      </c>
      <c r="X1093" t="str">
        <f t="shared" si="179"/>
        <v>&lt;1000</v>
      </c>
      <c r="Y1093" s="12">
        <f>VLOOKUP(H1093,Table1[#All],2,)*Kickstarter!E1093</f>
        <v>32.75</v>
      </c>
      <c r="Z1093" s="5">
        <f>Y1093/'currency conversion'!$B$18</f>
        <v>7.108412272016402E-7</v>
      </c>
    </row>
    <row r="1094" spans="1:26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0"/>
        <v>1.0500000000000001E-2</v>
      </c>
      <c r="P1094" s="6">
        <f t="shared" si="171"/>
        <v>3</v>
      </c>
      <c r="Q1094" t="str">
        <f t="shared" si="172"/>
        <v>games</v>
      </c>
      <c r="R1094" t="str">
        <f t="shared" si="173"/>
        <v>video games</v>
      </c>
      <c r="S1094" s="10">
        <f t="shared" si="174"/>
        <v>41249.775902777779</v>
      </c>
      <c r="T1094" s="10">
        <f t="shared" si="175"/>
        <v>41279.775902777779</v>
      </c>
      <c r="U1094">
        <f t="shared" si="176"/>
        <v>2012</v>
      </c>
      <c r="V1094">
        <f t="shared" si="177"/>
        <v>2013</v>
      </c>
      <c r="W1094" t="str">
        <f t="shared" si="178"/>
        <v>Dec</v>
      </c>
      <c r="X1094" t="str">
        <f t="shared" si="179"/>
        <v>&lt;1000</v>
      </c>
      <c r="Y1094" s="12">
        <f>VLOOKUP(H1094,Table1[#All],2,)*Kickstarter!E1094</f>
        <v>21</v>
      </c>
      <c r="Z1094" s="5">
        <f>Y1094/'currency conversion'!$B$18</f>
        <v>4.5580658843463951E-7</v>
      </c>
    </row>
    <row r="1095" spans="1:26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0"/>
        <v>0.14083333333333334</v>
      </c>
      <c r="P1095" s="6">
        <f t="shared" si="171"/>
        <v>10.5625</v>
      </c>
      <c r="Q1095" t="str">
        <f t="shared" si="172"/>
        <v>games</v>
      </c>
      <c r="R1095" t="str">
        <f t="shared" si="173"/>
        <v>video games</v>
      </c>
      <c r="S1095" s="10">
        <f t="shared" si="174"/>
        <v>42396.723807870367</v>
      </c>
      <c r="T1095" s="10">
        <f t="shared" si="175"/>
        <v>42411.723807870367</v>
      </c>
      <c r="U1095">
        <f t="shared" si="176"/>
        <v>2016</v>
      </c>
      <c r="V1095">
        <f t="shared" si="177"/>
        <v>2016</v>
      </c>
      <c r="W1095" t="str">
        <f t="shared" si="178"/>
        <v>Jan</v>
      </c>
      <c r="X1095" t="str">
        <f t="shared" si="179"/>
        <v>&lt;1000</v>
      </c>
      <c r="Y1095" s="12">
        <f>VLOOKUP(H1095,Table1[#All],2,)*Kickstarter!E1095</f>
        <v>31.6875</v>
      </c>
      <c r="Z1095" s="5">
        <f>Y1095/'currency conversion'!$B$18</f>
        <v>6.8777958433441142E-7</v>
      </c>
    </row>
    <row r="1096" spans="1:26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0"/>
        <v>0.18300055555555556</v>
      </c>
      <c r="P1096" s="6">
        <f t="shared" si="171"/>
        <v>122.00037037037038</v>
      </c>
      <c r="Q1096" t="str">
        <f t="shared" si="172"/>
        <v>games</v>
      </c>
      <c r="R1096" t="str">
        <f t="shared" si="173"/>
        <v>video games</v>
      </c>
      <c r="S1096" s="10">
        <f t="shared" si="174"/>
        <v>40795.46334490741</v>
      </c>
      <c r="T1096" s="10">
        <f t="shared" si="175"/>
        <v>40825.46334490741</v>
      </c>
      <c r="U1096">
        <f t="shared" si="176"/>
        <v>2011</v>
      </c>
      <c r="V1096">
        <f t="shared" si="177"/>
        <v>2011</v>
      </c>
      <c r="W1096" t="str">
        <f t="shared" si="178"/>
        <v>Sep</v>
      </c>
      <c r="X1096" t="str">
        <f t="shared" si="179"/>
        <v>1000 to 4999</v>
      </c>
      <c r="Y1096" s="12">
        <f>VLOOKUP(H1096,Table1[#All],2,)*Kickstarter!E1096</f>
        <v>3294.01</v>
      </c>
      <c r="Z1096" s="5">
        <f>Y1096/'currency conversion'!$B$18</f>
        <v>7.1496736208075576E-5</v>
      </c>
    </row>
    <row r="1097" spans="1:26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0"/>
        <v>5.0347999999999997E-2</v>
      </c>
      <c r="P1097" s="6">
        <f t="shared" si="171"/>
        <v>267.80851063829789</v>
      </c>
      <c r="Q1097" t="str">
        <f t="shared" si="172"/>
        <v>games</v>
      </c>
      <c r="R1097" t="str">
        <f t="shared" si="173"/>
        <v>video games</v>
      </c>
      <c r="S1097" s="10">
        <f t="shared" si="174"/>
        <v>41486.287268518521</v>
      </c>
      <c r="T1097" s="10">
        <f t="shared" si="175"/>
        <v>41516.287268518521</v>
      </c>
      <c r="U1097">
        <f t="shared" si="176"/>
        <v>2013</v>
      </c>
      <c r="V1097">
        <f t="shared" si="177"/>
        <v>2013</v>
      </c>
      <c r="W1097" t="str">
        <f t="shared" si="178"/>
        <v>Jul</v>
      </c>
      <c r="X1097" t="str">
        <f t="shared" si="179"/>
        <v>25000 to 29999</v>
      </c>
      <c r="Y1097" s="12">
        <f>VLOOKUP(H1097,Table1[#All],2,)*Kickstarter!E1097</f>
        <v>25174</v>
      </c>
      <c r="Z1097" s="5">
        <f>Y1097/'currency conversion'!$B$18</f>
        <v>5.4640357415493398E-4</v>
      </c>
    </row>
    <row r="1098" spans="1:26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0"/>
        <v>0.17933333333333334</v>
      </c>
      <c r="P1098" s="6">
        <f t="shared" si="171"/>
        <v>74.206896551724142</v>
      </c>
      <c r="Q1098" t="str">
        <f t="shared" si="172"/>
        <v>games</v>
      </c>
      <c r="R1098" t="str">
        <f t="shared" si="173"/>
        <v>video games</v>
      </c>
      <c r="S1098" s="10">
        <f t="shared" si="174"/>
        <v>41885.26798611111</v>
      </c>
      <c r="T1098" s="10">
        <f t="shared" si="175"/>
        <v>41915.895833333336</v>
      </c>
      <c r="U1098">
        <f t="shared" si="176"/>
        <v>2014</v>
      </c>
      <c r="V1098">
        <f t="shared" si="177"/>
        <v>2014</v>
      </c>
      <c r="W1098" t="str">
        <f t="shared" si="178"/>
        <v>Sep</v>
      </c>
      <c r="X1098" t="str">
        <f t="shared" si="179"/>
        <v>1000 to 4999</v>
      </c>
      <c r="Y1098" s="12">
        <f>VLOOKUP(H1098,Table1[#All],2,)*Kickstarter!E1098</f>
        <v>2152</v>
      </c>
      <c r="Z1098" s="5">
        <f>Y1098/'currency conversion'!$B$18</f>
        <v>4.6709322776730673E-5</v>
      </c>
    </row>
    <row r="1099" spans="1:26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0"/>
        <v>4.6999999999999999E-4</v>
      </c>
      <c r="P1099" s="6">
        <f t="shared" si="171"/>
        <v>6.7142857142857144</v>
      </c>
      <c r="Q1099" t="str">
        <f t="shared" si="172"/>
        <v>games</v>
      </c>
      <c r="R1099" t="str">
        <f t="shared" si="173"/>
        <v>video games</v>
      </c>
      <c r="S1099" s="10">
        <f t="shared" si="174"/>
        <v>41660.542557870373</v>
      </c>
      <c r="T1099" s="10">
        <f t="shared" si="175"/>
        <v>41700.542557870373</v>
      </c>
      <c r="U1099">
        <f t="shared" si="176"/>
        <v>2014</v>
      </c>
      <c r="V1099">
        <f t="shared" si="177"/>
        <v>2014</v>
      </c>
      <c r="W1099" t="str">
        <f t="shared" si="178"/>
        <v>Jan</v>
      </c>
      <c r="X1099" t="str">
        <f t="shared" si="179"/>
        <v>&lt;1000</v>
      </c>
      <c r="Y1099" s="12">
        <f>VLOOKUP(H1099,Table1[#All],2,)*Kickstarter!E1099</f>
        <v>47</v>
      </c>
      <c r="Z1099" s="5">
        <f>Y1099/'currency conversion'!$B$18</f>
        <v>1.0201385550680027E-6</v>
      </c>
    </row>
    <row r="1100" spans="1:26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0"/>
        <v>7.2120000000000004E-2</v>
      </c>
      <c r="P1100" s="6">
        <f t="shared" si="171"/>
        <v>81.954545454545453</v>
      </c>
      <c r="Q1100" t="str">
        <f t="shared" si="172"/>
        <v>games</v>
      </c>
      <c r="R1100" t="str">
        <f t="shared" si="173"/>
        <v>video games</v>
      </c>
      <c r="S1100" s="10">
        <f t="shared" si="174"/>
        <v>41712.512673611112</v>
      </c>
      <c r="T1100" s="10">
        <f t="shared" si="175"/>
        <v>41742.512673611112</v>
      </c>
      <c r="U1100">
        <f t="shared" si="176"/>
        <v>2014</v>
      </c>
      <c r="V1100">
        <f t="shared" si="177"/>
        <v>2014</v>
      </c>
      <c r="W1100" t="str">
        <f t="shared" si="178"/>
        <v>Mar</v>
      </c>
      <c r="X1100" t="str">
        <f t="shared" si="179"/>
        <v>1000 to 4999</v>
      </c>
      <c r="Y1100" s="12">
        <f>VLOOKUP(H1100,Table1[#All],2,)*Kickstarter!E1100</f>
        <v>1803</v>
      </c>
      <c r="Z1100" s="5">
        <f>Y1100/'currency conversion'!$B$18</f>
        <v>3.9134251378459764E-5</v>
      </c>
    </row>
    <row r="1101" spans="1:26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0"/>
        <v>5.0000000000000001E-3</v>
      </c>
      <c r="P1101" s="6">
        <f t="shared" si="171"/>
        <v>25</v>
      </c>
      <c r="Q1101" t="str">
        <f t="shared" si="172"/>
        <v>games</v>
      </c>
      <c r="R1101" t="str">
        <f t="shared" si="173"/>
        <v>video games</v>
      </c>
      <c r="S1101" s="10">
        <f t="shared" si="174"/>
        <v>42107.586435185185</v>
      </c>
      <c r="T1101" s="10">
        <f t="shared" si="175"/>
        <v>42137.586435185185</v>
      </c>
      <c r="U1101">
        <f t="shared" si="176"/>
        <v>2015</v>
      </c>
      <c r="V1101">
        <f t="shared" si="177"/>
        <v>2015</v>
      </c>
      <c r="W1101" t="str">
        <f t="shared" si="178"/>
        <v>Apr</v>
      </c>
      <c r="X1101" t="str">
        <f t="shared" si="179"/>
        <v>&lt;1000</v>
      </c>
      <c r="Y1101" s="12">
        <f>VLOOKUP(H1101,Table1[#All],2,)*Kickstarter!E1101</f>
        <v>32.75</v>
      </c>
      <c r="Z1101" s="5">
        <f>Y1101/'currency conversion'!$B$18</f>
        <v>7.108412272016402E-7</v>
      </c>
    </row>
    <row r="1102" spans="1:26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0"/>
        <v>2.5000000000000001E-2</v>
      </c>
      <c r="P1102" s="6">
        <f t="shared" si="171"/>
        <v>10</v>
      </c>
      <c r="Q1102" t="str">
        <f t="shared" si="172"/>
        <v>games</v>
      </c>
      <c r="R1102" t="str">
        <f t="shared" si="173"/>
        <v>video games</v>
      </c>
      <c r="S1102" s="10">
        <f t="shared" si="174"/>
        <v>42383.860775462963</v>
      </c>
      <c r="T1102" s="10">
        <f t="shared" si="175"/>
        <v>42413.860775462963</v>
      </c>
      <c r="U1102">
        <f t="shared" si="176"/>
        <v>2016</v>
      </c>
      <c r="V1102">
        <f t="shared" si="177"/>
        <v>2016</v>
      </c>
      <c r="W1102" t="str">
        <f t="shared" si="178"/>
        <v>Jan</v>
      </c>
      <c r="X1102" t="str">
        <f t="shared" si="179"/>
        <v>&lt;1000</v>
      </c>
      <c r="Y1102" s="12">
        <f>VLOOKUP(H1102,Table1[#All],2,)*Kickstarter!E1102</f>
        <v>113.99999999999999</v>
      </c>
      <c r="Z1102" s="5">
        <f>Y1102/'currency conversion'!$B$18</f>
        <v>2.4743786229308999E-6</v>
      </c>
    </row>
    <row r="1103" spans="1:26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0"/>
        <v>4.0999999999999999E-4</v>
      </c>
      <c r="P1103" s="6">
        <f t="shared" si="171"/>
        <v>6.833333333333333</v>
      </c>
      <c r="Q1103" t="str">
        <f t="shared" si="172"/>
        <v>games</v>
      </c>
      <c r="R1103" t="str">
        <f t="shared" si="173"/>
        <v>video games</v>
      </c>
      <c r="S1103" s="10">
        <f t="shared" si="174"/>
        <v>42538.52243055556</v>
      </c>
      <c r="T1103" s="10">
        <f t="shared" si="175"/>
        <v>42565.508333333331</v>
      </c>
      <c r="U1103">
        <f t="shared" si="176"/>
        <v>2016</v>
      </c>
      <c r="V1103">
        <f t="shared" si="177"/>
        <v>2016</v>
      </c>
      <c r="W1103" t="str">
        <f t="shared" si="178"/>
        <v>Jun</v>
      </c>
      <c r="X1103" t="str">
        <f t="shared" si="179"/>
        <v>&lt;1000</v>
      </c>
      <c r="Y1103" s="12">
        <f>VLOOKUP(H1103,Table1[#All],2,)*Kickstarter!E1103</f>
        <v>41</v>
      </c>
      <c r="Z1103" s="5">
        <f>Y1103/'currency conversion'!$B$18</f>
        <v>8.8990810122953428E-7</v>
      </c>
    </row>
    <row r="1104" spans="1:26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0"/>
        <v>5.3124999999999999E-2</v>
      </c>
      <c r="P1104" s="6">
        <f t="shared" si="171"/>
        <v>17.708333333333332</v>
      </c>
      <c r="Q1104" t="str">
        <f t="shared" si="172"/>
        <v>games</v>
      </c>
      <c r="R1104" t="str">
        <f t="shared" si="173"/>
        <v>video games</v>
      </c>
      <c r="S1104" s="10">
        <f t="shared" si="174"/>
        <v>41576.795428240745</v>
      </c>
      <c r="T1104" s="10">
        <f t="shared" si="175"/>
        <v>41616.999305555553</v>
      </c>
      <c r="U1104">
        <f t="shared" si="176"/>
        <v>2013</v>
      </c>
      <c r="V1104">
        <f t="shared" si="177"/>
        <v>2013</v>
      </c>
      <c r="W1104" t="str">
        <f t="shared" si="178"/>
        <v>Oct</v>
      </c>
      <c r="X1104" t="str">
        <f t="shared" si="179"/>
        <v>&lt;1000</v>
      </c>
      <c r="Y1104" s="12">
        <f>VLOOKUP(H1104,Table1[#All],2,)*Kickstarter!E1104</f>
        <v>425</v>
      </c>
      <c r="Z1104" s="5">
        <f>Y1104/'currency conversion'!$B$18</f>
        <v>9.2246571468915142E-6</v>
      </c>
    </row>
    <row r="1105" spans="1:26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0"/>
        <v>1.6199999999999999E-2</v>
      </c>
      <c r="P1105" s="6">
        <f t="shared" si="171"/>
        <v>16.2</v>
      </c>
      <c r="Q1105" t="str">
        <f t="shared" si="172"/>
        <v>games</v>
      </c>
      <c r="R1105" t="str">
        <f t="shared" si="173"/>
        <v>video games</v>
      </c>
      <c r="S1105" s="10">
        <f t="shared" si="174"/>
        <v>42478.97210648148</v>
      </c>
      <c r="T1105" s="10">
        <f t="shared" si="175"/>
        <v>42538.97210648148</v>
      </c>
      <c r="U1105">
        <f t="shared" si="176"/>
        <v>2016</v>
      </c>
      <c r="V1105">
        <f t="shared" si="177"/>
        <v>2016</v>
      </c>
      <c r="W1105" t="str">
        <f t="shared" si="178"/>
        <v>Apr</v>
      </c>
      <c r="X1105" t="str">
        <f t="shared" si="179"/>
        <v>&lt;1000</v>
      </c>
      <c r="Y1105" s="12">
        <f>VLOOKUP(H1105,Table1[#All],2,)*Kickstarter!E1105</f>
        <v>243</v>
      </c>
      <c r="Z1105" s="5">
        <f>Y1105/'currency conversion'!$B$18</f>
        <v>5.2743333804579712E-6</v>
      </c>
    </row>
    <row r="1106" spans="1:26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0"/>
        <v>4.9516666666666667E-2</v>
      </c>
      <c r="P1106" s="6">
        <f t="shared" si="171"/>
        <v>80.297297297297291</v>
      </c>
      <c r="Q1106" t="str">
        <f t="shared" si="172"/>
        <v>games</v>
      </c>
      <c r="R1106" t="str">
        <f t="shared" si="173"/>
        <v>video games</v>
      </c>
      <c r="S1106" s="10">
        <f t="shared" si="174"/>
        <v>41771.15996527778</v>
      </c>
      <c r="T1106" s="10">
        <f t="shared" si="175"/>
        <v>41801.15996527778</v>
      </c>
      <c r="U1106">
        <f t="shared" si="176"/>
        <v>2014</v>
      </c>
      <c r="V1106">
        <f t="shared" si="177"/>
        <v>2014</v>
      </c>
      <c r="W1106" t="str">
        <f t="shared" si="178"/>
        <v>May</v>
      </c>
      <c r="X1106" t="str">
        <f t="shared" si="179"/>
        <v>1000 to 4999</v>
      </c>
      <c r="Y1106" s="12">
        <f>VLOOKUP(H1106,Table1[#All],2,)*Kickstarter!E1106</f>
        <v>3892.01</v>
      </c>
      <c r="Z1106" s="5">
        <f>Y1106/'currency conversion'!$B$18</f>
        <v>8.4476371440642928E-5</v>
      </c>
    </row>
    <row r="1107" spans="1:26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0"/>
        <v>1.5900000000000001E-3</v>
      </c>
      <c r="P1107" s="6">
        <f t="shared" si="171"/>
        <v>71.55</v>
      </c>
      <c r="Q1107" t="str">
        <f t="shared" si="172"/>
        <v>games</v>
      </c>
      <c r="R1107" t="str">
        <f t="shared" si="173"/>
        <v>video games</v>
      </c>
      <c r="S1107" s="10">
        <f t="shared" si="174"/>
        <v>41691.885729166665</v>
      </c>
      <c r="T1107" s="10">
        <f t="shared" si="175"/>
        <v>41721.8440625</v>
      </c>
      <c r="U1107">
        <f t="shared" si="176"/>
        <v>2014</v>
      </c>
      <c r="V1107">
        <f t="shared" si="177"/>
        <v>2014</v>
      </c>
      <c r="W1107" t="str">
        <f t="shared" si="178"/>
        <v>Feb</v>
      </c>
      <c r="X1107" t="str">
        <f t="shared" si="179"/>
        <v>1000 to 4999</v>
      </c>
      <c r="Y1107" s="12">
        <f>VLOOKUP(H1107,Table1[#All],2,)*Kickstarter!E1107</f>
        <v>1431</v>
      </c>
      <c r="Z1107" s="5">
        <f>Y1107/'currency conversion'!$B$18</f>
        <v>3.1059963240474723E-5</v>
      </c>
    </row>
    <row r="1108" spans="1:26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0"/>
        <v>0.41249999999999998</v>
      </c>
      <c r="P1108" s="6">
        <f t="shared" si="171"/>
        <v>23.571428571428573</v>
      </c>
      <c r="Q1108" t="str">
        <f t="shared" si="172"/>
        <v>games</v>
      </c>
      <c r="R1108" t="str">
        <f t="shared" si="173"/>
        <v>video games</v>
      </c>
      <c r="S1108" s="10">
        <f t="shared" si="174"/>
        <v>40973.490451388891</v>
      </c>
      <c r="T1108" s="10">
        <f t="shared" si="175"/>
        <v>41003.448784722219</v>
      </c>
      <c r="U1108">
        <f t="shared" si="176"/>
        <v>2012</v>
      </c>
      <c r="V1108">
        <f t="shared" si="177"/>
        <v>2012</v>
      </c>
      <c r="W1108" t="str">
        <f t="shared" si="178"/>
        <v>Mar</v>
      </c>
      <c r="X1108" t="str">
        <f t="shared" si="179"/>
        <v>&lt;1000</v>
      </c>
      <c r="Y1108" s="12">
        <f>VLOOKUP(H1108,Table1[#All],2,)*Kickstarter!E1108</f>
        <v>165</v>
      </c>
      <c r="Z1108" s="5">
        <f>Y1108/'currency conversion'!$B$18</f>
        <v>3.5813374805578817E-6</v>
      </c>
    </row>
    <row r="1109" spans="1:26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0"/>
        <v>0</v>
      </c>
      <c r="P1109" s="6">
        <f t="shared" si="171"/>
        <v>0</v>
      </c>
      <c r="Q1109" t="str">
        <f t="shared" si="172"/>
        <v>games</v>
      </c>
      <c r="R1109" t="str">
        <f t="shared" si="173"/>
        <v>video games</v>
      </c>
      <c r="S1109" s="10">
        <f t="shared" si="174"/>
        <v>41813.611388888887</v>
      </c>
      <c r="T1109" s="10">
        <f t="shared" si="175"/>
        <v>41843.611388888887</v>
      </c>
      <c r="U1109">
        <f t="shared" si="176"/>
        <v>2014</v>
      </c>
      <c r="V1109">
        <f t="shared" si="177"/>
        <v>2014</v>
      </c>
      <c r="W1109" t="str">
        <f t="shared" si="178"/>
        <v>Jun</v>
      </c>
      <c r="X1109" t="str">
        <f t="shared" si="179"/>
        <v>No funding</v>
      </c>
      <c r="Y1109" s="12">
        <f>VLOOKUP(H1109,Table1[#All],2,)*Kickstarter!E1109</f>
        <v>0</v>
      </c>
      <c r="Z1109" s="5">
        <f>Y1109/'currency conversion'!$B$18</f>
        <v>0</v>
      </c>
    </row>
    <row r="1110" spans="1:26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0"/>
        <v>2.93E-2</v>
      </c>
      <c r="P1110" s="6">
        <f t="shared" si="171"/>
        <v>34.88095238095238</v>
      </c>
      <c r="Q1110" t="str">
        <f t="shared" si="172"/>
        <v>games</v>
      </c>
      <c r="R1110" t="str">
        <f t="shared" si="173"/>
        <v>video games</v>
      </c>
      <c r="S1110" s="10">
        <f t="shared" si="174"/>
        <v>40952.386979166666</v>
      </c>
      <c r="T1110" s="10">
        <f t="shared" si="175"/>
        <v>41012.345312500001</v>
      </c>
      <c r="U1110">
        <f t="shared" si="176"/>
        <v>2012</v>
      </c>
      <c r="V1110">
        <f t="shared" si="177"/>
        <v>2012</v>
      </c>
      <c r="W1110" t="str">
        <f t="shared" si="178"/>
        <v>Feb</v>
      </c>
      <c r="X1110" t="str">
        <f t="shared" si="179"/>
        <v>&lt;1000</v>
      </c>
      <c r="Y1110" s="12">
        <f>VLOOKUP(H1110,Table1[#All],2,)*Kickstarter!E1110</f>
        <v>732.5</v>
      </c>
      <c r="Z1110" s="5">
        <f>Y1110/'currency conversion'!$B$18</f>
        <v>1.5898967906113022E-5</v>
      </c>
    </row>
    <row r="1111" spans="1:26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0"/>
        <v>4.4999999999999997E-3</v>
      </c>
      <c r="P1111" s="6">
        <f t="shared" si="171"/>
        <v>15</v>
      </c>
      <c r="Q1111" t="str">
        <f t="shared" si="172"/>
        <v>games</v>
      </c>
      <c r="R1111" t="str">
        <f t="shared" si="173"/>
        <v>video games</v>
      </c>
      <c r="S1111" s="10">
        <f t="shared" si="174"/>
        <v>42662.502199074079</v>
      </c>
      <c r="T1111" s="10">
        <f t="shared" si="175"/>
        <v>42692.543865740736</v>
      </c>
      <c r="U1111">
        <f t="shared" si="176"/>
        <v>2016</v>
      </c>
      <c r="V1111">
        <f t="shared" si="177"/>
        <v>2016</v>
      </c>
      <c r="W1111" t="str">
        <f t="shared" si="178"/>
        <v>Oct</v>
      </c>
      <c r="X1111" t="str">
        <f t="shared" si="179"/>
        <v>&lt;1000</v>
      </c>
      <c r="Y1111" s="12">
        <f>VLOOKUP(H1111,Table1[#All],2,)*Kickstarter!E1111</f>
        <v>45</v>
      </c>
      <c r="Z1111" s="5">
        <f>Y1111/'currency conversion'!$B$18</f>
        <v>9.7672840378851326E-7</v>
      </c>
    </row>
    <row r="1112" spans="1:26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0"/>
        <v>5.1000000000000004E-3</v>
      </c>
      <c r="P1112" s="6">
        <f t="shared" si="171"/>
        <v>23.181818181818183</v>
      </c>
      <c r="Q1112" t="str">
        <f t="shared" si="172"/>
        <v>games</v>
      </c>
      <c r="R1112" t="str">
        <f t="shared" si="173"/>
        <v>video games</v>
      </c>
      <c r="S1112" s="10">
        <f t="shared" si="174"/>
        <v>41220.683124999996</v>
      </c>
      <c r="T1112" s="10">
        <f t="shared" si="175"/>
        <v>41250.683124999996</v>
      </c>
      <c r="U1112">
        <f t="shared" si="176"/>
        <v>2012</v>
      </c>
      <c r="V1112">
        <f t="shared" si="177"/>
        <v>2012</v>
      </c>
      <c r="W1112" t="str">
        <f t="shared" si="178"/>
        <v>Nov</v>
      </c>
      <c r="X1112" t="str">
        <f t="shared" si="179"/>
        <v>&lt;1000</v>
      </c>
      <c r="Y1112" s="12">
        <f>VLOOKUP(H1112,Table1[#All],2,)*Kickstarter!E1112</f>
        <v>255</v>
      </c>
      <c r="Z1112" s="5">
        <f>Y1112/'currency conversion'!$B$18</f>
        <v>5.5347942881349082E-6</v>
      </c>
    </row>
    <row r="1113" spans="1:26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0"/>
        <v>4.0000000000000002E-4</v>
      </c>
      <c r="P1113" s="6">
        <f t="shared" si="171"/>
        <v>1</v>
      </c>
      <c r="Q1113" t="str">
        <f t="shared" si="172"/>
        <v>games</v>
      </c>
      <c r="R1113" t="str">
        <f t="shared" si="173"/>
        <v>video games</v>
      </c>
      <c r="S1113" s="10">
        <f t="shared" si="174"/>
        <v>42346.953587962962</v>
      </c>
      <c r="T1113" s="10">
        <f t="shared" si="175"/>
        <v>42376.953587962962</v>
      </c>
      <c r="U1113">
        <f t="shared" si="176"/>
        <v>2015</v>
      </c>
      <c r="V1113">
        <f t="shared" si="177"/>
        <v>2016</v>
      </c>
      <c r="W1113" t="str">
        <f t="shared" si="178"/>
        <v>Dec</v>
      </c>
      <c r="X1113" t="str">
        <f t="shared" si="179"/>
        <v>&lt;1000</v>
      </c>
      <c r="Y1113" s="12">
        <f>VLOOKUP(H1113,Table1[#All],2,)*Kickstarter!E1113</f>
        <v>1</v>
      </c>
      <c r="Z1113" s="5">
        <f>Y1113/'currency conversion'!$B$18</f>
        <v>2.1705075639744737E-8</v>
      </c>
    </row>
    <row r="1114" spans="1:26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0"/>
        <v>0.35537409090909089</v>
      </c>
      <c r="P1114" s="6">
        <f t="shared" si="171"/>
        <v>100.23371794871794</v>
      </c>
      <c r="Q1114" t="str">
        <f t="shared" si="172"/>
        <v>games</v>
      </c>
      <c r="R1114" t="str">
        <f t="shared" si="173"/>
        <v>video games</v>
      </c>
      <c r="S1114" s="10">
        <f t="shared" si="174"/>
        <v>41963.509386574078</v>
      </c>
      <c r="T1114" s="10">
        <f t="shared" si="175"/>
        <v>42023.104166666672</v>
      </c>
      <c r="U1114">
        <f t="shared" si="176"/>
        <v>2014</v>
      </c>
      <c r="V1114">
        <f t="shared" si="177"/>
        <v>2015</v>
      </c>
      <c r="W1114" t="str">
        <f t="shared" si="178"/>
        <v>Nov</v>
      </c>
      <c r="X1114" t="str">
        <f t="shared" si="179"/>
        <v>30000 to 34999</v>
      </c>
      <c r="Y1114" s="12">
        <f>VLOOKUP(H1114,Table1[#All],2,)*Kickstarter!E1114</f>
        <v>31272.92</v>
      </c>
      <c r="Z1114" s="5">
        <f>Y1114/'currency conversion'!$B$18</f>
        <v>6.7878109407568598E-4</v>
      </c>
    </row>
    <row r="1115" spans="1:26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0"/>
        <v>5.0000000000000001E-3</v>
      </c>
      <c r="P1115" s="6">
        <f t="shared" si="171"/>
        <v>5</v>
      </c>
      <c r="Q1115" t="str">
        <f t="shared" si="172"/>
        <v>games</v>
      </c>
      <c r="R1115" t="str">
        <f t="shared" si="173"/>
        <v>video games</v>
      </c>
      <c r="S1115" s="10">
        <f t="shared" si="174"/>
        <v>41835.727083333331</v>
      </c>
      <c r="T1115" s="10">
        <f t="shared" si="175"/>
        <v>41865.727083333331</v>
      </c>
      <c r="U1115">
        <f t="shared" si="176"/>
        <v>2014</v>
      </c>
      <c r="V1115">
        <f t="shared" si="177"/>
        <v>2014</v>
      </c>
      <c r="W1115" t="str">
        <f t="shared" si="178"/>
        <v>Jul</v>
      </c>
      <c r="X1115" t="str">
        <f t="shared" si="179"/>
        <v>&lt;1000</v>
      </c>
      <c r="Y1115" s="12">
        <f>VLOOKUP(H1115,Table1[#All],2,)*Kickstarter!E1115</f>
        <v>6.5500000000000007</v>
      </c>
      <c r="Z1115" s="5">
        <f>Y1115/'currency conversion'!$B$18</f>
        <v>1.4216824544032806E-7</v>
      </c>
    </row>
    <row r="1116" spans="1:26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0"/>
        <v>1.6666666666666668E-3</v>
      </c>
      <c r="P1116" s="6">
        <f t="shared" si="171"/>
        <v>3.3333333333333335</v>
      </c>
      <c r="Q1116" t="str">
        <f t="shared" si="172"/>
        <v>games</v>
      </c>
      <c r="R1116" t="str">
        <f t="shared" si="173"/>
        <v>video games</v>
      </c>
      <c r="S1116" s="10">
        <f t="shared" si="174"/>
        <v>41526.095914351856</v>
      </c>
      <c r="T1116" s="10">
        <f t="shared" si="175"/>
        <v>41556.095914351856</v>
      </c>
      <c r="U1116">
        <f t="shared" si="176"/>
        <v>2013</v>
      </c>
      <c r="V1116">
        <f t="shared" si="177"/>
        <v>2013</v>
      </c>
      <c r="W1116" t="str">
        <f t="shared" si="178"/>
        <v>Sep</v>
      </c>
      <c r="X1116" t="str">
        <f t="shared" si="179"/>
        <v>&lt;1000</v>
      </c>
      <c r="Y1116" s="12">
        <f>VLOOKUP(H1116,Table1[#All],2,)*Kickstarter!E1116</f>
        <v>13.100000000000001</v>
      </c>
      <c r="Z1116" s="5">
        <f>Y1116/'currency conversion'!$B$18</f>
        <v>2.8433649088065612E-7</v>
      </c>
    </row>
    <row r="1117" spans="1:26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0"/>
        <v>1.325E-3</v>
      </c>
      <c r="P1117" s="6">
        <f t="shared" si="171"/>
        <v>13.25</v>
      </c>
      <c r="Q1117" t="str">
        <f t="shared" si="172"/>
        <v>games</v>
      </c>
      <c r="R1117" t="str">
        <f t="shared" si="173"/>
        <v>video games</v>
      </c>
      <c r="S1117" s="10">
        <f t="shared" si="174"/>
        <v>42429.445543981477</v>
      </c>
      <c r="T1117" s="10">
        <f t="shared" si="175"/>
        <v>42459.403877314813</v>
      </c>
      <c r="U1117">
        <f t="shared" si="176"/>
        <v>2016</v>
      </c>
      <c r="V1117">
        <f t="shared" si="177"/>
        <v>2016</v>
      </c>
      <c r="W1117" t="str">
        <f t="shared" si="178"/>
        <v>Feb</v>
      </c>
      <c r="X1117" t="str">
        <f t="shared" si="179"/>
        <v>&lt;1000</v>
      </c>
      <c r="Y1117" s="12">
        <f>VLOOKUP(H1117,Table1[#All],2,)*Kickstarter!E1117</f>
        <v>53</v>
      </c>
      <c r="Z1117" s="5">
        <f>Y1117/'currency conversion'!$B$18</f>
        <v>1.1503690089064712E-6</v>
      </c>
    </row>
    <row r="1118" spans="1:26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0"/>
        <v>3.5704000000000004E-4</v>
      </c>
      <c r="P1118" s="6">
        <f t="shared" si="171"/>
        <v>17.852</v>
      </c>
      <c r="Q1118" t="str">
        <f t="shared" si="172"/>
        <v>games</v>
      </c>
      <c r="R1118" t="str">
        <f t="shared" si="173"/>
        <v>video games</v>
      </c>
      <c r="S1118" s="10">
        <f t="shared" si="174"/>
        <v>41009.597314814819</v>
      </c>
      <c r="T1118" s="10">
        <f t="shared" si="175"/>
        <v>41069.597314814819</v>
      </c>
      <c r="U1118">
        <f t="shared" si="176"/>
        <v>2012</v>
      </c>
      <c r="V1118">
        <f t="shared" si="177"/>
        <v>2012</v>
      </c>
      <c r="W1118" t="str">
        <f t="shared" si="178"/>
        <v>Apr</v>
      </c>
      <c r="X1118" t="str">
        <f t="shared" si="179"/>
        <v>&lt;1000</v>
      </c>
      <c r="Y1118" s="12">
        <f>VLOOKUP(H1118,Table1[#All],2,)*Kickstarter!E1118</f>
        <v>178.52</v>
      </c>
      <c r="Z1118" s="5">
        <f>Y1118/'currency conversion'!$B$18</f>
        <v>3.8747901032072308E-6</v>
      </c>
    </row>
    <row r="1119" spans="1:26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0"/>
        <v>8.3000000000000004E-2</v>
      </c>
      <c r="P1119" s="6">
        <f t="shared" si="171"/>
        <v>10.375</v>
      </c>
      <c r="Q1119" t="str">
        <f t="shared" si="172"/>
        <v>games</v>
      </c>
      <c r="R1119" t="str">
        <f t="shared" si="173"/>
        <v>video games</v>
      </c>
      <c r="S1119" s="10">
        <f t="shared" si="174"/>
        <v>42333.348530092597</v>
      </c>
      <c r="T1119" s="10">
        <f t="shared" si="175"/>
        <v>42363.348530092597</v>
      </c>
      <c r="U1119">
        <f t="shared" si="176"/>
        <v>2015</v>
      </c>
      <c r="V1119">
        <f t="shared" si="177"/>
        <v>2015</v>
      </c>
      <c r="W1119" t="str">
        <f t="shared" si="178"/>
        <v>Nov</v>
      </c>
      <c r="X1119" t="str">
        <f t="shared" si="179"/>
        <v>&lt;1000</v>
      </c>
      <c r="Y1119" s="12">
        <f>VLOOKUP(H1119,Table1[#All],2,)*Kickstarter!E1119</f>
        <v>94.61999999999999</v>
      </c>
      <c r="Z1119" s="5">
        <f>Y1119/'currency conversion'!$B$18</f>
        <v>2.0537342570326468E-6</v>
      </c>
    </row>
    <row r="1120" spans="1:26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0"/>
        <v>2.4222222222222221E-2</v>
      </c>
      <c r="P1120" s="6">
        <f t="shared" si="171"/>
        <v>36.333333333333336</v>
      </c>
      <c r="Q1120" t="str">
        <f t="shared" si="172"/>
        <v>games</v>
      </c>
      <c r="R1120" t="str">
        <f t="shared" si="173"/>
        <v>video games</v>
      </c>
      <c r="S1120" s="10">
        <f t="shared" si="174"/>
        <v>41703.91642361111</v>
      </c>
      <c r="T1120" s="10">
        <f t="shared" si="175"/>
        <v>41733.874756944446</v>
      </c>
      <c r="U1120">
        <f t="shared" si="176"/>
        <v>2014</v>
      </c>
      <c r="V1120">
        <f t="shared" si="177"/>
        <v>2014</v>
      </c>
      <c r="W1120" t="str">
        <f t="shared" si="178"/>
        <v>Mar</v>
      </c>
      <c r="X1120" t="str">
        <f t="shared" si="179"/>
        <v>&lt;1000</v>
      </c>
      <c r="Y1120" s="12">
        <f>VLOOKUP(H1120,Table1[#All],2,)*Kickstarter!E1120</f>
        <v>77.39</v>
      </c>
      <c r="Z1120" s="5">
        <f>Y1120/'currency conversion'!$B$18</f>
        <v>1.6797558037598454E-6</v>
      </c>
    </row>
    <row r="1121" spans="1:26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0"/>
        <v>2.3809523809523812E-3</v>
      </c>
      <c r="P1121" s="6">
        <f t="shared" si="171"/>
        <v>5</v>
      </c>
      <c r="Q1121" t="str">
        <f t="shared" si="172"/>
        <v>games</v>
      </c>
      <c r="R1121" t="str">
        <f t="shared" si="173"/>
        <v>video games</v>
      </c>
      <c r="S1121" s="10">
        <f t="shared" si="174"/>
        <v>41722.542407407411</v>
      </c>
      <c r="T1121" s="10">
        <f t="shared" si="175"/>
        <v>41735.542407407411</v>
      </c>
      <c r="U1121">
        <f t="shared" si="176"/>
        <v>2014</v>
      </c>
      <c r="V1121">
        <f t="shared" si="177"/>
        <v>2014</v>
      </c>
      <c r="W1121" t="str">
        <f t="shared" si="178"/>
        <v>Mar</v>
      </c>
      <c r="X1121" t="str">
        <f t="shared" si="179"/>
        <v>&lt;1000</v>
      </c>
      <c r="Y1121" s="12">
        <f>VLOOKUP(H1121,Table1[#All],2,)*Kickstarter!E1121</f>
        <v>5</v>
      </c>
      <c r="Z1121" s="5">
        <f>Y1121/'currency conversion'!$B$18</f>
        <v>1.0852537819872369E-7</v>
      </c>
    </row>
    <row r="1122" spans="1:26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0"/>
        <v>0</v>
      </c>
      <c r="P1122" s="6">
        <f t="shared" si="171"/>
        <v>0</v>
      </c>
      <c r="Q1122" t="str">
        <f t="shared" si="172"/>
        <v>games</v>
      </c>
      <c r="R1122" t="str">
        <f t="shared" si="173"/>
        <v>video games</v>
      </c>
      <c r="S1122" s="10">
        <f t="shared" si="174"/>
        <v>40799.622685185182</v>
      </c>
      <c r="T1122" s="10">
        <f t="shared" si="175"/>
        <v>40844.622685185182</v>
      </c>
      <c r="U1122">
        <f t="shared" si="176"/>
        <v>2011</v>
      </c>
      <c r="V1122">
        <f t="shared" si="177"/>
        <v>2011</v>
      </c>
      <c r="W1122" t="str">
        <f t="shared" si="178"/>
        <v>Sep</v>
      </c>
      <c r="X1122" t="str">
        <f t="shared" si="179"/>
        <v>No funding</v>
      </c>
      <c r="Y1122" s="12">
        <f>VLOOKUP(H1122,Table1[#All],2,)*Kickstarter!E1122</f>
        <v>0</v>
      </c>
      <c r="Z1122" s="5">
        <f>Y1122/'currency conversion'!$B$18</f>
        <v>0</v>
      </c>
    </row>
    <row r="1123" spans="1:26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0"/>
        <v>1.16E-4</v>
      </c>
      <c r="P1123" s="6">
        <f t="shared" si="171"/>
        <v>5.8</v>
      </c>
      <c r="Q1123" t="str">
        <f t="shared" si="172"/>
        <v>games</v>
      </c>
      <c r="R1123" t="str">
        <f t="shared" si="173"/>
        <v>video games</v>
      </c>
      <c r="S1123" s="10">
        <f t="shared" si="174"/>
        <v>42412.684212962966</v>
      </c>
      <c r="T1123" s="10">
        <f t="shared" si="175"/>
        <v>42442.642546296294</v>
      </c>
      <c r="U1123">
        <f t="shared" si="176"/>
        <v>2016</v>
      </c>
      <c r="V1123">
        <f t="shared" si="177"/>
        <v>2016</v>
      </c>
      <c r="W1123" t="str">
        <f t="shared" si="178"/>
        <v>Feb</v>
      </c>
      <c r="X1123" t="str">
        <f t="shared" si="179"/>
        <v>&lt;1000</v>
      </c>
      <c r="Y1123" s="12">
        <f>VLOOKUP(H1123,Table1[#All],2,)*Kickstarter!E1123</f>
        <v>29</v>
      </c>
      <c r="Z1123" s="5">
        <f>Y1123/'currency conversion'!$B$18</f>
        <v>6.2944719355259736E-7</v>
      </c>
    </row>
    <row r="1124" spans="1:26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0"/>
        <v>0</v>
      </c>
      <c r="P1124" s="6">
        <f t="shared" si="171"/>
        <v>0</v>
      </c>
      <c r="Q1124" t="str">
        <f t="shared" si="172"/>
        <v>games</v>
      </c>
      <c r="R1124" t="str">
        <f t="shared" si="173"/>
        <v>video games</v>
      </c>
      <c r="S1124" s="10">
        <f t="shared" si="174"/>
        <v>41410.453993055555</v>
      </c>
      <c r="T1124" s="10">
        <f t="shared" si="175"/>
        <v>41424.453993055555</v>
      </c>
      <c r="U1124">
        <f t="shared" si="176"/>
        <v>2013</v>
      </c>
      <c r="V1124">
        <f t="shared" si="177"/>
        <v>2013</v>
      </c>
      <c r="W1124" t="str">
        <f t="shared" si="178"/>
        <v>May</v>
      </c>
      <c r="X1124" t="str">
        <f t="shared" si="179"/>
        <v>No funding</v>
      </c>
      <c r="Y1124" s="12">
        <f>VLOOKUP(H1124,Table1[#All],2,)*Kickstarter!E1124</f>
        <v>0</v>
      </c>
      <c r="Z1124" s="5">
        <f>Y1124/'currency conversion'!$B$18</f>
        <v>0</v>
      </c>
    </row>
    <row r="1125" spans="1:26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0"/>
        <v>2.2000000000000001E-3</v>
      </c>
      <c r="P1125" s="6">
        <f t="shared" si="171"/>
        <v>3.6666666666666665</v>
      </c>
      <c r="Q1125" t="str">
        <f t="shared" si="172"/>
        <v>games</v>
      </c>
      <c r="R1125" t="str">
        <f t="shared" si="173"/>
        <v>video games</v>
      </c>
      <c r="S1125" s="10">
        <f t="shared" si="174"/>
        <v>41718.2737037037</v>
      </c>
      <c r="T1125" s="10">
        <f t="shared" si="175"/>
        <v>41748.2737037037</v>
      </c>
      <c r="U1125">
        <f t="shared" si="176"/>
        <v>2014</v>
      </c>
      <c r="V1125">
        <f t="shared" si="177"/>
        <v>2014</v>
      </c>
      <c r="W1125" t="str">
        <f t="shared" si="178"/>
        <v>Mar</v>
      </c>
      <c r="X1125" t="str">
        <f t="shared" si="179"/>
        <v>&lt;1000</v>
      </c>
      <c r="Y1125" s="12">
        <f>VLOOKUP(H1125,Table1[#All],2,)*Kickstarter!E1125</f>
        <v>11</v>
      </c>
      <c r="Z1125" s="5">
        <f>Y1125/'currency conversion'!$B$18</f>
        <v>2.3875583203719213E-7</v>
      </c>
    </row>
    <row r="1126" spans="1:26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0"/>
        <v>4.7222222222222223E-3</v>
      </c>
      <c r="P1126" s="6">
        <f t="shared" si="171"/>
        <v>60.714285714285715</v>
      </c>
      <c r="Q1126" t="str">
        <f t="shared" si="172"/>
        <v>games</v>
      </c>
      <c r="R1126" t="str">
        <f t="shared" si="173"/>
        <v>mobile games</v>
      </c>
      <c r="S1126" s="10">
        <f t="shared" si="174"/>
        <v>42094.417256944449</v>
      </c>
      <c r="T1126" s="10">
        <f t="shared" si="175"/>
        <v>42124.417256944449</v>
      </c>
      <c r="U1126">
        <f t="shared" si="176"/>
        <v>2015</v>
      </c>
      <c r="V1126">
        <f t="shared" si="177"/>
        <v>2015</v>
      </c>
      <c r="W1126" t="str">
        <f t="shared" si="178"/>
        <v>Mar</v>
      </c>
      <c r="X1126" t="str">
        <f t="shared" si="179"/>
        <v>&lt;1000</v>
      </c>
      <c r="Y1126" s="12">
        <f>VLOOKUP(H1126,Table1[#All],2,)*Kickstarter!E1126</f>
        <v>425</v>
      </c>
      <c r="Z1126" s="5">
        <f>Y1126/'currency conversion'!$B$18</f>
        <v>9.2246571468915142E-6</v>
      </c>
    </row>
    <row r="1127" spans="1:26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0"/>
        <v>0</v>
      </c>
      <c r="P1127" s="6">
        <f t="shared" si="171"/>
        <v>0</v>
      </c>
      <c r="Q1127" t="str">
        <f t="shared" si="172"/>
        <v>games</v>
      </c>
      <c r="R1127" t="str">
        <f t="shared" si="173"/>
        <v>mobile games</v>
      </c>
      <c r="S1127" s="10">
        <f t="shared" si="174"/>
        <v>42212.374189814815</v>
      </c>
      <c r="T1127" s="10">
        <f t="shared" si="175"/>
        <v>42272.374189814815</v>
      </c>
      <c r="U1127">
        <f t="shared" si="176"/>
        <v>2015</v>
      </c>
      <c r="V1127">
        <f t="shared" si="177"/>
        <v>2015</v>
      </c>
      <c r="W1127" t="str">
        <f t="shared" si="178"/>
        <v>Jul</v>
      </c>
      <c r="X1127" t="str">
        <f t="shared" si="179"/>
        <v>No funding</v>
      </c>
      <c r="Y1127" s="12">
        <f>VLOOKUP(H1127,Table1[#All],2,)*Kickstarter!E1127</f>
        <v>0</v>
      </c>
      <c r="Z1127" s="5">
        <f>Y1127/'currency conversion'!$B$18</f>
        <v>0</v>
      </c>
    </row>
    <row r="1128" spans="1:26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0"/>
        <v>5.0000000000000001E-3</v>
      </c>
      <c r="P1128" s="6">
        <f t="shared" si="171"/>
        <v>5</v>
      </c>
      <c r="Q1128" t="str">
        <f t="shared" si="172"/>
        <v>games</v>
      </c>
      <c r="R1128" t="str">
        <f t="shared" si="173"/>
        <v>mobile games</v>
      </c>
      <c r="S1128" s="10">
        <f t="shared" si="174"/>
        <v>42535.077476851853</v>
      </c>
      <c r="T1128" s="10">
        <f t="shared" si="175"/>
        <v>42565.077476851853</v>
      </c>
      <c r="U1128">
        <f t="shared" si="176"/>
        <v>2016</v>
      </c>
      <c r="V1128">
        <f t="shared" si="177"/>
        <v>2016</v>
      </c>
      <c r="W1128" t="str">
        <f t="shared" si="178"/>
        <v>Jun</v>
      </c>
      <c r="X1128" t="str">
        <f t="shared" si="179"/>
        <v>&lt;1000</v>
      </c>
      <c r="Y1128" s="12">
        <f>VLOOKUP(H1128,Table1[#All],2,)*Kickstarter!E1128</f>
        <v>10</v>
      </c>
      <c r="Z1128" s="5">
        <f>Y1128/'currency conversion'!$B$18</f>
        <v>2.1705075639744738E-7</v>
      </c>
    </row>
    <row r="1129" spans="1:26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0"/>
        <v>1.6714285714285713E-2</v>
      </c>
      <c r="P1129" s="6">
        <f t="shared" si="171"/>
        <v>25.434782608695652</v>
      </c>
      <c r="Q1129" t="str">
        <f t="shared" si="172"/>
        <v>games</v>
      </c>
      <c r="R1129" t="str">
        <f t="shared" si="173"/>
        <v>mobile games</v>
      </c>
      <c r="S1129" s="10">
        <f t="shared" si="174"/>
        <v>41926.604166666664</v>
      </c>
      <c r="T1129" s="10">
        <f t="shared" si="175"/>
        <v>41957.645833333328</v>
      </c>
      <c r="U1129">
        <f t="shared" si="176"/>
        <v>2014</v>
      </c>
      <c r="V1129">
        <f t="shared" si="177"/>
        <v>2014</v>
      </c>
      <c r="W1129" t="str">
        <f t="shared" si="178"/>
        <v>Oct</v>
      </c>
      <c r="X1129" t="str">
        <f t="shared" si="179"/>
        <v>&lt;1000</v>
      </c>
      <c r="Y1129" s="12">
        <f>VLOOKUP(H1129,Table1[#All],2,)*Kickstarter!E1129</f>
        <v>585</v>
      </c>
      <c r="Z1129" s="5">
        <f>Y1129/'currency conversion'!$B$18</f>
        <v>1.2697469249250671E-5</v>
      </c>
    </row>
    <row r="1130" spans="1:26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0"/>
        <v>1E-3</v>
      </c>
      <c r="P1130" s="6">
        <f t="shared" si="171"/>
        <v>1</v>
      </c>
      <c r="Q1130" t="str">
        <f t="shared" si="172"/>
        <v>games</v>
      </c>
      <c r="R1130" t="str">
        <f t="shared" si="173"/>
        <v>mobile games</v>
      </c>
      <c r="S1130" s="10">
        <f t="shared" si="174"/>
        <v>41828.399502314816</v>
      </c>
      <c r="T1130" s="10">
        <f t="shared" si="175"/>
        <v>41858.399502314816</v>
      </c>
      <c r="U1130">
        <f t="shared" si="176"/>
        <v>2014</v>
      </c>
      <c r="V1130">
        <f t="shared" si="177"/>
        <v>2014</v>
      </c>
      <c r="W1130" t="str">
        <f t="shared" si="178"/>
        <v>Jul</v>
      </c>
      <c r="X1130" t="str">
        <f t="shared" si="179"/>
        <v>&lt;1000</v>
      </c>
      <c r="Y1130" s="12">
        <f>VLOOKUP(H1130,Table1[#All],2,)*Kickstarter!E1130</f>
        <v>1.31</v>
      </c>
      <c r="Z1130" s="5">
        <f>Y1130/'currency conversion'!$B$18</f>
        <v>2.8433649088065608E-8</v>
      </c>
    </row>
    <row r="1131" spans="1:26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0"/>
        <v>1.0499999999999999E-3</v>
      </c>
      <c r="P1131" s="6">
        <f t="shared" si="171"/>
        <v>10.5</v>
      </c>
      <c r="Q1131" t="str">
        <f t="shared" si="172"/>
        <v>games</v>
      </c>
      <c r="R1131" t="str">
        <f t="shared" si="173"/>
        <v>mobile games</v>
      </c>
      <c r="S1131" s="10">
        <f t="shared" si="174"/>
        <v>42496.014965277776</v>
      </c>
      <c r="T1131" s="10">
        <f t="shared" si="175"/>
        <v>42526.014965277776</v>
      </c>
      <c r="U1131">
        <f t="shared" si="176"/>
        <v>2016</v>
      </c>
      <c r="V1131">
        <f t="shared" si="177"/>
        <v>2016</v>
      </c>
      <c r="W1131" t="str">
        <f t="shared" si="178"/>
        <v>May</v>
      </c>
      <c r="X1131" t="str">
        <f t="shared" si="179"/>
        <v>&lt;1000</v>
      </c>
      <c r="Y1131" s="12">
        <f>VLOOKUP(H1131,Table1[#All],2,)*Kickstarter!E1131</f>
        <v>21</v>
      </c>
      <c r="Z1131" s="5">
        <f>Y1131/'currency conversion'!$B$18</f>
        <v>4.5580658843463951E-7</v>
      </c>
    </row>
    <row r="1132" spans="1:26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0"/>
        <v>2.2000000000000001E-3</v>
      </c>
      <c r="P1132" s="6">
        <f t="shared" si="171"/>
        <v>3.6666666666666665</v>
      </c>
      <c r="Q1132" t="str">
        <f t="shared" si="172"/>
        <v>games</v>
      </c>
      <c r="R1132" t="str">
        <f t="shared" si="173"/>
        <v>mobile games</v>
      </c>
      <c r="S1132" s="10">
        <f t="shared" si="174"/>
        <v>41908.746527777781</v>
      </c>
      <c r="T1132" s="10">
        <f t="shared" si="175"/>
        <v>41968.788194444445</v>
      </c>
      <c r="U1132">
        <f t="shared" si="176"/>
        <v>2014</v>
      </c>
      <c r="V1132">
        <f t="shared" si="177"/>
        <v>2014</v>
      </c>
      <c r="W1132" t="str">
        <f t="shared" si="178"/>
        <v>Sep</v>
      </c>
      <c r="X1132" t="str">
        <f t="shared" si="179"/>
        <v>&lt;1000</v>
      </c>
      <c r="Y1132" s="12">
        <f>VLOOKUP(H1132,Table1[#All],2,)*Kickstarter!E1132</f>
        <v>11</v>
      </c>
      <c r="Z1132" s="5">
        <f>Y1132/'currency conversion'!$B$18</f>
        <v>2.3875583203719213E-7</v>
      </c>
    </row>
    <row r="1133" spans="1:26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0"/>
        <v>0</v>
      </c>
      <c r="P1133" s="6">
        <f t="shared" si="171"/>
        <v>0</v>
      </c>
      <c r="Q1133" t="str">
        <f t="shared" si="172"/>
        <v>games</v>
      </c>
      <c r="R1133" t="str">
        <f t="shared" si="173"/>
        <v>mobile games</v>
      </c>
      <c r="S1133" s="10">
        <f t="shared" si="174"/>
        <v>42332.658194444448</v>
      </c>
      <c r="T1133" s="10">
        <f t="shared" si="175"/>
        <v>42362.658194444448</v>
      </c>
      <c r="U1133">
        <f t="shared" si="176"/>
        <v>2015</v>
      </c>
      <c r="V1133">
        <f t="shared" si="177"/>
        <v>2015</v>
      </c>
      <c r="W1133" t="str">
        <f t="shared" si="178"/>
        <v>Nov</v>
      </c>
      <c r="X1133" t="str">
        <f t="shared" si="179"/>
        <v>No funding</v>
      </c>
      <c r="Y1133" s="12">
        <f>VLOOKUP(H1133,Table1[#All],2,)*Kickstarter!E1133</f>
        <v>0</v>
      </c>
      <c r="Z1133" s="5">
        <f>Y1133/'currency conversion'!$B$18</f>
        <v>0</v>
      </c>
    </row>
    <row r="1134" spans="1:26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0"/>
        <v>0.14380000000000001</v>
      </c>
      <c r="P1134" s="6">
        <f t="shared" si="171"/>
        <v>110.61538461538461</v>
      </c>
      <c r="Q1134" t="str">
        <f t="shared" si="172"/>
        <v>games</v>
      </c>
      <c r="R1134" t="str">
        <f t="shared" si="173"/>
        <v>mobile games</v>
      </c>
      <c r="S1134" s="10">
        <f t="shared" si="174"/>
        <v>42705.865405092598</v>
      </c>
      <c r="T1134" s="10">
        <f t="shared" si="175"/>
        <v>42735.865405092598</v>
      </c>
      <c r="U1134">
        <f t="shared" si="176"/>
        <v>2016</v>
      </c>
      <c r="V1134">
        <f t="shared" si="177"/>
        <v>2016</v>
      </c>
      <c r="W1134" t="str">
        <f t="shared" si="178"/>
        <v>Dec</v>
      </c>
      <c r="X1134" t="str">
        <f t="shared" si="179"/>
        <v>1000 to 4999</v>
      </c>
      <c r="Y1134" s="12">
        <f>VLOOKUP(H1134,Table1[#All],2,)*Kickstarter!E1134</f>
        <v>1078.5</v>
      </c>
      <c r="Z1134" s="5">
        <f>Y1134/'currency conversion'!$B$18</f>
        <v>2.3408924077464701E-5</v>
      </c>
    </row>
    <row r="1135" spans="1:26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0"/>
        <v>6.6666666666666671E-3</v>
      </c>
      <c r="P1135" s="6">
        <f t="shared" si="171"/>
        <v>20</v>
      </c>
      <c r="Q1135" t="str">
        <f t="shared" si="172"/>
        <v>games</v>
      </c>
      <c r="R1135" t="str">
        <f t="shared" si="173"/>
        <v>mobile games</v>
      </c>
      <c r="S1135" s="10">
        <f t="shared" si="174"/>
        <v>41821.157187500001</v>
      </c>
      <c r="T1135" s="10">
        <f t="shared" si="175"/>
        <v>41851.157187500001</v>
      </c>
      <c r="U1135">
        <f t="shared" si="176"/>
        <v>2014</v>
      </c>
      <c r="V1135">
        <f t="shared" si="177"/>
        <v>2014</v>
      </c>
      <c r="W1135" t="str">
        <f t="shared" si="178"/>
        <v>Jul</v>
      </c>
      <c r="X1135" t="str">
        <f t="shared" si="179"/>
        <v>&lt;1000</v>
      </c>
      <c r="Y1135" s="12">
        <f>VLOOKUP(H1135,Table1[#All],2,)*Kickstarter!E1135</f>
        <v>26.200000000000003</v>
      </c>
      <c r="Z1135" s="5">
        <f>Y1135/'currency conversion'!$B$18</f>
        <v>5.6867298176131224E-7</v>
      </c>
    </row>
    <row r="1136" spans="1:26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0"/>
        <v>4.0000000000000003E-5</v>
      </c>
      <c r="P1136" s="6">
        <f t="shared" si="171"/>
        <v>1</v>
      </c>
      <c r="Q1136" t="str">
        <f t="shared" si="172"/>
        <v>games</v>
      </c>
      <c r="R1136" t="str">
        <f t="shared" si="173"/>
        <v>mobile games</v>
      </c>
      <c r="S1136" s="10">
        <f t="shared" si="174"/>
        <v>41958.035046296296</v>
      </c>
      <c r="T1136" s="10">
        <f t="shared" si="175"/>
        <v>41971.939583333333</v>
      </c>
      <c r="U1136">
        <f t="shared" si="176"/>
        <v>2014</v>
      </c>
      <c r="V1136">
        <f t="shared" si="177"/>
        <v>2014</v>
      </c>
      <c r="W1136" t="str">
        <f t="shared" si="178"/>
        <v>Nov</v>
      </c>
      <c r="X1136" t="str">
        <f t="shared" si="179"/>
        <v>&lt;1000</v>
      </c>
      <c r="Y1136" s="12">
        <f>VLOOKUP(H1136,Table1[#All],2,)*Kickstarter!E1136</f>
        <v>0.71</v>
      </c>
      <c r="Z1136" s="5">
        <f>Y1136/'currency conversion'!$B$18</f>
        <v>1.5410603704218763E-8</v>
      </c>
    </row>
    <row r="1137" spans="1:26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0"/>
        <v>0.05</v>
      </c>
      <c r="P1137" s="6">
        <f t="shared" si="171"/>
        <v>50</v>
      </c>
      <c r="Q1137" t="str">
        <f t="shared" si="172"/>
        <v>games</v>
      </c>
      <c r="R1137" t="str">
        <f t="shared" si="173"/>
        <v>mobile games</v>
      </c>
      <c r="S1137" s="10">
        <f t="shared" si="174"/>
        <v>42558.73951388889</v>
      </c>
      <c r="T1137" s="10">
        <f t="shared" si="175"/>
        <v>42588.73951388889</v>
      </c>
      <c r="U1137">
        <f t="shared" si="176"/>
        <v>2016</v>
      </c>
      <c r="V1137">
        <f t="shared" si="177"/>
        <v>2016</v>
      </c>
      <c r="W1137" t="str">
        <f t="shared" si="178"/>
        <v>Jul</v>
      </c>
      <c r="X1137" t="str">
        <f t="shared" si="179"/>
        <v>&lt;1000</v>
      </c>
      <c r="Y1137" s="12">
        <f>VLOOKUP(H1137,Table1[#All],2,)*Kickstarter!E1137</f>
        <v>56.999999999999993</v>
      </c>
      <c r="Z1137" s="5">
        <f>Y1137/'currency conversion'!$B$18</f>
        <v>1.23718931146545E-6</v>
      </c>
    </row>
    <row r="1138" spans="1:26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0"/>
        <v>6.4439140811455853E-2</v>
      </c>
      <c r="P1138" s="6">
        <f t="shared" si="171"/>
        <v>45</v>
      </c>
      <c r="Q1138" t="str">
        <f t="shared" si="172"/>
        <v>games</v>
      </c>
      <c r="R1138" t="str">
        <f t="shared" si="173"/>
        <v>mobile games</v>
      </c>
      <c r="S1138" s="10">
        <f t="shared" si="174"/>
        <v>42327.421631944446</v>
      </c>
      <c r="T1138" s="10">
        <f t="shared" si="175"/>
        <v>42357.421631944446</v>
      </c>
      <c r="U1138">
        <f t="shared" si="176"/>
        <v>2015</v>
      </c>
      <c r="V1138">
        <f t="shared" si="177"/>
        <v>2015</v>
      </c>
      <c r="W1138" t="str">
        <f t="shared" si="178"/>
        <v>Nov</v>
      </c>
      <c r="X1138" t="str">
        <f t="shared" si="179"/>
        <v>&lt;1000</v>
      </c>
      <c r="Y1138" s="12">
        <f>VLOOKUP(H1138,Table1[#All],2,)*Kickstarter!E1138</f>
        <v>307.79999999999995</v>
      </c>
      <c r="Z1138" s="5">
        <f>Y1138/'currency conversion'!$B$18</f>
        <v>6.6808222819134296E-6</v>
      </c>
    </row>
    <row r="1139" spans="1:26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0"/>
        <v>0.39500000000000002</v>
      </c>
      <c r="P1139" s="6">
        <f t="shared" si="171"/>
        <v>253.2051282051282</v>
      </c>
      <c r="Q1139" t="str">
        <f t="shared" si="172"/>
        <v>games</v>
      </c>
      <c r="R1139" t="str">
        <f t="shared" si="173"/>
        <v>mobile games</v>
      </c>
      <c r="S1139" s="10">
        <f t="shared" si="174"/>
        <v>42453.569687499999</v>
      </c>
      <c r="T1139" s="10">
        <f t="shared" si="175"/>
        <v>42483.569687499999</v>
      </c>
      <c r="U1139">
        <f t="shared" si="176"/>
        <v>2016</v>
      </c>
      <c r="V1139">
        <f t="shared" si="177"/>
        <v>2016</v>
      </c>
      <c r="W1139" t="str">
        <f t="shared" si="178"/>
        <v>Mar</v>
      </c>
      <c r="X1139" t="str">
        <f t="shared" si="179"/>
        <v>5000 to 9999</v>
      </c>
      <c r="Y1139" s="12">
        <f>VLOOKUP(H1139,Table1[#All],2,)*Kickstarter!E1139</f>
        <v>9875</v>
      </c>
      <c r="Z1139" s="5">
        <f>Y1139/'currency conversion'!$B$18</f>
        <v>2.1433762194247928E-4</v>
      </c>
    </row>
    <row r="1140" spans="1:26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0"/>
        <v>3.5714285714285713E-3</v>
      </c>
      <c r="P1140" s="6">
        <f t="shared" si="171"/>
        <v>31.25</v>
      </c>
      <c r="Q1140" t="str">
        <f t="shared" si="172"/>
        <v>games</v>
      </c>
      <c r="R1140" t="str">
        <f t="shared" si="173"/>
        <v>mobile games</v>
      </c>
      <c r="S1140" s="10">
        <f t="shared" si="174"/>
        <v>42736.6566087963</v>
      </c>
      <c r="T1140" s="10">
        <f t="shared" si="175"/>
        <v>42756.6566087963</v>
      </c>
      <c r="U1140">
        <f t="shared" si="176"/>
        <v>2017</v>
      </c>
      <c r="V1140">
        <f t="shared" si="177"/>
        <v>2017</v>
      </c>
      <c r="W1140" t="str">
        <f t="shared" si="178"/>
        <v>Jan</v>
      </c>
      <c r="X1140" t="str">
        <f t="shared" si="179"/>
        <v>&lt;1000</v>
      </c>
      <c r="Y1140" s="12">
        <f>VLOOKUP(H1140,Table1[#All],2,)*Kickstarter!E1140</f>
        <v>125</v>
      </c>
      <c r="Z1140" s="5">
        <f>Y1140/'currency conversion'!$B$18</f>
        <v>2.7131344549680923E-6</v>
      </c>
    </row>
    <row r="1141" spans="1:26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0"/>
        <v>6.2500000000000001E-4</v>
      </c>
      <c r="P1141" s="6">
        <f t="shared" si="171"/>
        <v>5</v>
      </c>
      <c r="Q1141" t="str">
        <f t="shared" si="172"/>
        <v>games</v>
      </c>
      <c r="R1141" t="str">
        <f t="shared" si="173"/>
        <v>mobile games</v>
      </c>
      <c r="S1141" s="10">
        <f t="shared" si="174"/>
        <v>41975.09752314815</v>
      </c>
      <c r="T1141" s="10">
        <f t="shared" si="175"/>
        <v>42005.09752314815</v>
      </c>
      <c r="U1141">
        <f t="shared" si="176"/>
        <v>2014</v>
      </c>
      <c r="V1141">
        <f t="shared" si="177"/>
        <v>2015</v>
      </c>
      <c r="W1141" t="str">
        <f t="shared" si="178"/>
        <v>Dec</v>
      </c>
      <c r="X1141" t="str">
        <f t="shared" si="179"/>
        <v>&lt;1000</v>
      </c>
      <c r="Y1141" s="12">
        <f>VLOOKUP(H1141,Table1[#All],2,)*Kickstarter!E1141</f>
        <v>5</v>
      </c>
      <c r="Z1141" s="5">
        <f>Y1141/'currency conversion'!$B$18</f>
        <v>1.0852537819872369E-7</v>
      </c>
    </row>
    <row r="1142" spans="1:26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0"/>
        <v>0</v>
      </c>
      <c r="P1142" s="6">
        <f t="shared" si="171"/>
        <v>0</v>
      </c>
      <c r="Q1142" t="str">
        <f t="shared" si="172"/>
        <v>games</v>
      </c>
      <c r="R1142" t="str">
        <f t="shared" si="173"/>
        <v>mobile games</v>
      </c>
      <c r="S1142" s="10">
        <f t="shared" si="174"/>
        <v>42192.212048611109</v>
      </c>
      <c r="T1142" s="10">
        <f t="shared" si="175"/>
        <v>42222.212048611109</v>
      </c>
      <c r="U1142">
        <f t="shared" si="176"/>
        <v>2015</v>
      </c>
      <c r="V1142">
        <f t="shared" si="177"/>
        <v>2015</v>
      </c>
      <c r="W1142" t="str">
        <f t="shared" si="178"/>
        <v>Jul</v>
      </c>
      <c r="X1142" t="str">
        <f t="shared" si="179"/>
        <v>No funding</v>
      </c>
      <c r="Y1142" s="12">
        <f>VLOOKUP(H1142,Table1[#All],2,)*Kickstarter!E1142</f>
        <v>0</v>
      </c>
      <c r="Z1142" s="5">
        <f>Y1142/'currency conversion'!$B$18</f>
        <v>0</v>
      </c>
    </row>
    <row r="1143" spans="1:26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0"/>
        <v>0</v>
      </c>
      <c r="P1143" s="6">
        <f t="shared" si="171"/>
        <v>0</v>
      </c>
      <c r="Q1143" t="str">
        <f t="shared" si="172"/>
        <v>games</v>
      </c>
      <c r="R1143" t="str">
        <f t="shared" si="173"/>
        <v>mobile games</v>
      </c>
      <c r="S1143" s="10">
        <f t="shared" si="174"/>
        <v>42164.449652777781</v>
      </c>
      <c r="T1143" s="10">
        <f t="shared" si="175"/>
        <v>42194.449652777781</v>
      </c>
      <c r="U1143">
        <f t="shared" si="176"/>
        <v>2015</v>
      </c>
      <c r="V1143">
        <f t="shared" si="177"/>
        <v>2015</v>
      </c>
      <c r="W1143" t="str">
        <f t="shared" si="178"/>
        <v>Jun</v>
      </c>
      <c r="X1143" t="str">
        <f t="shared" si="179"/>
        <v>No funding</v>
      </c>
      <c r="Y1143" s="12">
        <f>VLOOKUP(H1143,Table1[#All],2,)*Kickstarter!E1143</f>
        <v>0</v>
      </c>
      <c r="Z1143" s="5">
        <f>Y1143/'currency conversion'!$B$18</f>
        <v>0</v>
      </c>
    </row>
    <row r="1144" spans="1:26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0"/>
        <v>0</v>
      </c>
      <c r="P1144" s="6">
        <f t="shared" si="171"/>
        <v>0</v>
      </c>
      <c r="Q1144" t="str">
        <f t="shared" si="172"/>
        <v>games</v>
      </c>
      <c r="R1144" t="str">
        <f t="shared" si="173"/>
        <v>mobile games</v>
      </c>
      <c r="S1144" s="10">
        <f t="shared" si="174"/>
        <v>42021.756099537037</v>
      </c>
      <c r="T1144" s="10">
        <f t="shared" si="175"/>
        <v>42051.756099537037</v>
      </c>
      <c r="U1144">
        <f t="shared" si="176"/>
        <v>2015</v>
      </c>
      <c r="V1144">
        <f t="shared" si="177"/>
        <v>2015</v>
      </c>
      <c r="W1144" t="str">
        <f t="shared" si="178"/>
        <v>Jan</v>
      </c>
      <c r="X1144" t="str">
        <f t="shared" si="179"/>
        <v>No funding</v>
      </c>
      <c r="Y1144" s="12">
        <f>VLOOKUP(H1144,Table1[#All],2,)*Kickstarter!E1144</f>
        <v>0</v>
      </c>
      <c r="Z1144" s="5">
        <f>Y1144/'currency conversion'!$B$18</f>
        <v>0</v>
      </c>
    </row>
    <row r="1145" spans="1:26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0"/>
        <v>4.1333333333333335E-3</v>
      </c>
      <c r="P1145" s="6">
        <f t="shared" si="171"/>
        <v>23.25</v>
      </c>
      <c r="Q1145" t="str">
        <f t="shared" si="172"/>
        <v>games</v>
      </c>
      <c r="R1145" t="str">
        <f t="shared" si="173"/>
        <v>mobile games</v>
      </c>
      <c r="S1145" s="10">
        <f t="shared" si="174"/>
        <v>42324.94358796296</v>
      </c>
      <c r="T1145" s="10">
        <f t="shared" si="175"/>
        <v>42354.94358796296</v>
      </c>
      <c r="U1145">
        <f t="shared" si="176"/>
        <v>2015</v>
      </c>
      <c r="V1145">
        <f t="shared" si="177"/>
        <v>2015</v>
      </c>
      <c r="W1145" t="str">
        <f t="shared" si="178"/>
        <v>Nov</v>
      </c>
      <c r="X1145" t="str">
        <f t="shared" si="179"/>
        <v>&lt;1000</v>
      </c>
      <c r="Y1145" s="12">
        <f>VLOOKUP(H1145,Table1[#All],2,)*Kickstarter!E1145</f>
        <v>186</v>
      </c>
      <c r="Z1145" s="5">
        <f>Y1145/'currency conversion'!$B$18</f>
        <v>4.0371440689925211E-6</v>
      </c>
    </row>
    <row r="1146" spans="1:26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0"/>
        <v>0</v>
      </c>
      <c r="P1146" s="6">
        <f t="shared" si="171"/>
        <v>0</v>
      </c>
      <c r="Q1146" t="str">
        <f t="shared" si="172"/>
        <v>food</v>
      </c>
      <c r="R1146" t="str">
        <f t="shared" si="173"/>
        <v>food trucks</v>
      </c>
      <c r="S1146" s="10">
        <f t="shared" si="174"/>
        <v>42092.931944444441</v>
      </c>
      <c r="T1146" s="10">
        <f t="shared" si="175"/>
        <v>42122.931944444441</v>
      </c>
      <c r="U1146">
        <f t="shared" si="176"/>
        <v>2015</v>
      </c>
      <c r="V1146">
        <f t="shared" si="177"/>
        <v>2015</v>
      </c>
      <c r="W1146" t="str">
        <f t="shared" si="178"/>
        <v>Mar</v>
      </c>
      <c r="X1146" t="str">
        <f t="shared" si="179"/>
        <v>No funding</v>
      </c>
      <c r="Y1146" s="12">
        <f>VLOOKUP(H1146,Table1[#All],2,)*Kickstarter!E1146</f>
        <v>0</v>
      </c>
      <c r="Z1146" s="5">
        <f>Y1146/'currency conversion'!$B$18</f>
        <v>0</v>
      </c>
    </row>
    <row r="1147" spans="1:26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0"/>
        <v>1.25E-3</v>
      </c>
      <c r="P1147" s="6">
        <f t="shared" si="171"/>
        <v>100</v>
      </c>
      <c r="Q1147" t="str">
        <f t="shared" si="172"/>
        <v>food</v>
      </c>
      <c r="R1147" t="str">
        <f t="shared" si="173"/>
        <v>food trucks</v>
      </c>
      <c r="S1147" s="10">
        <f t="shared" si="174"/>
        <v>41854.49759259259</v>
      </c>
      <c r="T1147" s="10">
        <f t="shared" si="175"/>
        <v>41914.49759259259</v>
      </c>
      <c r="U1147">
        <f t="shared" si="176"/>
        <v>2014</v>
      </c>
      <c r="V1147">
        <f t="shared" si="177"/>
        <v>2014</v>
      </c>
      <c r="W1147" t="str">
        <f t="shared" si="178"/>
        <v>Aug</v>
      </c>
      <c r="X1147" t="str">
        <f t="shared" si="179"/>
        <v>&lt;1000</v>
      </c>
      <c r="Y1147" s="12">
        <f>VLOOKUP(H1147,Table1[#All],2,)*Kickstarter!E1147</f>
        <v>100</v>
      </c>
      <c r="Z1147" s="5">
        <f>Y1147/'currency conversion'!$B$18</f>
        <v>2.170507563974474E-6</v>
      </c>
    </row>
    <row r="1148" spans="1:26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0"/>
        <v>8.8333333333333333E-2</v>
      </c>
      <c r="P1148" s="6">
        <f t="shared" si="171"/>
        <v>44.166666666666664</v>
      </c>
      <c r="Q1148" t="str">
        <f t="shared" si="172"/>
        <v>food</v>
      </c>
      <c r="R1148" t="str">
        <f t="shared" si="173"/>
        <v>food trucks</v>
      </c>
      <c r="S1148" s="10">
        <f t="shared" si="174"/>
        <v>41723.7033912037</v>
      </c>
      <c r="T1148" s="10">
        <f t="shared" si="175"/>
        <v>41761.7033912037</v>
      </c>
      <c r="U1148">
        <f t="shared" si="176"/>
        <v>2014</v>
      </c>
      <c r="V1148">
        <f t="shared" si="177"/>
        <v>2014</v>
      </c>
      <c r="W1148" t="str">
        <f t="shared" si="178"/>
        <v>Mar</v>
      </c>
      <c r="X1148" t="str">
        <f t="shared" si="179"/>
        <v>&lt;1000</v>
      </c>
      <c r="Y1148" s="12">
        <f>VLOOKUP(H1148,Table1[#All],2,)*Kickstarter!E1148</f>
        <v>530</v>
      </c>
      <c r="Z1148" s="5">
        <f>Y1148/'currency conversion'!$B$18</f>
        <v>1.150369008906471E-5</v>
      </c>
    </row>
    <row r="1149" spans="1:26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0"/>
        <v>0</v>
      </c>
      <c r="P1149" s="6">
        <f t="shared" si="171"/>
        <v>0</v>
      </c>
      <c r="Q1149" t="str">
        <f t="shared" si="172"/>
        <v>food</v>
      </c>
      <c r="R1149" t="str">
        <f t="shared" si="173"/>
        <v>food trucks</v>
      </c>
      <c r="S1149" s="10">
        <f t="shared" si="174"/>
        <v>41871.722025462965</v>
      </c>
      <c r="T1149" s="10">
        <f t="shared" si="175"/>
        <v>41931.722025462965</v>
      </c>
      <c r="U1149">
        <f t="shared" si="176"/>
        <v>2014</v>
      </c>
      <c r="V1149">
        <f t="shared" si="177"/>
        <v>2014</v>
      </c>
      <c r="W1149" t="str">
        <f t="shared" si="178"/>
        <v>Aug</v>
      </c>
      <c r="X1149" t="str">
        <f t="shared" si="179"/>
        <v>No funding</v>
      </c>
      <c r="Y1149" s="12">
        <f>VLOOKUP(H1149,Table1[#All],2,)*Kickstarter!E1149</f>
        <v>0</v>
      </c>
      <c r="Z1149" s="5">
        <f>Y1149/'currency conversion'!$B$18</f>
        <v>0</v>
      </c>
    </row>
    <row r="1150" spans="1:26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0"/>
        <v>4.8666666666666667E-3</v>
      </c>
      <c r="P1150" s="6">
        <f t="shared" si="171"/>
        <v>24.333333333333332</v>
      </c>
      <c r="Q1150" t="str">
        <f t="shared" si="172"/>
        <v>food</v>
      </c>
      <c r="R1150" t="str">
        <f t="shared" si="173"/>
        <v>food trucks</v>
      </c>
      <c r="S1150" s="10">
        <f t="shared" si="174"/>
        <v>42674.921076388884</v>
      </c>
      <c r="T1150" s="10">
        <f t="shared" si="175"/>
        <v>42704.962743055556</v>
      </c>
      <c r="U1150">
        <f t="shared" si="176"/>
        <v>2016</v>
      </c>
      <c r="V1150">
        <f t="shared" si="177"/>
        <v>2016</v>
      </c>
      <c r="W1150" t="str">
        <f t="shared" si="178"/>
        <v>Oct</v>
      </c>
      <c r="X1150" t="str">
        <f t="shared" si="179"/>
        <v>&lt;1000</v>
      </c>
      <c r="Y1150" s="12">
        <f>VLOOKUP(H1150,Table1[#All],2,)*Kickstarter!E1150</f>
        <v>73</v>
      </c>
      <c r="Z1150" s="5">
        <f>Y1150/'currency conversion'!$B$18</f>
        <v>1.5844705217013659E-6</v>
      </c>
    </row>
    <row r="1151" spans="1:26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0"/>
        <v>1.5E-3</v>
      </c>
      <c r="P1151" s="6">
        <f t="shared" si="171"/>
        <v>37.5</v>
      </c>
      <c r="Q1151" t="str">
        <f t="shared" si="172"/>
        <v>food</v>
      </c>
      <c r="R1151" t="str">
        <f t="shared" si="173"/>
        <v>food trucks</v>
      </c>
      <c r="S1151" s="10">
        <f t="shared" si="174"/>
        <v>42507.46025462963</v>
      </c>
      <c r="T1151" s="10">
        <f t="shared" si="175"/>
        <v>42537.46025462963</v>
      </c>
      <c r="U1151">
        <f t="shared" si="176"/>
        <v>2016</v>
      </c>
      <c r="V1151">
        <f t="shared" si="177"/>
        <v>2016</v>
      </c>
      <c r="W1151" t="str">
        <f t="shared" si="178"/>
        <v>May</v>
      </c>
      <c r="X1151" t="str">
        <f t="shared" si="179"/>
        <v>&lt;1000</v>
      </c>
      <c r="Y1151" s="12">
        <f>VLOOKUP(H1151,Table1[#All],2,)*Kickstarter!E1151</f>
        <v>75</v>
      </c>
      <c r="Z1151" s="5">
        <f>Y1151/'currency conversion'!$B$18</f>
        <v>1.6278806729808554E-6</v>
      </c>
    </row>
    <row r="1152" spans="1:26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0"/>
        <v>0.1008</v>
      </c>
      <c r="P1152" s="6">
        <f t="shared" si="171"/>
        <v>42</v>
      </c>
      <c r="Q1152" t="str">
        <f t="shared" si="172"/>
        <v>food</v>
      </c>
      <c r="R1152" t="str">
        <f t="shared" si="173"/>
        <v>food trucks</v>
      </c>
      <c r="S1152" s="10">
        <f t="shared" si="174"/>
        <v>42317.704571759255</v>
      </c>
      <c r="T1152" s="10">
        <f t="shared" si="175"/>
        <v>42377.704571759255</v>
      </c>
      <c r="U1152">
        <f t="shared" si="176"/>
        <v>2015</v>
      </c>
      <c r="V1152">
        <f t="shared" si="177"/>
        <v>2016</v>
      </c>
      <c r="W1152" t="str">
        <f t="shared" si="178"/>
        <v>Nov</v>
      </c>
      <c r="X1152" t="str">
        <f t="shared" si="179"/>
        <v>&lt;1000</v>
      </c>
      <c r="Y1152" s="12">
        <f>VLOOKUP(H1152,Table1[#All],2,)*Kickstarter!E1152</f>
        <v>252</v>
      </c>
      <c r="Z1152" s="5">
        <f>Y1152/'currency conversion'!$B$18</f>
        <v>5.4696790612156737E-6</v>
      </c>
    </row>
    <row r="1153" spans="1:26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0"/>
        <v>0</v>
      </c>
      <c r="P1153" s="6">
        <f t="shared" si="171"/>
        <v>0</v>
      </c>
      <c r="Q1153" t="str">
        <f t="shared" si="172"/>
        <v>food</v>
      </c>
      <c r="R1153" t="str">
        <f t="shared" si="173"/>
        <v>food trucks</v>
      </c>
      <c r="S1153" s="10">
        <f t="shared" si="174"/>
        <v>42223.852581018524</v>
      </c>
      <c r="T1153" s="10">
        <f t="shared" si="175"/>
        <v>42253.852581018524</v>
      </c>
      <c r="U1153">
        <f t="shared" si="176"/>
        <v>2015</v>
      </c>
      <c r="V1153">
        <f t="shared" si="177"/>
        <v>2015</v>
      </c>
      <c r="W1153" t="str">
        <f t="shared" si="178"/>
        <v>Aug</v>
      </c>
      <c r="X1153" t="str">
        <f t="shared" si="179"/>
        <v>No funding</v>
      </c>
      <c r="Y1153" s="12">
        <f>VLOOKUP(H1153,Table1[#All],2,)*Kickstarter!E1153</f>
        <v>0</v>
      </c>
      <c r="Z1153" s="5">
        <f>Y1153/'currency conversion'!$B$18</f>
        <v>0</v>
      </c>
    </row>
    <row r="1154" spans="1:26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0"/>
        <v>5.6937500000000002E-2</v>
      </c>
      <c r="P1154" s="6">
        <f t="shared" si="171"/>
        <v>60.733333333333334</v>
      </c>
      <c r="Q1154" t="str">
        <f t="shared" si="172"/>
        <v>food</v>
      </c>
      <c r="R1154" t="str">
        <f t="shared" si="173"/>
        <v>food trucks</v>
      </c>
      <c r="S1154" s="10">
        <f t="shared" si="174"/>
        <v>42109.459629629629</v>
      </c>
      <c r="T1154" s="10">
        <f t="shared" si="175"/>
        <v>42139.459629629629</v>
      </c>
      <c r="U1154">
        <f t="shared" si="176"/>
        <v>2015</v>
      </c>
      <c r="V1154">
        <f t="shared" si="177"/>
        <v>2015</v>
      </c>
      <c r="W1154" t="str">
        <f t="shared" si="178"/>
        <v>Apr</v>
      </c>
      <c r="X1154" t="str">
        <f t="shared" si="179"/>
        <v>&lt;1000</v>
      </c>
      <c r="Y1154" s="12">
        <f>VLOOKUP(H1154,Table1[#All],2,)*Kickstarter!E1154</f>
        <v>911</v>
      </c>
      <c r="Z1154" s="5">
        <f>Y1154/'currency conversion'!$B$18</f>
        <v>1.9773323907807455E-5</v>
      </c>
    </row>
    <row r="1155" spans="1:26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0">IF(D1155&lt;&gt;0,IF(E1155&lt;&gt;0,E1155/D1155,0),0)</f>
        <v>6.2500000000000003E-3</v>
      </c>
      <c r="P1155" s="6">
        <f t="shared" ref="P1155:P1218" si="181">IF(L1155&lt;&gt;0,IF(E1155&lt;&gt;0,E1155/L1155,0),0)</f>
        <v>50</v>
      </c>
      <c r="Q1155" t="str">
        <f t="shared" ref="Q1155:Q1218" si="182">LEFT(N1155,SEARCH("/",N1155,1)-1)</f>
        <v>food</v>
      </c>
      <c r="R1155" t="str">
        <f t="shared" ref="R1155:R1218" si="183">RIGHT(N1155,LEN(N1155)-SEARCH("/",N1155,1))</f>
        <v>food trucks</v>
      </c>
      <c r="S1155" s="10">
        <f t="shared" ref="S1155:S1218" si="184">(J1155/86400)+25569+(-6/24)</f>
        <v>42143.464178240742</v>
      </c>
      <c r="T1155" s="10">
        <f t="shared" ref="T1155:T1218" si="185">(I1155/86400)+25569+(-6/24)</f>
        <v>42173.464178240742</v>
      </c>
      <c r="U1155">
        <f t="shared" ref="U1155:U1218" si="186">YEAR(S1155)</f>
        <v>2015</v>
      </c>
      <c r="V1155">
        <f t="shared" ref="V1155:V1218" si="187">YEAR(T1155)</f>
        <v>2015</v>
      </c>
      <c r="W1155" t="str">
        <f t="shared" ref="W1155:W1218" si="188">TEXT(S1155,"mmm")</f>
        <v>May</v>
      </c>
      <c r="X1155" t="str">
        <f t="shared" ref="X1155:X1218" si="189">IF(E1155=0,"No funding",IF(E1155&lt;1000,"&lt;1000",IF(E1155&lt;4999,"1000 to 4999",IF(E1155&lt;10000,"5000 to 9999",IF(E1155&lt;14999,"10000 to 14999",IF(E1155&lt;20000,"15000 to 19999",IF(E1155&lt;25000,"20000 to 24999",IF(E1155&lt;30000,"25000 to 29999",IF(E1155&lt;35000,"30000 to 34999",IF(E1155&lt;40000,"35000 to 39999",IF(E1155&lt;45000,"40000 to 44999",IF(E1155&lt;50000,"45000 to 49999","&gt;50000"))))))))))))</f>
        <v>&lt;1000</v>
      </c>
      <c r="Y1155" s="12">
        <f>VLOOKUP(H1155,Table1[#All],2,)*Kickstarter!E1155</f>
        <v>50</v>
      </c>
      <c r="Z1155" s="5">
        <f>Y1155/'currency conversion'!$B$18</f>
        <v>1.085253781987237E-6</v>
      </c>
    </row>
    <row r="1156" spans="1:26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0"/>
        <v>6.5000000000000002E-2</v>
      </c>
      <c r="P1156" s="6">
        <f t="shared" si="181"/>
        <v>108.33333333333333</v>
      </c>
      <c r="Q1156" t="str">
        <f t="shared" si="182"/>
        <v>food</v>
      </c>
      <c r="R1156" t="str">
        <f t="shared" si="183"/>
        <v>food trucks</v>
      </c>
      <c r="S1156" s="10">
        <f t="shared" si="184"/>
        <v>42222.858865740738</v>
      </c>
      <c r="T1156" s="10">
        <f t="shared" si="185"/>
        <v>42252.858865740738</v>
      </c>
      <c r="U1156">
        <f t="shared" si="186"/>
        <v>2015</v>
      </c>
      <c r="V1156">
        <f t="shared" si="187"/>
        <v>2015</v>
      </c>
      <c r="W1156" t="str">
        <f t="shared" si="188"/>
        <v>Aug</v>
      </c>
      <c r="X1156" t="str">
        <f t="shared" si="189"/>
        <v>&lt;1000</v>
      </c>
      <c r="Y1156" s="12">
        <f>VLOOKUP(H1156,Table1[#All],2,)*Kickstarter!E1156</f>
        <v>325</v>
      </c>
      <c r="Z1156" s="5">
        <f>Y1156/'currency conversion'!$B$18</f>
        <v>7.0541495829170398E-6</v>
      </c>
    </row>
    <row r="1157" spans="1:26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0"/>
        <v>7.5199999999999998E-3</v>
      </c>
      <c r="P1157" s="6">
        <f t="shared" si="181"/>
        <v>23.5</v>
      </c>
      <c r="Q1157" t="str">
        <f t="shared" si="182"/>
        <v>food</v>
      </c>
      <c r="R1157" t="str">
        <f t="shared" si="183"/>
        <v>food trucks</v>
      </c>
      <c r="S1157" s="10">
        <f t="shared" si="184"/>
        <v>41835.513981481483</v>
      </c>
      <c r="T1157" s="10">
        <f t="shared" si="185"/>
        <v>41865.513981481483</v>
      </c>
      <c r="U1157">
        <f t="shared" si="186"/>
        <v>2014</v>
      </c>
      <c r="V1157">
        <f t="shared" si="187"/>
        <v>2014</v>
      </c>
      <c r="W1157" t="str">
        <f t="shared" si="188"/>
        <v>Jul</v>
      </c>
      <c r="X1157" t="str">
        <f t="shared" si="189"/>
        <v>&lt;1000</v>
      </c>
      <c r="Y1157" s="12">
        <f>VLOOKUP(H1157,Table1[#All],2,)*Kickstarter!E1157</f>
        <v>188</v>
      </c>
      <c r="Z1157" s="5">
        <f>Y1157/'currency conversion'!$B$18</f>
        <v>4.080554220272011E-6</v>
      </c>
    </row>
    <row r="1158" spans="1:26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0"/>
        <v>0</v>
      </c>
      <c r="P1158" s="6">
        <f t="shared" si="181"/>
        <v>0</v>
      </c>
      <c r="Q1158" t="str">
        <f t="shared" si="182"/>
        <v>food</v>
      </c>
      <c r="R1158" t="str">
        <f t="shared" si="183"/>
        <v>food trucks</v>
      </c>
      <c r="S1158" s="10">
        <f t="shared" si="184"/>
        <v>42028.82131944444</v>
      </c>
      <c r="T1158" s="10">
        <f t="shared" si="185"/>
        <v>42058.82131944444</v>
      </c>
      <c r="U1158">
        <f t="shared" si="186"/>
        <v>2015</v>
      </c>
      <c r="V1158">
        <f t="shared" si="187"/>
        <v>2015</v>
      </c>
      <c r="W1158" t="str">
        <f t="shared" si="188"/>
        <v>Jan</v>
      </c>
      <c r="X1158" t="str">
        <f t="shared" si="189"/>
        <v>No funding</v>
      </c>
      <c r="Y1158" s="12">
        <f>VLOOKUP(H1158,Table1[#All],2,)*Kickstarter!E1158</f>
        <v>0</v>
      </c>
      <c r="Z1158" s="5">
        <f>Y1158/'currency conversion'!$B$18</f>
        <v>0</v>
      </c>
    </row>
    <row r="1159" spans="1:26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0"/>
        <v>1.5100000000000001E-2</v>
      </c>
      <c r="P1159" s="6">
        <f t="shared" si="181"/>
        <v>50.333333333333336</v>
      </c>
      <c r="Q1159" t="str">
        <f t="shared" si="182"/>
        <v>food</v>
      </c>
      <c r="R1159" t="str">
        <f t="shared" si="183"/>
        <v>food trucks</v>
      </c>
      <c r="S1159" s="10">
        <f t="shared" si="184"/>
        <v>41918.378240740742</v>
      </c>
      <c r="T1159" s="10">
        <f t="shared" si="185"/>
        <v>41978.419907407406</v>
      </c>
      <c r="U1159">
        <f t="shared" si="186"/>
        <v>2014</v>
      </c>
      <c r="V1159">
        <f t="shared" si="187"/>
        <v>2014</v>
      </c>
      <c r="W1159" t="str">
        <f t="shared" si="188"/>
        <v>Oct</v>
      </c>
      <c r="X1159" t="str">
        <f t="shared" si="189"/>
        <v>&lt;1000</v>
      </c>
      <c r="Y1159" s="12">
        <f>VLOOKUP(H1159,Table1[#All],2,)*Kickstarter!E1159</f>
        <v>151</v>
      </c>
      <c r="Z1159" s="5">
        <f>Y1159/'currency conversion'!$B$18</f>
        <v>3.2774664216014557E-6</v>
      </c>
    </row>
    <row r="1160" spans="1:26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0"/>
        <v>4.6666666666666671E-3</v>
      </c>
      <c r="P1160" s="6">
        <f t="shared" si="181"/>
        <v>11.666666666666666</v>
      </c>
      <c r="Q1160" t="str">
        <f t="shared" si="182"/>
        <v>food</v>
      </c>
      <c r="R1160" t="str">
        <f t="shared" si="183"/>
        <v>food trucks</v>
      </c>
      <c r="S1160" s="10">
        <f t="shared" si="184"/>
        <v>41951.84175925926</v>
      </c>
      <c r="T1160" s="10">
        <f t="shared" si="185"/>
        <v>41981.84175925926</v>
      </c>
      <c r="U1160">
        <f t="shared" si="186"/>
        <v>2014</v>
      </c>
      <c r="V1160">
        <f t="shared" si="187"/>
        <v>2014</v>
      </c>
      <c r="W1160" t="str">
        <f t="shared" si="188"/>
        <v>Nov</v>
      </c>
      <c r="X1160" t="str">
        <f t="shared" si="189"/>
        <v>&lt;1000</v>
      </c>
      <c r="Y1160" s="12">
        <f>VLOOKUP(H1160,Table1[#All],2,)*Kickstarter!E1160</f>
        <v>35</v>
      </c>
      <c r="Z1160" s="5">
        <f>Y1160/'currency conversion'!$B$18</f>
        <v>7.5967764739106582E-7</v>
      </c>
    </row>
    <row r="1161" spans="1:26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0"/>
        <v>0</v>
      </c>
      <c r="P1161" s="6">
        <f t="shared" si="181"/>
        <v>0</v>
      </c>
      <c r="Q1161" t="str">
        <f t="shared" si="182"/>
        <v>food</v>
      </c>
      <c r="R1161" t="str">
        <f t="shared" si="183"/>
        <v>food trucks</v>
      </c>
      <c r="S1161" s="10">
        <f t="shared" si="184"/>
        <v>42154.476446759261</v>
      </c>
      <c r="T1161" s="10">
        <f t="shared" si="185"/>
        <v>42185.40625</v>
      </c>
      <c r="U1161">
        <f t="shared" si="186"/>
        <v>2015</v>
      </c>
      <c r="V1161">
        <f t="shared" si="187"/>
        <v>2015</v>
      </c>
      <c r="W1161" t="str">
        <f t="shared" si="188"/>
        <v>May</v>
      </c>
      <c r="X1161" t="str">
        <f t="shared" si="189"/>
        <v>No funding</v>
      </c>
      <c r="Y1161" s="12">
        <f>VLOOKUP(H1161,Table1[#All],2,)*Kickstarter!E1161</f>
        <v>0</v>
      </c>
      <c r="Z1161" s="5">
        <f>Y1161/'currency conversion'!$B$18</f>
        <v>0</v>
      </c>
    </row>
    <row r="1162" spans="1:26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0"/>
        <v>3.85E-2</v>
      </c>
      <c r="P1162" s="6">
        <f t="shared" si="181"/>
        <v>60.789473684210527</v>
      </c>
      <c r="Q1162" t="str">
        <f t="shared" si="182"/>
        <v>food</v>
      </c>
      <c r="R1162" t="str">
        <f t="shared" si="183"/>
        <v>food trucks</v>
      </c>
      <c r="S1162" s="10">
        <f t="shared" si="184"/>
        <v>42060.904930555553</v>
      </c>
      <c r="T1162" s="10">
        <f t="shared" si="185"/>
        <v>42090.863263888888</v>
      </c>
      <c r="U1162">
        <f t="shared" si="186"/>
        <v>2015</v>
      </c>
      <c r="V1162">
        <f t="shared" si="187"/>
        <v>2015</v>
      </c>
      <c r="W1162" t="str">
        <f t="shared" si="188"/>
        <v>Feb</v>
      </c>
      <c r="X1162" t="str">
        <f t="shared" si="189"/>
        <v>1000 to 4999</v>
      </c>
      <c r="Y1162" s="12">
        <f>VLOOKUP(H1162,Table1[#All],2,)*Kickstarter!E1162</f>
        <v>1155</v>
      </c>
      <c r="Z1162" s="5">
        <f>Y1162/'currency conversion'!$B$18</f>
        <v>2.5069362363905172E-5</v>
      </c>
    </row>
    <row r="1163" spans="1:26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0"/>
        <v>0</v>
      </c>
      <c r="P1163" s="6">
        <f t="shared" si="181"/>
        <v>0</v>
      </c>
      <c r="Q1163" t="str">
        <f t="shared" si="182"/>
        <v>food</v>
      </c>
      <c r="R1163" t="str">
        <f t="shared" si="183"/>
        <v>food trucks</v>
      </c>
      <c r="S1163" s="10">
        <f t="shared" si="184"/>
        <v>42122.379502314812</v>
      </c>
      <c r="T1163" s="10">
        <f t="shared" si="185"/>
        <v>42143.379502314812</v>
      </c>
      <c r="U1163">
        <f t="shared" si="186"/>
        <v>2015</v>
      </c>
      <c r="V1163">
        <f t="shared" si="187"/>
        <v>2015</v>
      </c>
      <c r="W1163" t="str">
        <f t="shared" si="188"/>
        <v>Apr</v>
      </c>
      <c r="X1163" t="str">
        <f t="shared" si="189"/>
        <v>No funding</v>
      </c>
      <c r="Y1163" s="12">
        <f>VLOOKUP(H1163,Table1[#All],2,)*Kickstarter!E1163</f>
        <v>0</v>
      </c>
      <c r="Z1163" s="5">
        <f>Y1163/'currency conversion'!$B$18</f>
        <v>0</v>
      </c>
    </row>
    <row r="1164" spans="1:26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0"/>
        <v>5.8333333333333338E-4</v>
      </c>
      <c r="P1164" s="6">
        <f t="shared" si="181"/>
        <v>17.5</v>
      </c>
      <c r="Q1164" t="str">
        <f t="shared" si="182"/>
        <v>food</v>
      </c>
      <c r="R1164" t="str">
        <f t="shared" si="183"/>
        <v>food trucks</v>
      </c>
      <c r="S1164" s="10">
        <f t="shared" si="184"/>
        <v>41876.433611111112</v>
      </c>
      <c r="T1164" s="10">
        <f t="shared" si="185"/>
        <v>41907.433611111112</v>
      </c>
      <c r="U1164">
        <f t="shared" si="186"/>
        <v>2014</v>
      </c>
      <c r="V1164">
        <f t="shared" si="187"/>
        <v>2014</v>
      </c>
      <c r="W1164" t="str">
        <f t="shared" si="188"/>
        <v>Aug</v>
      </c>
      <c r="X1164" t="str">
        <f t="shared" si="189"/>
        <v>&lt;1000</v>
      </c>
      <c r="Y1164" s="12">
        <f>VLOOKUP(H1164,Table1[#All],2,)*Kickstarter!E1164</f>
        <v>35</v>
      </c>
      <c r="Z1164" s="5">
        <f>Y1164/'currency conversion'!$B$18</f>
        <v>7.5967764739106582E-7</v>
      </c>
    </row>
    <row r="1165" spans="1:26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0"/>
        <v>0</v>
      </c>
      <c r="P1165" s="6">
        <f t="shared" si="181"/>
        <v>0</v>
      </c>
      <c r="Q1165" t="str">
        <f t="shared" si="182"/>
        <v>food</v>
      </c>
      <c r="R1165" t="str">
        <f t="shared" si="183"/>
        <v>food trucks</v>
      </c>
      <c r="S1165" s="10">
        <f t="shared" si="184"/>
        <v>41830.473611111112</v>
      </c>
      <c r="T1165" s="10">
        <f t="shared" si="185"/>
        <v>41860.473611111112</v>
      </c>
      <c r="U1165">
        <f t="shared" si="186"/>
        <v>2014</v>
      </c>
      <c r="V1165">
        <f t="shared" si="187"/>
        <v>2014</v>
      </c>
      <c r="W1165" t="str">
        <f t="shared" si="188"/>
        <v>Jul</v>
      </c>
      <c r="X1165" t="str">
        <f t="shared" si="189"/>
        <v>No funding</v>
      </c>
      <c r="Y1165" s="12">
        <f>VLOOKUP(H1165,Table1[#All],2,)*Kickstarter!E1165</f>
        <v>0</v>
      </c>
      <c r="Z1165" s="5">
        <f>Y1165/'currency conversion'!$B$18</f>
        <v>0</v>
      </c>
    </row>
    <row r="1166" spans="1:26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0"/>
        <v>0</v>
      </c>
      <c r="P1166" s="6">
        <f t="shared" si="181"/>
        <v>0</v>
      </c>
      <c r="Q1166" t="str">
        <f t="shared" si="182"/>
        <v>food</v>
      </c>
      <c r="R1166" t="str">
        <f t="shared" si="183"/>
        <v>food trucks</v>
      </c>
      <c r="S1166" s="10">
        <f t="shared" si="184"/>
        <v>42509.474328703705</v>
      </c>
      <c r="T1166" s="10">
        <f t="shared" si="185"/>
        <v>42539.474328703705</v>
      </c>
      <c r="U1166">
        <f t="shared" si="186"/>
        <v>2016</v>
      </c>
      <c r="V1166">
        <f t="shared" si="187"/>
        <v>2016</v>
      </c>
      <c r="W1166" t="str">
        <f t="shared" si="188"/>
        <v>May</v>
      </c>
      <c r="X1166" t="str">
        <f t="shared" si="189"/>
        <v>No funding</v>
      </c>
      <c r="Y1166" s="12">
        <f>VLOOKUP(H1166,Table1[#All],2,)*Kickstarter!E1166</f>
        <v>0</v>
      </c>
      <c r="Z1166" s="5">
        <f>Y1166/'currency conversion'!$B$18</f>
        <v>0</v>
      </c>
    </row>
    <row r="1167" spans="1:26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0"/>
        <v>0.20705000000000001</v>
      </c>
      <c r="P1167" s="6">
        <f t="shared" si="181"/>
        <v>82.82</v>
      </c>
      <c r="Q1167" t="str">
        <f t="shared" si="182"/>
        <v>food</v>
      </c>
      <c r="R1167" t="str">
        <f t="shared" si="183"/>
        <v>food trucks</v>
      </c>
      <c r="S1167" s="10">
        <f t="shared" si="184"/>
        <v>41791.964467592596</v>
      </c>
      <c r="T1167" s="10">
        <f t="shared" si="185"/>
        <v>41825.964467592596</v>
      </c>
      <c r="U1167">
        <f t="shared" si="186"/>
        <v>2014</v>
      </c>
      <c r="V1167">
        <f t="shared" si="187"/>
        <v>2014</v>
      </c>
      <c r="W1167" t="str">
        <f t="shared" si="188"/>
        <v>Jun</v>
      </c>
      <c r="X1167" t="str">
        <f t="shared" si="189"/>
        <v>1000 to 4999</v>
      </c>
      <c r="Y1167" s="12">
        <f>VLOOKUP(H1167,Table1[#All],2,)*Kickstarter!E1167</f>
        <v>2070.5</v>
      </c>
      <c r="Z1167" s="5">
        <f>Y1167/'currency conversion'!$B$18</f>
        <v>4.4940359112091477E-5</v>
      </c>
    </row>
    <row r="1168" spans="1:26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0"/>
        <v>0.19139999999999999</v>
      </c>
      <c r="P1168" s="6">
        <f t="shared" si="181"/>
        <v>358.875</v>
      </c>
      <c r="Q1168" t="str">
        <f t="shared" si="182"/>
        <v>food</v>
      </c>
      <c r="R1168" t="str">
        <f t="shared" si="183"/>
        <v>food trucks</v>
      </c>
      <c r="S1168" s="10">
        <f t="shared" si="184"/>
        <v>42150.235439814816</v>
      </c>
      <c r="T1168" s="10">
        <f t="shared" si="185"/>
        <v>42180.916666666672</v>
      </c>
      <c r="U1168">
        <f t="shared" si="186"/>
        <v>2015</v>
      </c>
      <c r="V1168">
        <f t="shared" si="187"/>
        <v>2015</v>
      </c>
      <c r="W1168" t="str">
        <f t="shared" si="188"/>
        <v>May</v>
      </c>
      <c r="X1168" t="str">
        <f t="shared" si="189"/>
        <v>1000 to 4999</v>
      </c>
      <c r="Y1168" s="12">
        <f>VLOOKUP(H1168,Table1[#All],2,)*Kickstarter!E1168</f>
        <v>2871</v>
      </c>
      <c r="Z1168" s="5">
        <f>Y1168/'currency conversion'!$B$18</f>
        <v>6.2315272161707141E-5</v>
      </c>
    </row>
    <row r="1169" spans="1:26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0"/>
        <v>1.6316666666666667E-2</v>
      </c>
      <c r="P1169" s="6">
        <f t="shared" si="181"/>
        <v>61.1875</v>
      </c>
      <c r="Q1169" t="str">
        <f t="shared" si="182"/>
        <v>food</v>
      </c>
      <c r="R1169" t="str">
        <f t="shared" si="183"/>
        <v>food trucks</v>
      </c>
      <c r="S1169" s="10">
        <f t="shared" si="184"/>
        <v>41863.484895833331</v>
      </c>
      <c r="T1169" s="10">
        <f t="shared" si="185"/>
        <v>41894.484895833331</v>
      </c>
      <c r="U1169">
        <f t="shared" si="186"/>
        <v>2014</v>
      </c>
      <c r="V1169">
        <f t="shared" si="187"/>
        <v>2014</v>
      </c>
      <c r="W1169" t="str">
        <f t="shared" si="188"/>
        <v>Aug</v>
      </c>
      <c r="X1169" t="str">
        <f t="shared" si="189"/>
        <v>&lt;1000</v>
      </c>
      <c r="Y1169" s="12">
        <f>VLOOKUP(H1169,Table1[#All],2,)*Kickstarter!E1169</f>
        <v>979</v>
      </c>
      <c r="Z1169" s="5">
        <f>Y1169/'currency conversion'!$B$18</f>
        <v>2.12492690513101E-5</v>
      </c>
    </row>
    <row r="1170" spans="1:26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0"/>
        <v>5.6666666666666664E-2</v>
      </c>
      <c r="P1170" s="6">
        <f t="shared" si="181"/>
        <v>340</v>
      </c>
      <c r="Q1170" t="str">
        <f t="shared" si="182"/>
        <v>food</v>
      </c>
      <c r="R1170" t="str">
        <f t="shared" si="183"/>
        <v>food trucks</v>
      </c>
      <c r="S1170" s="10">
        <f t="shared" si="184"/>
        <v>42604.803993055553</v>
      </c>
      <c r="T1170" s="10">
        <f t="shared" si="185"/>
        <v>42634.803993055553</v>
      </c>
      <c r="U1170">
        <f t="shared" si="186"/>
        <v>2016</v>
      </c>
      <c r="V1170">
        <f t="shared" si="187"/>
        <v>2016</v>
      </c>
      <c r="W1170" t="str">
        <f t="shared" si="188"/>
        <v>Aug</v>
      </c>
      <c r="X1170" t="str">
        <f t="shared" si="189"/>
        <v>1000 to 4999</v>
      </c>
      <c r="Y1170" s="12">
        <f>VLOOKUP(H1170,Table1[#All],2,)*Kickstarter!E1170</f>
        <v>1020</v>
      </c>
      <c r="Z1170" s="5">
        <f>Y1170/'currency conversion'!$B$18</f>
        <v>2.2139177152539633E-5</v>
      </c>
    </row>
    <row r="1171" spans="1:26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0"/>
        <v>1.6999999999999999E-3</v>
      </c>
      <c r="P1171" s="6">
        <f t="shared" si="181"/>
        <v>5.666666666666667</v>
      </c>
      <c r="Q1171" t="str">
        <f t="shared" si="182"/>
        <v>food</v>
      </c>
      <c r="R1171" t="str">
        <f t="shared" si="183"/>
        <v>food trucks</v>
      </c>
      <c r="S1171" s="10">
        <f t="shared" si="184"/>
        <v>42027.103738425925</v>
      </c>
      <c r="T1171" s="10">
        <f t="shared" si="185"/>
        <v>42057.103738425925</v>
      </c>
      <c r="U1171">
        <f t="shared" si="186"/>
        <v>2015</v>
      </c>
      <c r="V1171">
        <f t="shared" si="187"/>
        <v>2015</v>
      </c>
      <c r="W1171" t="str">
        <f t="shared" si="188"/>
        <v>Jan</v>
      </c>
      <c r="X1171" t="str">
        <f t="shared" si="189"/>
        <v>&lt;1000</v>
      </c>
      <c r="Y1171" s="12">
        <f>VLOOKUP(H1171,Table1[#All],2,)*Kickstarter!E1171</f>
        <v>17</v>
      </c>
      <c r="Z1171" s="5">
        <f>Y1171/'currency conversion'!$B$18</f>
        <v>3.6898628587566054E-7</v>
      </c>
    </row>
    <row r="1172" spans="1:26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0"/>
        <v>4.0000000000000001E-3</v>
      </c>
      <c r="P1172" s="6">
        <f t="shared" si="181"/>
        <v>50</v>
      </c>
      <c r="Q1172" t="str">
        <f t="shared" si="182"/>
        <v>food</v>
      </c>
      <c r="R1172" t="str">
        <f t="shared" si="183"/>
        <v>food trucks</v>
      </c>
      <c r="S1172" s="10">
        <f t="shared" si="184"/>
        <v>42124.643182870372</v>
      </c>
      <c r="T1172" s="10">
        <f t="shared" si="185"/>
        <v>42154.643182870372</v>
      </c>
      <c r="U1172">
        <f t="shared" si="186"/>
        <v>2015</v>
      </c>
      <c r="V1172">
        <f t="shared" si="187"/>
        <v>2015</v>
      </c>
      <c r="W1172" t="str">
        <f t="shared" si="188"/>
        <v>Apr</v>
      </c>
      <c r="X1172" t="str">
        <f t="shared" si="189"/>
        <v>&lt;1000</v>
      </c>
      <c r="Y1172" s="12">
        <f>VLOOKUP(H1172,Table1[#All],2,)*Kickstarter!E1172</f>
        <v>131</v>
      </c>
      <c r="Z1172" s="5">
        <f>Y1172/'currency conversion'!$B$18</f>
        <v>2.8433649088065608E-6</v>
      </c>
    </row>
    <row r="1173" spans="1:26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0"/>
        <v>1E-3</v>
      </c>
      <c r="P1173" s="6">
        <f t="shared" si="181"/>
        <v>25</v>
      </c>
      <c r="Q1173" t="str">
        <f t="shared" si="182"/>
        <v>food</v>
      </c>
      <c r="R1173" t="str">
        <f t="shared" si="183"/>
        <v>food trucks</v>
      </c>
      <c r="S1173" s="10">
        <f t="shared" si="184"/>
        <v>41938.554710648146</v>
      </c>
      <c r="T1173" s="10">
        <f t="shared" si="185"/>
        <v>41956.596377314811</v>
      </c>
      <c r="U1173">
        <f t="shared" si="186"/>
        <v>2014</v>
      </c>
      <c r="V1173">
        <f t="shared" si="187"/>
        <v>2014</v>
      </c>
      <c r="W1173" t="str">
        <f t="shared" si="188"/>
        <v>Oct</v>
      </c>
      <c r="X1173" t="str">
        <f t="shared" si="189"/>
        <v>&lt;1000</v>
      </c>
      <c r="Y1173" s="12">
        <f>VLOOKUP(H1173,Table1[#All],2,)*Kickstarter!E1173</f>
        <v>25</v>
      </c>
      <c r="Z1173" s="5">
        <f>Y1173/'currency conversion'!$B$18</f>
        <v>5.4262689099361849E-7</v>
      </c>
    </row>
    <row r="1174" spans="1:26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0"/>
        <v>0</v>
      </c>
      <c r="P1174" s="6">
        <f t="shared" si="181"/>
        <v>0</v>
      </c>
      <c r="Q1174" t="str">
        <f t="shared" si="182"/>
        <v>food</v>
      </c>
      <c r="R1174" t="str">
        <f t="shared" si="183"/>
        <v>food trucks</v>
      </c>
      <c r="S1174" s="10">
        <f t="shared" si="184"/>
        <v>41841.432314814811</v>
      </c>
      <c r="T1174" s="10">
        <f t="shared" si="185"/>
        <v>41871.432314814811</v>
      </c>
      <c r="U1174">
        <f t="shared" si="186"/>
        <v>2014</v>
      </c>
      <c r="V1174">
        <f t="shared" si="187"/>
        <v>2014</v>
      </c>
      <c r="W1174" t="str">
        <f t="shared" si="188"/>
        <v>Jul</v>
      </c>
      <c r="X1174" t="str">
        <f t="shared" si="189"/>
        <v>No funding</v>
      </c>
      <c r="Y1174" s="12">
        <f>VLOOKUP(H1174,Table1[#All],2,)*Kickstarter!E1174</f>
        <v>0</v>
      </c>
      <c r="Z1174" s="5">
        <f>Y1174/'currency conversion'!$B$18</f>
        <v>0</v>
      </c>
    </row>
    <row r="1175" spans="1:26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0"/>
        <v>2.4000000000000001E-4</v>
      </c>
      <c r="P1175" s="6">
        <f t="shared" si="181"/>
        <v>30</v>
      </c>
      <c r="Q1175" t="str">
        <f t="shared" si="182"/>
        <v>food</v>
      </c>
      <c r="R1175" t="str">
        <f t="shared" si="183"/>
        <v>food trucks</v>
      </c>
      <c r="S1175" s="10">
        <f t="shared" si="184"/>
        <v>42183.935844907406</v>
      </c>
      <c r="T1175" s="10">
        <f t="shared" si="185"/>
        <v>42218.935844907406</v>
      </c>
      <c r="U1175">
        <f t="shared" si="186"/>
        <v>2015</v>
      </c>
      <c r="V1175">
        <f t="shared" si="187"/>
        <v>2015</v>
      </c>
      <c r="W1175" t="str">
        <f t="shared" si="188"/>
        <v>Jun</v>
      </c>
      <c r="X1175" t="str">
        <f t="shared" si="189"/>
        <v>&lt;1000</v>
      </c>
      <c r="Y1175" s="12">
        <f>VLOOKUP(H1175,Table1[#All],2,)*Kickstarter!E1175</f>
        <v>30</v>
      </c>
      <c r="Z1175" s="5">
        <f>Y1175/'currency conversion'!$B$18</f>
        <v>6.511522691923421E-7</v>
      </c>
    </row>
    <row r="1176" spans="1:26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0"/>
        <v>5.906666666666667E-2</v>
      </c>
      <c r="P1176" s="6">
        <f t="shared" si="181"/>
        <v>46.631578947368418</v>
      </c>
      <c r="Q1176" t="str">
        <f t="shared" si="182"/>
        <v>food</v>
      </c>
      <c r="R1176" t="str">
        <f t="shared" si="183"/>
        <v>food trucks</v>
      </c>
      <c r="S1176" s="10">
        <f t="shared" si="184"/>
        <v>42468.59174768519</v>
      </c>
      <c r="T1176" s="10">
        <f t="shared" si="185"/>
        <v>42498.59174768519</v>
      </c>
      <c r="U1176">
        <f t="shared" si="186"/>
        <v>2016</v>
      </c>
      <c r="V1176">
        <f t="shared" si="187"/>
        <v>2016</v>
      </c>
      <c r="W1176" t="str">
        <f t="shared" si="188"/>
        <v>Apr</v>
      </c>
      <c r="X1176" t="str">
        <f t="shared" si="189"/>
        <v>&lt;1000</v>
      </c>
      <c r="Y1176" s="12">
        <f>VLOOKUP(H1176,Table1[#All],2,)*Kickstarter!E1176</f>
        <v>886</v>
      </c>
      <c r="Z1176" s="5">
        <f>Y1176/'currency conversion'!$B$18</f>
        <v>1.9230697016813838E-5</v>
      </c>
    </row>
    <row r="1177" spans="1:26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0"/>
        <v>2.9250000000000002E-2</v>
      </c>
      <c r="P1177" s="6">
        <f t="shared" si="181"/>
        <v>65</v>
      </c>
      <c r="Q1177" t="str">
        <f t="shared" si="182"/>
        <v>food</v>
      </c>
      <c r="R1177" t="str">
        <f t="shared" si="183"/>
        <v>food trucks</v>
      </c>
      <c r="S1177" s="10">
        <f t="shared" si="184"/>
        <v>42170.478460648148</v>
      </c>
      <c r="T1177" s="10">
        <f t="shared" si="185"/>
        <v>42200.478460648148</v>
      </c>
      <c r="U1177">
        <f t="shared" si="186"/>
        <v>2015</v>
      </c>
      <c r="V1177">
        <f t="shared" si="187"/>
        <v>2015</v>
      </c>
      <c r="W1177" t="str">
        <f t="shared" si="188"/>
        <v>Jun</v>
      </c>
      <c r="X1177" t="str">
        <f t="shared" si="189"/>
        <v>&lt;1000</v>
      </c>
      <c r="Y1177" s="12">
        <f>VLOOKUP(H1177,Table1[#All],2,)*Kickstarter!E1177</f>
        <v>585</v>
      </c>
      <c r="Z1177" s="5">
        <f>Y1177/'currency conversion'!$B$18</f>
        <v>1.2697469249250671E-5</v>
      </c>
    </row>
    <row r="1178" spans="1:26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0"/>
        <v>5.7142857142857142E-5</v>
      </c>
      <c r="P1178" s="6">
        <f t="shared" si="181"/>
        <v>10</v>
      </c>
      <c r="Q1178" t="str">
        <f t="shared" si="182"/>
        <v>food</v>
      </c>
      <c r="R1178" t="str">
        <f t="shared" si="183"/>
        <v>food trucks</v>
      </c>
      <c r="S1178" s="10">
        <f t="shared" si="184"/>
        <v>42745.769652777773</v>
      </c>
      <c r="T1178" s="10">
        <f t="shared" si="185"/>
        <v>42800.291666666672</v>
      </c>
      <c r="U1178">
        <f t="shared" si="186"/>
        <v>2017</v>
      </c>
      <c r="V1178">
        <f t="shared" si="187"/>
        <v>2017</v>
      </c>
      <c r="W1178" t="str">
        <f t="shared" si="188"/>
        <v>Jan</v>
      </c>
      <c r="X1178" t="str">
        <f t="shared" si="189"/>
        <v>&lt;1000</v>
      </c>
      <c r="Y1178" s="12">
        <f>VLOOKUP(H1178,Table1[#All],2,)*Kickstarter!E1178</f>
        <v>7.1</v>
      </c>
      <c r="Z1178" s="5">
        <f>Y1178/'currency conversion'!$B$18</f>
        <v>1.5410603704218763E-7</v>
      </c>
    </row>
    <row r="1179" spans="1:26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0"/>
        <v>0</v>
      </c>
      <c r="P1179" s="6">
        <f t="shared" si="181"/>
        <v>0</v>
      </c>
      <c r="Q1179" t="str">
        <f t="shared" si="182"/>
        <v>food</v>
      </c>
      <c r="R1179" t="str">
        <f t="shared" si="183"/>
        <v>food trucks</v>
      </c>
      <c r="S1179" s="10">
        <f t="shared" si="184"/>
        <v>41897.410833333335</v>
      </c>
      <c r="T1179" s="10">
        <f t="shared" si="185"/>
        <v>41927.410833333335</v>
      </c>
      <c r="U1179">
        <f t="shared" si="186"/>
        <v>2014</v>
      </c>
      <c r="V1179">
        <f t="shared" si="187"/>
        <v>2014</v>
      </c>
      <c r="W1179" t="str">
        <f t="shared" si="188"/>
        <v>Sep</v>
      </c>
      <c r="X1179" t="str">
        <f t="shared" si="189"/>
        <v>No funding</v>
      </c>
      <c r="Y1179" s="12">
        <f>VLOOKUP(H1179,Table1[#All],2,)*Kickstarter!E1179</f>
        <v>0</v>
      </c>
      <c r="Z1179" s="5">
        <f>Y1179/'currency conversion'!$B$18</f>
        <v>0</v>
      </c>
    </row>
    <row r="1180" spans="1:26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0"/>
        <v>6.666666666666667E-5</v>
      </c>
      <c r="P1180" s="6">
        <f t="shared" si="181"/>
        <v>5</v>
      </c>
      <c r="Q1180" t="str">
        <f t="shared" si="182"/>
        <v>food</v>
      </c>
      <c r="R1180" t="str">
        <f t="shared" si="183"/>
        <v>food trucks</v>
      </c>
      <c r="S1180" s="10">
        <f t="shared" si="184"/>
        <v>41837.655694444446</v>
      </c>
      <c r="T1180" s="10">
        <f t="shared" si="185"/>
        <v>41867.655694444446</v>
      </c>
      <c r="U1180">
        <f t="shared" si="186"/>
        <v>2014</v>
      </c>
      <c r="V1180">
        <f t="shared" si="187"/>
        <v>2014</v>
      </c>
      <c r="W1180" t="str">
        <f t="shared" si="188"/>
        <v>Jul</v>
      </c>
      <c r="X1180" t="str">
        <f t="shared" si="189"/>
        <v>&lt;1000</v>
      </c>
      <c r="Y1180" s="12">
        <f>VLOOKUP(H1180,Table1[#All],2,)*Kickstarter!E1180</f>
        <v>5</v>
      </c>
      <c r="Z1180" s="5">
        <f>Y1180/'currency conversion'!$B$18</f>
        <v>1.0852537819872369E-7</v>
      </c>
    </row>
    <row r="1181" spans="1:26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0"/>
        <v>5.3333333333333337E-2</v>
      </c>
      <c r="P1181" s="6">
        <f t="shared" si="181"/>
        <v>640</v>
      </c>
      <c r="Q1181" t="str">
        <f t="shared" si="182"/>
        <v>food</v>
      </c>
      <c r="R1181" t="str">
        <f t="shared" si="183"/>
        <v>food trucks</v>
      </c>
      <c r="S1181" s="10">
        <f t="shared" si="184"/>
        <v>42275.470219907409</v>
      </c>
      <c r="T1181" s="10">
        <f t="shared" si="185"/>
        <v>42305.470219907409</v>
      </c>
      <c r="U1181">
        <f t="shared" si="186"/>
        <v>2015</v>
      </c>
      <c r="V1181">
        <f t="shared" si="187"/>
        <v>2015</v>
      </c>
      <c r="W1181" t="str">
        <f t="shared" si="188"/>
        <v>Sep</v>
      </c>
      <c r="X1181" t="str">
        <f t="shared" si="189"/>
        <v>1000 to 4999</v>
      </c>
      <c r="Y1181" s="12">
        <f>VLOOKUP(H1181,Table1[#All],2,)*Kickstarter!E1181</f>
        <v>2400</v>
      </c>
      <c r="Z1181" s="5">
        <f>Y1181/'currency conversion'!$B$18</f>
        <v>5.2092181535387371E-5</v>
      </c>
    </row>
    <row r="1182" spans="1:26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0"/>
        <v>0.11749999999999999</v>
      </c>
      <c r="P1182" s="6">
        <f t="shared" si="181"/>
        <v>69.117647058823536</v>
      </c>
      <c r="Q1182" t="str">
        <f t="shared" si="182"/>
        <v>food</v>
      </c>
      <c r="R1182" t="str">
        <f t="shared" si="183"/>
        <v>food trucks</v>
      </c>
      <c r="S1182" s="10">
        <f t="shared" si="184"/>
        <v>41781.556875000002</v>
      </c>
      <c r="T1182" s="10">
        <f t="shared" si="185"/>
        <v>41818.556875000002</v>
      </c>
      <c r="U1182">
        <f t="shared" si="186"/>
        <v>2014</v>
      </c>
      <c r="V1182">
        <f t="shared" si="187"/>
        <v>2014</v>
      </c>
      <c r="W1182" t="str">
        <f t="shared" si="188"/>
        <v>May</v>
      </c>
      <c r="X1182" t="str">
        <f t="shared" si="189"/>
        <v>5000 to 9999</v>
      </c>
      <c r="Y1182" s="12">
        <f>VLOOKUP(H1182,Table1[#All],2,)*Kickstarter!E1182</f>
        <v>5875</v>
      </c>
      <c r="Z1182" s="5">
        <f>Y1182/'currency conversion'!$B$18</f>
        <v>1.2751731938350034E-4</v>
      </c>
    </row>
    <row r="1183" spans="1:26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0"/>
        <v>8.0000000000000007E-5</v>
      </c>
      <c r="P1183" s="6">
        <f t="shared" si="181"/>
        <v>1.3333333333333333</v>
      </c>
      <c r="Q1183" t="str">
        <f t="shared" si="182"/>
        <v>food</v>
      </c>
      <c r="R1183" t="str">
        <f t="shared" si="183"/>
        <v>food trucks</v>
      </c>
      <c r="S1183" s="10">
        <f t="shared" si="184"/>
        <v>42034.089363425926</v>
      </c>
      <c r="T1183" s="10">
        <f t="shared" si="185"/>
        <v>42064.089363425926</v>
      </c>
      <c r="U1183">
        <f t="shared" si="186"/>
        <v>2015</v>
      </c>
      <c r="V1183">
        <f t="shared" si="187"/>
        <v>2015</v>
      </c>
      <c r="W1183" t="str">
        <f t="shared" si="188"/>
        <v>Jan</v>
      </c>
      <c r="X1183" t="str">
        <f t="shared" si="189"/>
        <v>&lt;1000</v>
      </c>
      <c r="Y1183" s="12">
        <f>VLOOKUP(H1183,Table1[#All],2,)*Kickstarter!E1183</f>
        <v>4</v>
      </c>
      <c r="Z1183" s="5">
        <f>Y1183/'currency conversion'!$B$18</f>
        <v>8.6820302558978948E-8</v>
      </c>
    </row>
    <row r="1184" spans="1:26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0"/>
        <v>4.2000000000000003E-2</v>
      </c>
      <c r="P1184" s="6">
        <f t="shared" si="181"/>
        <v>10.5</v>
      </c>
      <c r="Q1184" t="str">
        <f t="shared" si="182"/>
        <v>food</v>
      </c>
      <c r="R1184" t="str">
        <f t="shared" si="183"/>
        <v>food trucks</v>
      </c>
      <c r="S1184" s="10">
        <f t="shared" si="184"/>
        <v>42728.577407407407</v>
      </c>
      <c r="T1184" s="10">
        <f t="shared" si="185"/>
        <v>42747.445833333331</v>
      </c>
      <c r="U1184">
        <f t="shared" si="186"/>
        <v>2016</v>
      </c>
      <c r="V1184">
        <f t="shared" si="187"/>
        <v>2017</v>
      </c>
      <c r="W1184" t="str">
        <f t="shared" si="188"/>
        <v>Dec</v>
      </c>
      <c r="X1184" t="str">
        <f t="shared" si="189"/>
        <v>&lt;1000</v>
      </c>
      <c r="Y1184" s="12">
        <f>VLOOKUP(H1184,Table1[#All],2,)*Kickstarter!E1184</f>
        <v>42</v>
      </c>
      <c r="Z1184" s="5">
        <f>Y1184/'currency conversion'!$B$18</f>
        <v>9.1161317686927903E-7</v>
      </c>
    </row>
    <row r="1185" spans="1:26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0"/>
        <v>0.04</v>
      </c>
      <c r="P1185" s="6">
        <f t="shared" si="181"/>
        <v>33.333333333333336</v>
      </c>
      <c r="Q1185" t="str">
        <f t="shared" si="182"/>
        <v>food</v>
      </c>
      <c r="R1185" t="str">
        <f t="shared" si="183"/>
        <v>food trucks</v>
      </c>
      <c r="S1185" s="10">
        <f t="shared" si="184"/>
        <v>42656.61137731481</v>
      </c>
      <c r="T1185" s="10">
        <f t="shared" si="185"/>
        <v>42675.915972222225</v>
      </c>
      <c r="U1185">
        <f t="shared" si="186"/>
        <v>2016</v>
      </c>
      <c r="V1185">
        <f t="shared" si="187"/>
        <v>2016</v>
      </c>
      <c r="W1185" t="str">
        <f t="shared" si="188"/>
        <v>Oct</v>
      </c>
      <c r="X1185" t="str">
        <f t="shared" si="189"/>
        <v>&lt;1000</v>
      </c>
      <c r="Y1185" s="12">
        <f>VLOOKUP(H1185,Table1[#All],2,)*Kickstarter!E1185</f>
        <v>100</v>
      </c>
      <c r="Z1185" s="5">
        <f>Y1185/'currency conversion'!$B$18</f>
        <v>2.170507563974474E-6</v>
      </c>
    </row>
    <row r="1186" spans="1:26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0"/>
        <v>1.0493636363636363</v>
      </c>
      <c r="P1186" s="6">
        <f t="shared" si="181"/>
        <v>61.562666666666665</v>
      </c>
      <c r="Q1186" t="str">
        <f t="shared" si="182"/>
        <v>photography</v>
      </c>
      <c r="R1186" t="str">
        <f t="shared" si="183"/>
        <v>photobooks</v>
      </c>
      <c r="S1186" s="10">
        <f t="shared" si="184"/>
        <v>42741.349664351852</v>
      </c>
      <c r="T1186" s="10">
        <f t="shared" si="185"/>
        <v>42772.349664351852</v>
      </c>
      <c r="U1186">
        <f t="shared" si="186"/>
        <v>2017</v>
      </c>
      <c r="V1186">
        <f t="shared" si="187"/>
        <v>2017</v>
      </c>
      <c r="W1186" t="str">
        <f t="shared" si="188"/>
        <v>Jan</v>
      </c>
      <c r="X1186" t="str">
        <f t="shared" si="189"/>
        <v>20000 to 24999</v>
      </c>
      <c r="Y1186" s="12">
        <f>VLOOKUP(H1186,Table1[#All],2,)*Kickstarter!E1186</f>
        <v>30242.66</v>
      </c>
      <c r="Z1186" s="5">
        <f>Y1186/'currency conversion'!$B$18</f>
        <v>6.5641922284708258E-4</v>
      </c>
    </row>
    <row r="1187" spans="1:26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0"/>
        <v>1.0544</v>
      </c>
      <c r="P1187" s="6">
        <f t="shared" si="181"/>
        <v>118.73873873873873</v>
      </c>
      <c r="Q1187" t="str">
        <f t="shared" si="182"/>
        <v>photography</v>
      </c>
      <c r="R1187" t="str">
        <f t="shared" si="183"/>
        <v>photobooks</v>
      </c>
      <c r="S1187" s="10">
        <f t="shared" si="184"/>
        <v>42130.615150462967</v>
      </c>
      <c r="T1187" s="10">
        <f t="shared" si="185"/>
        <v>42162.916666666672</v>
      </c>
      <c r="U1187">
        <f t="shared" si="186"/>
        <v>2015</v>
      </c>
      <c r="V1187">
        <f t="shared" si="187"/>
        <v>2015</v>
      </c>
      <c r="W1187" t="str">
        <f t="shared" si="188"/>
        <v>May</v>
      </c>
      <c r="X1187" t="str">
        <f t="shared" si="189"/>
        <v>10000 to 14999</v>
      </c>
      <c r="Y1187" s="12">
        <f>VLOOKUP(H1187,Table1[#All],2,)*Kickstarter!E1187</f>
        <v>13180</v>
      </c>
      <c r="Z1187" s="5">
        <f>Y1187/'currency conversion'!$B$18</f>
        <v>2.8607289693183567E-4</v>
      </c>
    </row>
    <row r="1188" spans="1:26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0"/>
        <v>1.0673333333333332</v>
      </c>
      <c r="P1188" s="6">
        <f t="shared" si="181"/>
        <v>65.081300813008127</v>
      </c>
      <c r="Q1188" t="str">
        <f t="shared" si="182"/>
        <v>photography</v>
      </c>
      <c r="R1188" t="str">
        <f t="shared" si="183"/>
        <v>photobooks</v>
      </c>
      <c r="S1188" s="10">
        <f t="shared" si="184"/>
        <v>42123.61336805555</v>
      </c>
      <c r="T1188" s="10">
        <f t="shared" si="185"/>
        <v>42156.695833333331</v>
      </c>
      <c r="U1188">
        <f t="shared" si="186"/>
        <v>2015</v>
      </c>
      <c r="V1188">
        <f t="shared" si="187"/>
        <v>2015</v>
      </c>
      <c r="W1188" t="str">
        <f t="shared" si="188"/>
        <v>Apr</v>
      </c>
      <c r="X1188" t="str">
        <f t="shared" si="189"/>
        <v>5000 to 9999</v>
      </c>
      <c r="Y1188" s="12">
        <f>VLOOKUP(H1188,Table1[#All],2,)*Kickstarter!E1188</f>
        <v>10486.550000000001</v>
      </c>
      <c r="Z1188" s="5">
        <f>Y1188/'currency conversion'!$B$18</f>
        <v>2.2761136094996522E-4</v>
      </c>
    </row>
    <row r="1189" spans="1:26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0"/>
        <v>1.0412571428571429</v>
      </c>
      <c r="P1189" s="6">
        <f t="shared" si="181"/>
        <v>130.15714285714284</v>
      </c>
      <c r="Q1189" t="str">
        <f t="shared" si="182"/>
        <v>photography</v>
      </c>
      <c r="R1189" t="str">
        <f t="shared" si="183"/>
        <v>photobooks</v>
      </c>
      <c r="S1189" s="10">
        <f t="shared" si="184"/>
        <v>42109.644942129627</v>
      </c>
      <c r="T1189" s="10">
        <f t="shared" si="185"/>
        <v>42141.5</v>
      </c>
      <c r="U1189">
        <f t="shared" si="186"/>
        <v>2015</v>
      </c>
      <c r="V1189">
        <f t="shared" si="187"/>
        <v>2015</v>
      </c>
      <c r="W1189" t="str">
        <f t="shared" si="188"/>
        <v>Apr</v>
      </c>
      <c r="X1189" t="str">
        <f t="shared" si="189"/>
        <v>5000 to 9999</v>
      </c>
      <c r="Y1189" s="12">
        <f>VLOOKUP(H1189,Table1[#All],2,)*Kickstarter!E1189</f>
        <v>9111</v>
      </c>
      <c r="Z1189" s="5">
        <f>Y1189/'currency conversion'!$B$18</f>
        <v>1.9775494415371432E-4</v>
      </c>
    </row>
    <row r="1190" spans="1:26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0"/>
        <v>1.6054999999999999</v>
      </c>
      <c r="P1190" s="6">
        <f t="shared" si="181"/>
        <v>37.776470588235291</v>
      </c>
      <c r="Q1190" t="str">
        <f t="shared" si="182"/>
        <v>photography</v>
      </c>
      <c r="R1190" t="str">
        <f t="shared" si="183"/>
        <v>photobooks</v>
      </c>
      <c r="S1190" s="10">
        <f t="shared" si="184"/>
        <v>42711.450694444444</v>
      </c>
      <c r="T1190" s="10">
        <f t="shared" si="185"/>
        <v>42732.450694444444</v>
      </c>
      <c r="U1190">
        <f t="shared" si="186"/>
        <v>2016</v>
      </c>
      <c r="V1190">
        <f t="shared" si="187"/>
        <v>2016</v>
      </c>
      <c r="W1190" t="str">
        <f t="shared" si="188"/>
        <v>Dec</v>
      </c>
      <c r="X1190" t="str">
        <f t="shared" si="189"/>
        <v>1000 to 4999</v>
      </c>
      <c r="Y1190" s="12">
        <f>VLOOKUP(H1190,Table1[#All],2,)*Kickstarter!E1190</f>
        <v>2408.25</v>
      </c>
      <c r="Z1190" s="5">
        <f>Y1190/'currency conversion'!$B$18</f>
        <v>5.2271248409415265E-5</v>
      </c>
    </row>
    <row r="1191" spans="1:26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0"/>
        <v>1.0777777777777777</v>
      </c>
      <c r="P1191" s="6">
        <f t="shared" si="181"/>
        <v>112.79069767441861</v>
      </c>
      <c r="Q1191" t="str">
        <f t="shared" si="182"/>
        <v>photography</v>
      </c>
      <c r="R1191" t="str">
        <f t="shared" si="183"/>
        <v>photobooks</v>
      </c>
      <c r="S1191" s="10">
        <f t="shared" si="184"/>
        <v>42529.729108796295</v>
      </c>
      <c r="T1191" s="10">
        <f t="shared" si="185"/>
        <v>42550.729108796295</v>
      </c>
      <c r="U1191">
        <f t="shared" si="186"/>
        <v>2016</v>
      </c>
      <c r="V1191">
        <f t="shared" si="187"/>
        <v>2016</v>
      </c>
      <c r="W1191" t="str">
        <f t="shared" si="188"/>
        <v>Jun</v>
      </c>
      <c r="X1191" t="str">
        <f t="shared" si="189"/>
        <v>5000 to 9999</v>
      </c>
      <c r="Y1191" s="12">
        <f>VLOOKUP(H1191,Table1[#All],2,)*Kickstarter!E1191</f>
        <v>9700</v>
      </c>
      <c r="Z1191" s="5">
        <f>Y1191/'currency conversion'!$B$18</f>
        <v>2.1053923370552397E-4</v>
      </c>
    </row>
    <row r="1192" spans="1:26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0"/>
        <v>1.35</v>
      </c>
      <c r="P1192" s="6">
        <f t="shared" si="181"/>
        <v>51.92307692307692</v>
      </c>
      <c r="Q1192" t="str">
        <f t="shared" si="182"/>
        <v>photography</v>
      </c>
      <c r="R1192" t="str">
        <f t="shared" si="183"/>
        <v>photobooks</v>
      </c>
      <c r="S1192" s="10">
        <f t="shared" si="184"/>
        <v>41852.415798611109</v>
      </c>
      <c r="T1192" s="10">
        <f t="shared" si="185"/>
        <v>41882.415798611109</v>
      </c>
      <c r="U1192">
        <f t="shared" si="186"/>
        <v>2014</v>
      </c>
      <c r="V1192">
        <f t="shared" si="187"/>
        <v>2014</v>
      </c>
      <c r="W1192" t="str">
        <f t="shared" si="188"/>
        <v>Aug</v>
      </c>
      <c r="X1192" t="str">
        <f t="shared" si="189"/>
        <v>&lt;1000</v>
      </c>
      <c r="Y1192" s="12">
        <f>VLOOKUP(H1192,Table1[#All],2,)*Kickstarter!E1192</f>
        <v>675</v>
      </c>
      <c r="Z1192" s="5">
        <f>Y1192/'currency conversion'!$B$18</f>
        <v>1.4650926056827698E-5</v>
      </c>
    </row>
    <row r="1193" spans="1:26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0"/>
        <v>1.0907407407407408</v>
      </c>
      <c r="P1193" s="6">
        <f t="shared" si="181"/>
        <v>89.242424242424249</v>
      </c>
      <c r="Q1193" t="str">
        <f t="shared" si="182"/>
        <v>photography</v>
      </c>
      <c r="R1193" t="str">
        <f t="shared" si="183"/>
        <v>photobooks</v>
      </c>
      <c r="S1193" s="10">
        <f t="shared" si="184"/>
        <v>42419.353703703702</v>
      </c>
      <c r="T1193" s="10">
        <f t="shared" si="185"/>
        <v>42449.312037037038</v>
      </c>
      <c r="U1193">
        <f t="shared" si="186"/>
        <v>2016</v>
      </c>
      <c r="V1193">
        <f t="shared" si="187"/>
        <v>2016</v>
      </c>
      <c r="W1193" t="str">
        <f t="shared" si="188"/>
        <v>Feb</v>
      </c>
      <c r="X1193" t="str">
        <f t="shared" si="189"/>
        <v>1000 to 4999</v>
      </c>
      <c r="Y1193" s="12">
        <f>VLOOKUP(H1193,Table1[#All],2,)*Kickstarter!E1193</f>
        <v>2945</v>
      </c>
      <c r="Z1193" s="5">
        <f>Y1193/'currency conversion'!$B$18</f>
        <v>6.392144775904825E-5</v>
      </c>
    </row>
    <row r="1194" spans="1:26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0"/>
        <v>2.9</v>
      </c>
      <c r="P1194" s="6">
        <f t="shared" si="181"/>
        <v>19.333333333333332</v>
      </c>
      <c r="Q1194" t="str">
        <f t="shared" si="182"/>
        <v>photography</v>
      </c>
      <c r="R1194" t="str">
        <f t="shared" si="183"/>
        <v>photobooks</v>
      </c>
      <c r="S1194" s="10">
        <f t="shared" si="184"/>
        <v>42747.256689814814</v>
      </c>
      <c r="T1194" s="10">
        <f t="shared" si="185"/>
        <v>42777.256689814814</v>
      </c>
      <c r="U1194">
        <f t="shared" si="186"/>
        <v>2017</v>
      </c>
      <c r="V1194">
        <f t="shared" si="187"/>
        <v>2017</v>
      </c>
      <c r="W1194" t="str">
        <f t="shared" si="188"/>
        <v>Jan</v>
      </c>
      <c r="X1194" t="str">
        <f t="shared" si="189"/>
        <v>&lt;1000</v>
      </c>
      <c r="Y1194" s="12">
        <f>VLOOKUP(H1194,Table1[#All],2,)*Kickstarter!E1194</f>
        <v>379.90000000000003</v>
      </c>
      <c r="Z1194" s="5">
        <f>Y1194/'currency conversion'!$B$18</f>
        <v>8.2457582355390273E-6</v>
      </c>
    </row>
    <row r="1195" spans="1:26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0"/>
        <v>1.0395714285714286</v>
      </c>
      <c r="P1195" s="6">
        <f t="shared" si="181"/>
        <v>79.967032967032964</v>
      </c>
      <c r="Q1195" t="str">
        <f t="shared" si="182"/>
        <v>photography</v>
      </c>
      <c r="R1195" t="str">
        <f t="shared" si="183"/>
        <v>photobooks</v>
      </c>
      <c r="S1195" s="10">
        <f t="shared" si="184"/>
        <v>42409.526076388887</v>
      </c>
      <c r="T1195" s="10">
        <f t="shared" si="185"/>
        <v>42469.484409722223</v>
      </c>
      <c r="U1195">
        <f t="shared" si="186"/>
        <v>2016</v>
      </c>
      <c r="V1195">
        <f t="shared" si="187"/>
        <v>2016</v>
      </c>
      <c r="W1195" t="str">
        <f t="shared" si="188"/>
        <v>Feb</v>
      </c>
      <c r="X1195" t="str">
        <f t="shared" si="189"/>
        <v>20000 to 24999</v>
      </c>
      <c r="Y1195" s="12">
        <f>VLOOKUP(H1195,Table1[#All],2,)*Kickstarter!E1195</f>
        <v>21831</v>
      </c>
      <c r="Z1195" s="5">
        <f>Y1195/'currency conversion'!$B$18</f>
        <v>4.7384350629126737E-4</v>
      </c>
    </row>
    <row r="1196" spans="1:26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0"/>
        <v>3.2223999999999999</v>
      </c>
      <c r="P1196" s="6">
        <f t="shared" si="181"/>
        <v>56.414565826330531</v>
      </c>
      <c r="Q1196" t="str">
        <f t="shared" si="182"/>
        <v>photography</v>
      </c>
      <c r="R1196" t="str">
        <f t="shared" si="183"/>
        <v>photobooks</v>
      </c>
      <c r="S1196" s="10">
        <f t="shared" si="184"/>
        <v>42072.238182870366</v>
      </c>
      <c r="T1196" s="10">
        <f t="shared" si="185"/>
        <v>42102.238182870366</v>
      </c>
      <c r="U1196">
        <f t="shared" si="186"/>
        <v>2015</v>
      </c>
      <c r="V1196">
        <f t="shared" si="187"/>
        <v>2015</v>
      </c>
      <c r="W1196" t="str">
        <f t="shared" si="188"/>
        <v>Mar</v>
      </c>
      <c r="X1196" t="str">
        <f t="shared" si="189"/>
        <v>40000 to 44999</v>
      </c>
      <c r="Y1196" s="12">
        <f>VLOOKUP(H1196,Table1[#All],2,)*Kickstarter!E1196</f>
        <v>45919.199999999997</v>
      </c>
      <c r="Z1196" s="5">
        <f>Y1196/'currency conversion'!$B$18</f>
        <v>9.9667970931656652E-4</v>
      </c>
    </row>
    <row r="1197" spans="1:26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0"/>
        <v>1.35</v>
      </c>
      <c r="P1197" s="6">
        <f t="shared" si="181"/>
        <v>79.411764705882348</v>
      </c>
      <c r="Q1197" t="str">
        <f t="shared" si="182"/>
        <v>photography</v>
      </c>
      <c r="R1197" t="str">
        <f t="shared" si="183"/>
        <v>photobooks</v>
      </c>
      <c r="S1197" s="10">
        <f t="shared" si="184"/>
        <v>42298.09783564815</v>
      </c>
      <c r="T1197" s="10">
        <f t="shared" si="185"/>
        <v>42358.125</v>
      </c>
      <c r="U1197">
        <f t="shared" si="186"/>
        <v>2015</v>
      </c>
      <c r="V1197">
        <f t="shared" si="187"/>
        <v>2015</v>
      </c>
      <c r="W1197" t="str">
        <f t="shared" si="188"/>
        <v>Oct</v>
      </c>
      <c r="X1197" t="str">
        <f t="shared" si="189"/>
        <v>10000 to 14999</v>
      </c>
      <c r="Y1197" s="12">
        <f>VLOOKUP(H1197,Table1[#All],2,)*Kickstarter!E1197</f>
        <v>15389.999999999998</v>
      </c>
      <c r="Z1197" s="5">
        <f>Y1197/'currency conversion'!$B$18</f>
        <v>3.3404111409567148E-4</v>
      </c>
    </row>
    <row r="1198" spans="1:26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0"/>
        <v>2.6991034482758622</v>
      </c>
      <c r="P1198" s="6">
        <f t="shared" si="181"/>
        <v>76.439453125</v>
      </c>
      <c r="Q1198" t="str">
        <f t="shared" si="182"/>
        <v>photography</v>
      </c>
      <c r="R1198" t="str">
        <f t="shared" si="183"/>
        <v>photobooks</v>
      </c>
      <c r="S1198" s="10">
        <f t="shared" si="184"/>
        <v>42326.568738425922</v>
      </c>
      <c r="T1198" s="10">
        <f t="shared" si="185"/>
        <v>42356.568738425922</v>
      </c>
      <c r="U1198">
        <f t="shared" si="186"/>
        <v>2015</v>
      </c>
      <c r="V1198">
        <f t="shared" si="187"/>
        <v>2015</v>
      </c>
      <c r="W1198" t="str">
        <f t="shared" si="188"/>
        <v>Nov</v>
      </c>
      <c r="X1198" t="str">
        <f t="shared" si="189"/>
        <v>35000 to 39999</v>
      </c>
      <c r="Y1198" s="12">
        <f>VLOOKUP(H1198,Table1[#All],2,)*Kickstarter!E1198</f>
        <v>51269.47</v>
      </c>
      <c r="Z1198" s="5">
        <f>Y1198/'currency conversion'!$B$18</f>
        <v>1.1128077243596237E-3</v>
      </c>
    </row>
    <row r="1199" spans="1:26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0"/>
        <v>2.5329333333333333</v>
      </c>
      <c r="P1199" s="6">
        <f t="shared" si="181"/>
        <v>121</v>
      </c>
      <c r="Q1199" t="str">
        <f t="shared" si="182"/>
        <v>photography</v>
      </c>
      <c r="R1199" t="str">
        <f t="shared" si="183"/>
        <v>photobooks</v>
      </c>
      <c r="S1199" s="10">
        <f t="shared" si="184"/>
        <v>42503.41474537037</v>
      </c>
      <c r="T1199" s="10">
        <f t="shared" si="185"/>
        <v>42533.999305555553</v>
      </c>
      <c r="U1199">
        <f t="shared" si="186"/>
        <v>2016</v>
      </c>
      <c r="V1199">
        <f t="shared" si="187"/>
        <v>2016</v>
      </c>
      <c r="W1199" t="str">
        <f t="shared" si="188"/>
        <v>May</v>
      </c>
      <c r="X1199" t="str">
        <f t="shared" si="189"/>
        <v>35000 to 39999</v>
      </c>
      <c r="Y1199" s="12">
        <f>VLOOKUP(H1199,Table1[#All],2,)*Kickstarter!E1199</f>
        <v>37994</v>
      </c>
      <c r="Z1199" s="5">
        <f>Y1199/'currency conversion'!$B$18</f>
        <v>8.2466264385646162E-4</v>
      </c>
    </row>
    <row r="1200" spans="1:26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0"/>
        <v>2.6059999999999999</v>
      </c>
      <c r="P1200" s="6">
        <f t="shared" si="181"/>
        <v>54.616766467065865</v>
      </c>
      <c r="Q1200" t="str">
        <f t="shared" si="182"/>
        <v>photography</v>
      </c>
      <c r="R1200" t="str">
        <f t="shared" si="183"/>
        <v>photobooks</v>
      </c>
      <c r="S1200" s="10">
        <f t="shared" si="184"/>
        <v>42333.369050925925</v>
      </c>
      <c r="T1200" s="10">
        <f t="shared" si="185"/>
        <v>42368.875</v>
      </c>
      <c r="U1200">
        <f t="shared" si="186"/>
        <v>2015</v>
      </c>
      <c r="V1200">
        <f t="shared" si="187"/>
        <v>2015</v>
      </c>
      <c r="W1200" t="str">
        <f t="shared" si="188"/>
        <v>Nov</v>
      </c>
      <c r="X1200" t="str">
        <f t="shared" si="189"/>
        <v>5000 to 9999</v>
      </c>
      <c r="Y1200" s="12">
        <f>VLOOKUP(H1200,Table1[#All],2,)*Kickstarter!E1200</f>
        <v>9121</v>
      </c>
      <c r="Z1200" s="5">
        <f>Y1200/'currency conversion'!$B$18</f>
        <v>1.9797199491011175E-4</v>
      </c>
    </row>
    <row r="1201" spans="1:26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0"/>
        <v>1.0131677953348381</v>
      </c>
      <c r="P1201" s="6">
        <f t="shared" si="181"/>
        <v>299.22222222222223</v>
      </c>
      <c r="Q1201" t="str">
        <f t="shared" si="182"/>
        <v>photography</v>
      </c>
      <c r="R1201" t="str">
        <f t="shared" si="183"/>
        <v>photobooks</v>
      </c>
      <c r="S1201" s="10">
        <f t="shared" si="184"/>
        <v>42161.520833333328</v>
      </c>
      <c r="T1201" s="10">
        <f t="shared" si="185"/>
        <v>42193.520833333328</v>
      </c>
      <c r="U1201">
        <f t="shared" si="186"/>
        <v>2015</v>
      </c>
      <c r="V1201">
        <f t="shared" si="187"/>
        <v>2015</v>
      </c>
      <c r="W1201" t="str">
        <f t="shared" si="188"/>
        <v>Jun</v>
      </c>
      <c r="X1201" t="str">
        <f t="shared" si="189"/>
        <v>1000 to 4999</v>
      </c>
      <c r="Y1201" s="12">
        <f>VLOOKUP(H1201,Table1[#All],2,)*Kickstarter!E1201</f>
        <v>3527.83</v>
      </c>
      <c r="Z1201" s="5">
        <f>Y1201/'currency conversion'!$B$18</f>
        <v>7.6571816994160674E-5</v>
      </c>
    </row>
    <row r="1202" spans="1:26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0"/>
        <v>1.2560416666666667</v>
      </c>
      <c r="P1202" s="6">
        <f t="shared" si="181"/>
        <v>58.533980582524272</v>
      </c>
      <c r="Q1202" t="str">
        <f t="shared" si="182"/>
        <v>photography</v>
      </c>
      <c r="R1202" t="str">
        <f t="shared" si="183"/>
        <v>photobooks</v>
      </c>
      <c r="S1202" s="10">
        <f t="shared" si="184"/>
        <v>42089.227500000001</v>
      </c>
      <c r="T1202" s="10">
        <f t="shared" si="185"/>
        <v>42110.227500000001</v>
      </c>
      <c r="U1202">
        <f t="shared" si="186"/>
        <v>2015</v>
      </c>
      <c r="V1202">
        <f t="shared" si="187"/>
        <v>2015</v>
      </c>
      <c r="W1202" t="str">
        <f t="shared" si="188"/>
        <v>Mar</v>
      </c>
      <c r="X1202" t="str">
        <f t="shared" si="189"/>
        <v>5000 to 9999</v>
      </c>
      <c r="Y1202" s="12">
        <f>VLOOKUP(H1202,Table1[#All],2,)*Kickstarter!E1202</f>
        <v>6029</v>
      </c>
      <c r="Z1202" s="5">
        <f>Y1202/'currency conversion'!$B$18</f>
        <v>1.3085990103202104E-4</v>
      </c>
    </row>
    <row r="1203" spans="1:26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0"/>
        <v>1.0243783333333334</v>
      </c>
      <c r="P1203" s="6">
        <f t="shared" si="181"/>
        <v>55.371801801801809</v>
      </c>
      <c r="Q1203" t="str">
        <f t="shared" si="182"/>
        <v>photography</v>
      </c>
      <c r="R1203" t="str">
        <f t="shared" si="183"/>
        <v>photobooks</v>
      </c>
      <c r="S1203" s="10">
        <f t="shared" si="184"/>
        <v>42536.35701388889</v>
      </c>
      <c r="T1203" s="10">
        <f t="shared" si="185"/>
        <v>42566.35701388889</v>
      </c>
      <c r="U1203">
        <f t="shared" si="186"/>
        <v>2016</v>
      </c>
      <c r="V1203">
        <f t="shared" si="187"/>
        <v>2016</v>
      </c>
      <c r="W1203" t="str">
        <f t="shared" si="188"/>
        <v>Jun</v>
      </c>
      <c r="X1203" t="str">
        <f t="shared" si="189"/>
        <v>5000 to 9999</v>
      </c>
      <c r="Y1203" s="12">
        <f>VLOOKUP(H1203,Table1[#All],2,)*Kickstarter!E1203</f>
        <v>8051.6137000000008</v>
      </c>
      <c r="Z1203" s="5">
        <f>Y1203/'currency conversion'!$B$18</f>
        <v>1.7476088438050501E-4</v>
      </c>
    </row>
    <row r="1204" spans="1:26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0"/>
        <v>1.99244</v>
      </c>
      <c r="P1204" s="6">
        <f t="shared" si="181"/>
        <v>183.80442804428046</v>
      </c>
      <c r="Q1204" t="str">
        <f t="shared" si="182"/>
        <v>photography</v>
      </c>
      <c r="R1204" t="str">
        <f t="shared" si="183"/>
        <v>photobooks</v>
      </c>
      <c r="S1204" s="10">
        <f t="shared" si="184"/>
        <v>42152.038819444446</v>
      </c>
      <c r="T1204" s="10">
        <f t="shared" si="185"/>
        <v>42182.038819444446</v>
      </c>
      <c r="U1204">
        <f t="shared" si="186"/>
        <v>2015</v>
      </c>
      <c r="V1204">
        <f t="shared" si="187"/>
        <v>2015</v>
      </c>
      <c r="W1204" t="str">
        <f t="shared" si="188"/>
        <v>May</v>
      </c>
      <c r="X1204" t="str">
        <f t="shared" si="189"/>
        <v>45000 to 49999</v>
      </c>
      <c r="Y1204" s="12">
        <f>VLOOKUP(H1204,Table1[#All],2,)*Kickstarter!E1204</f>
        <v>35365.81</v>
      </c>
      <c r="Z1204" s="5">
        <f>Y1204/'currency conversion'!$B$18</f>
        <v>7.6761758111084082E-4</v>
      </c>
    </row>
    <row r="1205" spans="1:26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0"/>
        <v>1.0245398773006136</v>
      </c>
      <c r="P1205" s="6">
        <f t="shared" si="181"/>
        <v>165.34653465346534</v>
      </c>
      <c r="Q1205" t="str">
        <f t="shared" si="182"/>
        <v>photography</v>
      </c>
      <c r="R1205" t="str">
        <f t="shared" si="183"/>
        <v>photobooks</v>
      </c>
      <c r="S1205" s="10">
        <f t="shared" si="184"/>
        <v>42125.364895833336</v>
      </c>
      <c r="T1205" s="10">
        <f t="shared" si="185"/>
        <v>42155.364895833336</v>
      </c>
      <c r="U1205">
        <f t="shared" si="186"/>
        <v>2015</v>
      </c>
      <c r="V1205">
        <f t="shared" si="187"/>
        <v>2015</v>
      </c>
      <c r="W1205" t="str">
        <f t="shared" si="188"/>
        <v>May</v>
      </c>
      <c r="X1205" t="str">
        <f t="shared" si="189"/>
        <v>15000 to 19999</v>
      </c>
      <c r="Y1205" s="12">
        <f>VLOOKUP(H1205,Table1[#All],2,)*Kickstarter!E1205</f>
        <v>16700</v>
      </c>
      <c r="Z1205" s="5">
        <f>Y1205/'currency conversion'!$B$18</f>
        <v>3.6247476318373713E-4</v>
      </c>
    </row>
    <row r="1206" spans="1:26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0"/>
        <v>1.0294615384615384</v>
      </c>
      <c r="P1206" s="6">
        <f t="shared" si="181"/>
        <v>234.78947368421052</v>
      </c>
      <c r="Q1206" t="str">
        <f t="shared" si="182"/>
        <v>photography</v>
      </c>
      <c r="R1206" t="str">
        <f t="shared" si="183"/>
        <v>photobooks</v>
      </c>
      <c r="S1206" s="10">
        <f t="shared" si="184"/>
        <v>42297.498067129629</v>
      </c>
      <c r="T1206" s="10">
        <f t="shared" si="185"/>
        <v>42341.958333333328</v>
      </c>
      <c r="U1206">
        <f t="shared" si="186"/>
        <v>2015</v>
      </c>
      <c r="V1206">
        <f t="shared" si="187"/>
        <v>2015</v>
      </c>
      <c r="W1206" t="str">
        <f t="shared" si="188"/>
        <v>Oct</v>
      </c>
      <c r="X1206" t="str">
        <f t="shared" si="189"/>
        <v>10000 to 14999</v>
      </c>
      <c r="Y1206" s="12">
        <f>VLOOKUP(H1206,Table1[#All],2,)*Kickstarter!E1206</f>
        <v>13383</v>
      </c>
      <c r="Z1206" s="5">
        <f>Y1206/'currency conversion'!$B$18</f>
        <v>2.9047902728670383E-4</v>
      </c>
    </row>
    <row r="1207" spans="1:26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0"/>
        <v>1.0086153846153847</v>
      </c>
      <c r="P1207" s="6">
        <f t="shared" si="181"/>
        <v>211.48387096774192</v>
      </c>
      <c r="Q1207" t="str">
        <f t="shared" si="182"/>
        <v>photography</v>
      </c>
      <c r="R1207" t="str">
        <f t="shared" si="183"/>
        <v>photobooks</v>
      </c>
      <c r="S1207" s="10">
        <f t="shared" si="184"/>
        <v>42138.256377314814</v>
      </c>
      <c r="T1207" s="10">
        <f t="shared" si="185"/>
        <v>42168.256377314814</v>
      </c>
      <c r="U1207">
        <f t="shared" si="186"/>
        <v>2015</v>
      </c>
      <c r="V1207">
        <f t="shared" si="187"/>
        <v>2015</v>
      </c>
      <c r="W1207" t="str">
        <f t="shared" si="188"/>
        <v>May</v>
      </c>
      <c r="X1207" t="str">
        <f t="shared" si="189"/>
        <v>10000 to 14999</v>
      </c>
      <c r="Y1207" s="12">
        <f>VLOOKUP(H1207,Table1[#All],2,)*Kickstarter!E1207</f>
        <v>14947.679999999998</v>
      </c>
      <c r="Z1207" s="5">
        <f>Y1207/'currency conversion'!$B$18</f>
        <v>3.2444052503869959E-4</v>
      </c>
    </row>
    <row r="1208" spans="1:26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0"/>
        <v>1.1499999999999999</v>
      </c>
      <c r="P1208" s="6">
        <f t="shared" si="181"/>
        <v>32.34375</v>
      </c>
      <c r="Q1208" t="str">
        <f t="shared" si="182"/>
        <v>photography</v>
      </c>
      <c r="R1208" t="str">
        <f t="shared" si="183"/>
        <v>photobooks</v>
      </c>
      <c r="S1208" s="10">
        <f t="shared" si="184"/>
        <v>42772.526076388887</v>
      </c>
      <c r="T1208" s="10">
        <f t="shared" si="185"/>
        <v>42805.311805555553</v>
      </c>
      <c r="U1208">
        <f t="shared" si="186"/>
        <v>2017</v>
      </c>
      <c r="V1208">
        <f t="shared" si="187"/>
        <v>2017</v>
      </c>
      <c r="W1208" t="str">
        <f t="shared" si="188"/>
        <v>Feb</v>
      </c>
      <c r="X1208" t="str">
        <f t="shared" si="189"/>
        <v>1000 to 4999</v>
      </c>
      <c r="Y1208" s="12">
        <f>VLOOKUP(H1208,Table1[#All],2,)*Kickstarter!E1208</f>
        <v>1179.8999999999999</v>
      </c>
      <c r="Z1208" s="5">
        <f>Y1208/'currency conversion'!$B$18</f>
        <v>2.5609818747334814E-5</v>
      </c>
    </row>
    <row r="1209" spans="1:26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0"/>
        <v>1.0416766467065868</v>
      </c>
      <c r="P1209" s="6">
        <f t="shared" si="181"/>
        <v>123.37588652482269</v>
      </c>
      <c r="Q1209" t="str">
        <f t="shared" si="182"/>
        <v>photography</v>
      </c>
      <c r="R1209" t="str">
        <f t="shared" si="183"/>
        <v>photobooks</v>
      </c>
      <c r="S1209" s="10">
        <f t="shared" si="184"/>
        <v>42430.180243055554</v>
      </c>
      <c r="T1209" s="10">
        <f t="shared" si="185"/>
        <v>42460.166666666672</v>
      </c>
      <c r="U1209">
        <f t="shared" si="186"/>
        <v>2016</v>
      </c>
      <c r="V1209">
        <f t="shared" si="187"/>
        <v>2016</v>
      </c>
      <c r="W1209" t="str">
        <f t="shared" si="188"/>
        <v>Mar</v>
      </c>
      <c r="X1209" t="str">
        <f t="shared" si="189"/>
        <v>15000 to 19999</v>
      </c>
      <c r="Y1209" s="12">
        <f>VLOOKUP(H1209,Table1[#All],2,)*Kickstarter!E1209</f>
        <v>19831.439999999999</v>
      </c>
      <c r="Z1209" s="5">
        <f>Y1209/'currency conversion'!$B$18</f>
        <v>4.3044290524505937E-4</v>
      </c>
    </row>
    <row r="1210" spans="1:26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0"/>
        <v>1.5529999999999999</v>
      </c>
      <c r="P1210" s="6">
        <f t="shared" si="181"/>
        <v>207.06666666666666</v>
      </c>
      <c r="Q1210" t="str">
        <f t="shared" si="182"/>
        <v>photography</v>
      </c>
      <c r="R1210" t="str">
        <f t="shared" si="183"/>
        <v>photobooks</v>
      </c>
      <c r="S1210" s="10">
        <f t="shared" si="184"/>
        <v>42423.459074074075</v>
      </c>
      <c r="T1210" s="10">
        <f t="shared" si="185"/>
        <v>42453.417407407411</v>
      </c>
      <c r="U1210">
        <f t="shared" si="186"/>
        <v>2016</v>
      </c>
      <c r="V1210">
        <f t="shared" si="187"/>
        <v>2016</v>
      </c>
      <c r="W1210" t="str">
        <f t="shared" si="188"/>
        <v>Feb</v>
      </c>
      <c r="X1210" t="str">
        <f t="shared" si="189"/>
        <v>15000 to 19999</v>
      </c>
      <c r="Y1210" s="12">
        <f>VLOOKUP(H1210,Table1[#All],2,)*Kickstarter!E1210</f>
        <v>15530</v>
      </c>
      <c r="Z1210" s="5">
        <f>Y1210/'currency conversion'!$B$18</f>
        <v>3.3707982468523579E-4</v>
      </c>
    </row>
    <row r="1211" spans="1:26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0"/>
        <v>1.06</v>
      </c>
      <c r="P1211" s="6">
        <f t="shared" si="181"/>
        <v>138.2608695652174</v>
      </c>
      <c r="Q1211" t="str">
        <f t="shared" si="182"/>
        <v>photography</v>
      </c>
      <c r="R1211" t="str">
        <f t="shared" si="183"/>
        <v>photobooks</v>
      </c>
      <c r="S1211" s="10">
        <f t="shared" si="184"/>
        <v>42761.596122685187</v>
      </c>
      <c r="T1211" s="10">
        <f t="shared" si="185"/>
        <v>42791.596122685187</v>
      </c>
      <c r="U1211">
        <f t="shared" si="186"/>
        <v>2017</v>
      </c>
      <c r="V1211">
        <f t="shared" si="187"/>
        <v>2017</v>
      </c>
      <c r="W1211" t="str">
        <f t="shared" si="188"/>
        <v>Jan</v>
      </c>
      <c r="X1211" t="str">
        <f t="shared" si="189"/>
        <v>5000 to 9999</v>
      </c>
      <c r="Y1211" s="12">
        <f>VLOOKUP(H1211,Table1[#All],2,)*Kickstarter!E1211</f>
        <v>6360</v>
      </c>
      <c r="Z1211" s="5">
        <f>Y1211/'currency conversion'!$B$18</f>
        <v>1.3804428106877652E-4</v>
      </c>
    </row>
    <row r="1212" spans="1:26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0"/>
        <v>2.5431499999999998</v>
      </c>
      <c r="P1212" s="6">
        <f t="shared" si="181"/>
        <v>493.81553398058253</v>
      </c>
      <c r="Q1212" t="str">
        <f t="shared" si="182"/>
        <v>photography</v>
      </c>
      <c r="R1212" t="str">
        <f t="shared" si="183"/>
        <v>photobooks</v>
      </c>
      <c r="S1212" s="10">
        <f t="shared" si="184"/>
        <v>42132.691805555558</v>
      </c>
      <c r="T1212" s="10">
        <f t="shared" si="185"/>
        <v>42155.625</v>
      </c>
      <c r="U1212">
        <f t="shared" si="186"/>
        <v>2015</v>
      </c>
      <c r="V1212">
        <f t="shared" si="187"/>
        <v>2015</v>
      </c>
      <c r="W1212" t="str">
        <f t="shared" si="188"/>
        <v>May</v>
      </c>
      <c r="X1212" t="str">
        <f t="shared" si="189"/>
        <v>&gt;50000</v>
      </c>
      <c r="Y1212" s="12">
        <f>VLOOKUP(H1212,Table1[#All],2,)*Kickstarter!E1212</f>
        <v>5594.93</v>
      </c>
      <c r="Z1212" s="5">
        <f>Y1212/'currency conversion'!$B$18</f>
        <v>1.2143837884907704E-4</v>
      </c>
    </row>
    <row r="1213" spans="1:26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0"/>
        <v>1.0109999999999999</v>
      </c>
      <c r="P1213" s="6">
        <f t="shared" si="181"/>
        <v>168.5</v>
      </c>
      <c r="Q1213" t="str">
        <f t="shared" si="182"/>
        <v>photography</v>
      </c>
      <c r="R1213" t="str">
        <f t="shared" si="183"/>
        <v>photobooks</v>
      </c>
      <c r="S1213" s="10">
        <f t="shared" si="184"/>
        <v>42515.616446759261</v>
      </c>
      <c r="T1213" s="10">
        <f t="shared" si="185"/>
        <v>42530.616446759261</v>
      </c>
      <c r="U1213">
        <f t="shared" si="186"/>
        <v>2016</v>
      </c>
      <c r="V1213">
        <f t="shared" si="187"/>
        <v>2016</v>
      </c>
      <c r="W1213" t="str">
        <f t="shared" si="188"/>
        <v>May</v>
      </c>
      <c r="X1213" t="str">
        <f t="shared" si="189"/>
        <v>1000 to 4999</v>
      </c>
      <c r="Y1213" s="12">
        <f>VLOOKUP(H1213,Table1[#All],2,)*Kickstarter!E1213</f>
        <v>758.25</v>
      </c>
      <c r="Z1213" s="5">
        <f>Y1213/'currency conversion'!$B$18</f>
        <v>1.6457873603836449E-5</v>
      </c>
    </row>
    <row r="1214" spans="1:26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0"/>
        <v>1.2904</v>
      </c>
      <c r="P1214" s="6">
        <f t="shared" si="181"/>
        <v>38.867469879518069</v>
      </c>
      <c r="Q1214" t="str">
        <f t="shared" si="182"/>
        <v>photography</v>
      </c>
      <c r="R1214" t="str">
        <f t="shared" si="183"/>
        <v>photobooks</v>
      </c>
      <c r="S1214" s="10">
        <f t="shared" si="184"/>
        <v>42318.700173611112</v>
      </c>
      <c r="T1214" s="10">
        <f t="shared" si="185"/>
        <v>42334.791666666672</v>
      </c>
      <c r="U1214">
        <f t="shared" si="186"/>
        <v>2015</v>
      </c>
      <c r="V1214">
        <f t="shared" si="187"/>
        <v>2015</v>
      </c>
      <c r="W1214" t="str">
        <f t="shared" si="188"/>
        <v>Nov</v>
      </c>
      <c r="X1214" t="str">
        <f t="shared" si="189"/>
        <v>1000 to 4999</v>
      </c>
      <c r="Y1214" s="12">
        <f>VLOOKUP(H1214,Table1[#All],2,)*Kickstarter!E1214</f>
        <v>3226</v>
      </c>
      <c r="Z1214" s="5">
        <f>Y1214/'currency conversion'!$B$18</f>
        <v>7.0020574013816524E-5</v>
      </c>
    </row>
    <row r="1215" spans="1:26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0"/>
        <v>1.0223076923076924</v>
      </c>
      <c r="P1215" s="6">
        <f t="shared" si="181"/>
        <v>61.527777777777779</v>
      </c>
      <c r="Q1215" t="str">
        <f t="shared" si="182"/>
        <v>photography</v>
      </c>
      <c r="R1215" t="str">
        <f t="shared" si="183"/>
        <v>photobooks</v>
      </c>
      <c r="S1215" s="10">
        <f t="shared" si="184"/>
        <v>42731.505787037036</v>
      </c>
      <c r="T1215" s="10">
        <f t="shared" si="185"/>
        <v>42766.505787037036</v>
      </c>
      <c r="U1215">
        <f t="shared" si="186"/>
        <v>2016</v>
      </c>
      <c r="V1215">
        <f t="shared" si="187"/>
        <v>2017</v>
      </c>
      <c r="W1215" t="str">
        <f t="shared" si="188"/>
        <v>Dec</v>
      </c>
      <c r="X1215" t="str">
        <f t="shared" si="189"/>
        <v>5000 to 9999</v>
      </c>
      <c r="Y1215" s="12">
        <f>VLOOKUP(H1215,Table1[#All],2,)*Kickstarter!E1215</f>
        <v>8704.9500000000007</v>
      </c>
      <c r="Z1215" s="5">
        <f>Y1215/'currency conversion'!$B$18</f>
        <v>1.8894159819019598E-4</v>
      </c>
    </row>
    <row r="1216" spans="1:26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0"/>
        <v>1.3180000000000001</v>
      </c>
      <c r="P1216" s="6">
        <f t="shared" si="181"/>
        <v>105.44</v>
      </c>
      <c r="Q1216" t="str">
        <f t="shared" si="182"/>
        <v>photography</v>
      </c>
      <c r="R1216" t="str">
        <f t="shared" si="183"/>
        <v>photobooks</v>
      </c>
      <c r="S1216" s="10">
        <f t="shared" si="184"/>
        <v>42104.590335648143</v>
      </c>
      <c r="T1216" s="10">
        <f t="shared" si="185"/>
        <v>42164.590335648143</v>
      </c>
      <c r="U1216">
        <f t="shared" si="186"/>
        <v>2015</v>
      </c>
      <c r="V1216">
        <f t="shared" si="187"/>
        <v>2015</v>
      </c>
      <c r="W1216" t="str">
        <f t="shared" si="188"/>
        <v>Apr</v>
      </c>
      <c r="X1216" t="str">
        <f t="shared" si="189"/>
        <v>1000 to 4999</v>
      </c>
      <c r="Y1216" s="12">
        <f>VLOOKUP(H1216,Table1[#All],2,)*Kickstarter!E1216</f>
        <v>2636</v>
      </c>
      <c r="Z1216" s="5">
        <f>Y1216/'currency conversion'!$B$18</f>
        <v>5.7214579386367128E-5</v>
      </c>
    </row>
    <row r="1217" spans="1:26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0"/>
        <v>7.8608020000000005</v>
      </c>
      <c r="P1217" s="6">
        <f t="shared" si="181"/>
        <v>71.592003642987251</v>
      </c>
      <c r="Q1217" t="str">
        <f t="shared" si="182"/>
        <v>photography</v>
      </c>
      <c r="R1217" t="str">
        <f t="shared" si="183"/>
        <v>photobooks</v>
      </c>
      <c r="S1217" s="10">
        <f t="shared" si="184"/>
        <v>41759.673101851848</v>
      </c>
      <c r="T1217" s="10">
        <f t="shared" si="185"/>
        <v>41789.673101851848</v>
      </c>
      <c r="U1217">
        <f t="shared" si="186"/>
        <v>2014</v>
      </c>
      <c r="V1217">
        <f t="shared" si="187"/>
        <v>2014</v>
      </c>
      <c r="W1217" t="str">
        <f t="shared" si="188"/>
        <v>Apr</v>
      </c>
      <c r="X1217" t="str">
        <f t="shared" si="189"/>
        <v>35000 to 39999</v>
      </c>
      <c r="Y1217" s="12">
        <f>VLOOKUP(H1217,Table1[#All],2,)*Kickstarter!E1217</f>
        <v>39304.01</v>
      </c>
      <c r="Z1217" s="5">
        <f>Y1217/'currency conversion'!$B$18</f>
        <v>8.5309650999528365E-4</v>
      </c>
    </row>
    <row r="1218" spans="1:26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0"/>
        <v>1.4570000000000001</v>
      </c>
      <c r="P1218" s="6">
        <f t="shared" si="181"/>
        <v>91.882882882882882</v>
      </c>
      <c r="Q1218" t="str">
        <f t="shared" si="182"/>
        <v>photography</v>
      </c>
      <c r="R1218" t="str">
        <f t="shared" si="183"/>
        <v>photobooks</v>
      </c>
      <c r="S1218" s="10">
        <f t="shared" si="184"/>
        <v>42247.366400462968</v>
      </c>
      <c r="T1218" s="10">
        <f t="shared" si="185"/>
        <v>42279.710416666669</v>
      </c>
      <c r="U1218">
        <f t="shared" si="186"/>
        <v>2015</v>
      </c>
      <c r="V1218">
        <f t="shared" si="187"/>
        <v>2015</v>
      </c>
      <c r="W1218" t="str">
        <f t="shared" si="188"/>
        <v>Aug</v>
      </c>
      <c r="X1218" t="str">
        <f t="shared" si="189"/>
        <v>20000 to 24999</v>
      </c>
      <c r="Y1218" s="12">
        <f>VLOOKUP(H1218,Table1[#All],2,)*Kickstarter!E1218</f>
        <v>20398</v>
      </c>
      <c r="Z1218" s="5">
        <f>Y1218/'currency conversion'!$B$18</f>
        <v>4.4274013289951318E-4</v>
      </c>
    </row>
    <row r="1219" spans="1:26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0">IF(D1219&lt;&gt;0,IF(E1219&lt;&gt;0,E1219/D1219,0),0)</f>
        <v>1.026</v>
      </c>
      <c r="P1219" s="6">
        <f t="shared" ref="P1219:P1282" si="191">IF(L1219&lt;&gt;0,IF(E1219&lt;&gt;0,E1219/L1219,0),0)</f>
        <v>148.57377049180329</v>
      </c>
      <c r="Q1219" t="str">
        <f t="shared" ref="Q1219:Q1282" si="192">LEFT(N1219,SEARCH("/",N1219,1)-1)</f>
        <v>photography</v>
      </c>
      <c r="R1219" t="str">
        <f t="shared" ref="R1219:R1282" si="193">RIGHT(N1219,LEN(N1219)-SEARCH("/",N1219,1))</f>
        <v>photobooks</v>
      </c>
      <c r="S1219" s="10">
        <f t="shared" ref="S1219:S1282" si="194">(J1219/86400)+25569+(-6/24)</f>
        <v>42535.559490740736</v>
      </c>
      <c r="T1219" s="10">
        <f t="shared" ref="T1219:T1282" si="195">(I1219/86400)+25569+(-6/24)</f>
        <v>42565.559490740736</v>
      </c>
      <c r="U1219">
        <f t="shared" ref="U1219:U1282" si="196">YEAR(S1219)</f>
        <v>2016</v>
      </c>
      <c r="V1219">
        <f t="shared" ref="V1219:V1282" si="197">YEAR(T1219)</f>
        <v>2016</v>
      </c>
      <c r="W1219" t="str">
        <f t="shared" ref="W1219:W1282" si="198">TEXT(S1219,"mmm")</f>
        <v>Jun</v>
      </c>
      <c r="X1219" t="str">
        <f t="shared" ref="X1219:X1282" si="199">IF(E1219=0,"No funding",IF(E1219&lt;1000,"&lt;1000",IF(E1219&lt;4999,"1000 to 4999",IF(E1219&lt;10000,"5000 to 9999",IF(E1219&lt;14999,"10000 to 14999",IF(E1219&lt;20000,"15000 to 19999",IF(E1219&lt;25000,"20000 to 24999",IF(E1219&lt;30000,"25000 to 29999",IF(E1219&lt;35000,"30000 to 34999",IF(E1219&lt;40000,"35000 to 39999",IF(E1219&lt;45000,"40000 to 44999",IF(E1219&lt;50000,"45000 to 49999","&gt;50000"))))))))))))</f>
        <v>25000 to 29999</v>
      </c>
      <c r="Y1219" s="12">
        <f>VLOOKUP(H1219,Table1[#All],2,)*Kickstarter!E1219</f>
        <v>27189</v>
      </c>
      <c r="Z1219" s="5">
        <f>Y1219/'currency conversion'!$B$18</f>
        <v>5.901393015690197E-4</v>
      </c>
    </row>
    <row r="1220" spans="1:26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0"/>
        <v>1.7227777777777777</v>
      </c>
      <c r="P1220" s="6">
        <f t="shared" si="191"/>
        <v>174.2134831460674</v>
      </c>
      <c r="Q1220" t="str">
        <f t="shared" si="192"/>
        <v>photography</v>
      </c>
      <c r="R1220" t="str">
        <f t="shared" si="193"/>
        <v>photobooks</v>
      </c>
      <c r="S1220" s="10">
        <f t="shared" si="194"/>
        <v>42278.412037037036</v>
      </c>
      <c r="T1220" s="10">
        <f t="shared" si="195"/>
        <v>42308.875</v>
      </c>
      <c r="U1220">
        <f t="shared" si="196"/>
        <v>2015</v>
      </c>
      <c r="V1220">
        <f t="shared" si="197"/>
        <v>2015</v>
      </c>
      <c r="W1220" t="str">
        <f t="shared" si="198"/>
        <v>Oct</v>
      </c>
      <c r="X1220" t="str">
        <f t="shared" si="199"/>
        <v>15000 to 19999</v>
      </c>
      <c r="Y1220" s="12">
        <f>VLOOKUP(H1220,Table1[#All],2,)*Kickstarter!E1220</f>
        <v>15505</v>
      </c>
      <c r="Z1220" s="5">
        <f>Y1220/'currency conversion'!$B$18</f>
        <v>3.3653719779424217E-4</v>
      </c>
    </row>
    <row r="1221" spans="1:26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0"/>
        <v>1.5916819571865444</v>
      </c>
      <c r="P1221" s="6">
        <f t="shared" si="191"/>
        <v>102.86166007905139</v>
      </c>
      <c r="Q1221" t="str">
        <f t="shared" si="192"/>
        <v>photography</v>
      </c>
      <c r="R1221" t="str">
        <f t="shared" si="193"/>
        <v>photobooks</v>
      </c>
      <c r="S1221" s="10">
        <f t="shared" si="194"/>
        <v>42633.211956018524</v>
      </c>
      <c r="T1221" s="10">
        <f t="shared" si="195"/>
        <v>42663.211956018524</v>
      </c>
      <c r="U1221">
        <f t="shared" si="196"/>
        <v>2016</v>
      </c>
      <c r="V1221">
        <f t="shared" si="197"/>
        <v>2016</v>
      </c>
      <c r="W1221" t="str">
        <f t="shared" si="198"/>
        <v>Sep</v>
      </c>
      <c r="X1221" t="str">
        <f t="shared" si="199"/>
        <v>25000 to 29999</v>
      </c>
      <c r="Y1221" s="12">
        <f>VLOOKUP(H1221,Table1[#All],2,)*Kickstarter!E1221</f>
        <v>26024</v>
      </c>
      <c r="Z1221" s="5">
        <f>Y1221/'currency conversion'!$B$18</f>
        <v>5.6485288844871707E-4</v>
      </c>
    </row>
    <row r="1222" spans="1:26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0"/>
        <v>1.0376666666666667</v>
      </c>
      <c r="P1222" s="6">
        <f t="shared" si="191"/>
        <v>111.17857142857143</v>
      </c>
      <c r="Q1222" t="str">
        <f t="shared" si="192"/>
        <v>photography</v>
      </c>
      <c r="R1222" t="str">
        <f t="shared" si="193"/>
        <v>photobooks</v>
      </c>
      <c r="S1222" s="10">
        <f t="shared" si="194"/>
        <v>42211.378611111111</v>
      </c>
      <c r="T1222" s="10">
        <f t="shared" si="195"/>
        <v>42241.378611111111</v>
      </c>
      <c r="U1222">
        <f t="shared" si="196"/>
        <v>2015</v>
      </c>
      <c r="V1222">
        <f t="shared" si="197"/>
        <v>2015</v>
      </c>
      <c r="W1222" t="str">
        <f t="shared" si="198"/>
        <v>Jul</v>
      </c>
      <c r="X1222" t="str">
        <f t="shared" si="199"/>
        <v>15000 to 19999</v>
      </c>
      <c r="Y1222" s="12">
        <f>VLOOKUP(H1222,Table1[#All],2,)*Kickstarter!E1222</f>
        <v>17744.099999999999</v>
      </c>
      <c r="Z1222" s="5">
        <f>Y1222/'currency conversion'!$B$18</f>
        <v>3.851370326591946E-4</v>
      </c>
    </row>
    <row r="1223" spans="1:26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0"/>
        <v>1.1140954545454547</v>
      </c>
      <c r="P1223" s="6">
        <f t="shared" si="191"/>
        <v>23.796213592233013</v>
      </c>
      <c r="Q1223" t="str">
        <f t="shared" si="192"/>
        <v>photography</v>
      </c>
      <c r="R1223" t="str">
        <f t="shared" si="193"/>
        <v>photobooks</v>
      </c>
      <c r="S1223" s="10">
        <f t="shared" si="194"/>
        <v>42680.22555555556</v>
      </c>
      <c r="T1223" s="10">
        <f t="shared" si="195"/>
        <v>42707.75</v>
      </c>
      <c r="U1223">
        <f t="shared" si="196"/>
        <v>2016</v>
      </c>
      <c r="V1223">
        <f t="shared" si="197"/>
        <v>2016</v>
      </c>
      <c r="W1223" t="str">
        <f t="shared" si="198"/>
        <v>Nov</v>
      </c>
      <c r="X1223" t="str">
        <f t="shared" si="199"/>
        <v>1000 to 4999</v>
      </c>
      <c r="Y1223" s="12">
        <f>VLOOKUP(H1223,Table1[#All],2,)*Kickstarter!E1223</f>
        <v>3210.8231000000005</v>
      </c>
      <c r="Z1223" s="5">
        <f>Y1223/'currency conversion'!$B$18</f>
        <v>6.9691158251339693E-5</v>
      </c>
    </row>
    <row r="1224" spans="1:26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0"/>
        <v>2.80375</v>
      </c>
      <c r="P1224" s="6">
        <f t="shared" si="191"/>
        <v>81.268115942028984</v>
      </c>
      <c r="Q1224" t="str">
        <f t="shared" si="192"/>
        <v>photography</v>
      </c>
      <c r="R1224" t="str">
        <f t="shared" si="193"/>
        <v>photobooks</v>
      </c>
      <c r="S1224" s="10">
        <f t="shared" si="194"/>
        <v>42430.470451388886</v>
      </c>
      <c r="T1224" s="10">
        <f t="shared" si="195"/>
        <v>42460.916666666672</v>
      </c>
      <c r="U1224">
        <f t="shared" si="196"/>
        <v>2016</v>
      </c>
      <c r="V1224">
        <f t="shared" si="197"/>
        <v>2016</v>
      </c>
      <c r="W1224" t="str">
        <f t="shared" si="198"/>
        <v>Mar</v>
      </c>
      <c r="X1224" t="str">
        <f t="shared" si="199"/>
        <v>10000 to 14999</v>
      </c>
      <c r="Y1224" s="12">
        <f>VLOOKUP(H1224,Table1[#All],2,)*Kickstarter!E1224</f>
        <v>8411.25</v>
      </c>
      <c r="Z1224" s="5">
        <f>Y1224/'currency conversion'!$B$18</f>
        <v>1.8256681747480294E-4</v>
      </c>
    </row>
    <row r="1225" spans="1:26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0"/>
        <v>1.1210606060606061</v>
      </c>
      <c r="P1225" s="6">
        <f t="shared" si="191"/>
        <v>116.21465968586388</v>
      </c>
      <c r="Q1225" t="str">
        <f t="shared" si="192"/>
        <v>photography</v>
      </c>
      <c r="R1225" t="str">
        <f t="shared" si="193"/>
        <v>photobooks</v>
      </c>
      <c r="S1225" s="10">
        <f t="shared" si="194"/>
        <v>42653.927187499998</v>
      </c>
      <c r="T1225" s="10">
        <f t="shared" si="195"/>
        <v>42683.968854166669</v>
      </c>
      <c r="U1225">
        <f t="shared" si="196"/>
        <v>2016</v>
      </c>
      <c r="V1225">
        <f t="shared" si="197"/>
        <v>2016</v>
      </c>
      <c r="W1225" t="str">
        <f t="shared" si="198"/>
        <v>Oct</v>
      </c>
      <c r="X1225" t="str">
        <f t="shared" si="199"/>
        <v>20000 to 24999</v>
      </c>
      <c r="Y1225" s="12">
        <f>VLOOKUP(H1225,Table1[#All],2,)*Kickstarter!E1225</f>
        <v>22197</v>
      </c>
      <c r="Z1225" s="5">
        <f>Y1225/'currency conversion'!$B$18</f>
        <v>4.8178756397541396E-4</v>
      </c>
    </row>
    <row r="1226" spans="1:26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0"/>
        <v>7.0666666666666669E-2</v>
      </c>
      <c r="P1226" s="6">
        <f t="shared" si="191"/>
        <v>58.888888888888886</v>
      </c>
      <c r="Q1226" t="str">
        <f t="shared" si="192"/>
        <v>music</v>
      </c>
      <c r="R1226" t="str">
        <f t="shared" si="193"/>
        <v>world music</v>
      </c>
      <c r="S1226" s="10">
        <f t="shared" si="194"/>
        <v>41736.299791666665</v>
      </c>
      <c r="T1226" s="10">
        <f t="shared" si="195"/>
        <v>41796.299791666665</v>
      </c>
      <c r="U1226">
        <f t="shared" si="196"/>
        <v>2014</v>
      </c>
      <c r="V1226">
        <f t="shared" si="197"/>
        <v>2014</v>
      </c>
      <c r="W1226" t="str">
        <f t="shared" si="198"/>
        <v>Apr</v>
      </c>
      <c r="X1226" t="str">
        <f t="shared" si="199"/>
        <v>1000 to 4999</v>
      </c>
      <c r="Y1226" s="12">
        <f>VLOOKUP(H1226,Table1[#All],2,)*Kickstarter!E1226</f>
        <v>1060</v>
      </c>
      <c r="Z1226" s="5">
        <f>Y1226/'currency conversion'!$B$18</f>
        <v>2.3007380178129421E-5</v>
      </c>
    </row>
    <row r="1227" spans="1:26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0"/>
        <v>4.3999999999999997E-2</v>
      </c>
      <c r="P1227" s="6">
        <f t="shared" si="191"/>
        <v>44</v>
      </c>
      <c r="Q1227" t="str">
        <f t="shared" si="192"/>
        <v>music</v>
      </c>
      <c r="R1227" t="str">
        <f t="shared" si="193"/>
        <v>world music</v>
      </c>
      <c r="S1227" s="10">
        <f t="shared" si="194"/>
        <v>41509.655995370369</v>
      </c>
      <c r="T1227" s="10">
        <f t="shared" si="195"/>
        <v>41569.655995370369</v>
      </c>
      <c r="U1227">
        <f t="shared" si="196"/>
        <v>2013</v>
      </c>
      <c r="V1227">
        <f t="shared" si="197"/>
        <v>2013</v>
      </c>
      <c r="W1227" t="str">
        <f t="shared" si="198"/>
        <v>Aug</v>
      </c>
      <c r="X1227" t="str">
        <f t="shared" si="199"/>
        <v>&lt;1000</v>
      </c>
      <c r="Y1227" s="12">
        <f>VLOOKUP(H1227,Table1[#All],2,)*Kickstarter!E1227</f>
        <v>132</v>
      </c>
      <c r="Z1227" s="5">
        <f>Y1227/'currency conversion'!$B$18</f>
        <v>2.8650699844463053E-6</v>
      </c>
    </row>
    <row r="1228" spans="1:26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0"/>
        <v>3.8739999999999997E-2</v>
      </c>
      <c r="P1228" s="6">
        <f t="shared" si="191"/>
        <v>48.424999999999997</v>
      </c>
      <c r="Q1228" t="str">
        <f t="shared" si="192"/>
        <v>music</v>
      </c>
      <c r="R1228" t="str">
        <f t="shared" si="193"/>
        <v>world music</v>
      </c>
      <c r="S1228" s="10">
        <f t="shared" si="194"/>
        <v>41715.624780092592</v>
      </c>
      <c r="T1228" s="10">
        <f t="shared" si="195"/>
        <v>41749.791666666664</v>
      </c>
      <c r="U1228">
        <f t="shared" si="196"/>
        <v>2014</v>
      </c>
      <c r="V1228">
        <f t="shared" si="197"/>
        <v>2014</v>
      </c>
      <c r="W1228" t="str">
        <f t="shared" si="198"/>
        <v>Mar</v>
      </c>
      <c r="X1228" t="str">
        <f t="shared" si="199"/>
        <v>1000 to 4999</v>
      </c>
      <c r="Y1228" s="12">
        <f>VLOOKUP(H1228,Table1[#All],2,)*Kickstarter!E1228</f>
        <v>1937</v>
      </c>
      <c r="Z1228" s="5">
        <f>Y1228/'currency conversion'!$B$18</f>
        <v>4.2042731514185558E-5</v>
      </c>
    </row>
    <row r="1229" spans="1:26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0"/>
        <v>0</v>
      </c>
      <c r="P1229" s="6">
        <f t="shared" si="191"/>
        <v>0</v>
      </c>
      <c r="Q1229" t="str">
        <f t="shared" si="192"/>
        <v>music</v>
      </c>
      <c r="R1229" t="str">
        <f t="shared" si="193"/>
        <v>world music</v>
      </c>
      <c r="S1229" s="10">
        <f t="shared" si="194"/>
        <v>41827.669166666667</v>
      </c>
      <c r="T1229" s="10">
        <f t="shared" si="195"/>
        <v>41858.041666666664</v>
      </c>
      <c r="U1229">
        <f t="shared" si="196"/>
        <v>2014</v>
      </c>
      <c r="V1229">
        <f t="shared" si="197"/>
        <v>2014</v>
      </c>
      <c r="W1229" t="str">
        <f t="shared" si="198"/>
        <v>Jul</v>
      </c>
      <c r="X1229" t="str">
        <f t="shared" si="199"/>
        <v>No funding</v>
      </c>
      <c r="Y1229" s="12">
        <f>VLOOKUP(H1229,Table1[#All],2,)*Kickstarter!E1229</f>
        <v>0</v>
      </c>
      <c r="Z1229" s="5">
        <f>Y1229/'currency conversion'!$B$18</f>
        <v>0</v>
      </c>
    </row>
    <row r="1230" spans="1:26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0"/>
        <v>0.29299999999999998</v>
      </c>
      <c r="P1230" s="6">
        <f t="shared" si="191"/>
        <v>61.041666666666664</v>
      </c>
      <c r="Q1230" t="str">
        <f t="shared" si="192"/>
        <v>music</v>
      </c>
      <c r="R1230" t="str">
        <f t="shared" si="193"/>
        <v>world music</v>
      </c>
      <c r="S1230" s="10">
        <f t="shared" si="194"/>
        <v>40754.479259259257</v>
      </c>
      <c r="T1230" s="10">
        <f t="shared" si="195"/>
        <v>40814.479259259257</v>
      </c>
      <c r="U1230">
        <f t="shared" si="196"/>
        <v>2011</v>
      </c>
      <c r="V1230">
        <f t="shared" si="197"/>
        <v>2011</v>
      </c>
      <c r="W1230" t="str">
        <f t="shared" si="198"/>
        <v>Jul</v>
      </c>
      <c r="X1230" t="str">
        <f t="shared" si="199"/>
        <v>1000 to 4999</v>
      </c>
      <c r="Y1230" s="12">
        <f>VLOOKUP(H1230,Table1[#All],2,)*Kickstarter!E1230</f>
        <v>1465</v>
      </c>
      <c r="Z1230" s="5">
        <f>Y1230/'currency conversion'!$B$18</f>
        <v>3.1797935812226044E-5</v>
      </c>
    </row>
    <row r="1231" spans="1:26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0"/>
        <v>9.0909090909090905E-3</v>
      </c>
      <c r="P1231" s="6">
        <f t="shared" si="191"/>
        <v>25</v>
      </c>
      <c r="Q1231" t="str">
        <f t="shared" si="192"/>
        <v>music</v>
      </c>
      <c r="R1231" t="str">
        <f t="shared" si="193"/>
        <v>world music</v>
      </c>
      <c r="S1231" s="10">
        <f t="shared" si="194"/>
        <v>40985.209803240738</v>
      </c>
      <c r="T1231" s="10">
        <f t="shared" si="195"/>
        <v>41015.416666666664</v>
      </c>
      <c r="U1231">
        <f t="shared" si="196"/>
        <v>2012</v>
      </c>
      <c r="V1231">
        <f t="shared" si="197"/>
        <v>2012</v>
      </c>
      <c r="W1231" t="str">
        <f t="shared" si="198"/>
        <v>Mar</v>
      </c>
      <c r="X1231" t="str">
        <f t="shared" si="199"/>
        <v>&lt;1000</v>
      </c>
      <c r="Y1231" s="12">
        <f>VLOOKUP(H1231,Table1[#All],2,)*Kickstarter!E1231</f>
        <v>25</v>
      </c>
      <c r="Z1231" s="5">
        <f>Y1231/'currency conversion'!$B$18</f>
        <v>5.4262689099361849E-7</v>
      </c>
    </row>
    <row r="1232" spans="1:26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0"/>
        <v>0</v>
      </c>
      <c r="P1232" s="6">
        <f t="shared" si="191"/>
        <v>0</v>
      </c>
      <c r="Q1232" t="str">
        <f t="shared" si="192"/>
        <v>music</v>
      </c>
      <c r="R1232" t="str">
        <f t="shared" si="193"/>
        <v>world music</v>
      </c>
      <c r="S1232" s="10">
        <f t="shared" si="194"/>
        <v>40568.722569444442</v>
      </c>
      <c r="T1232" s="10">
        <f t="shared" si="195"/>
        <v>40598.722569444442</v>
      </c>
      <c r="U1232">
        <f t="shared" si="196"/>
        <v>2011</v>
      </c>
      <c r="V1232">
        <f t="shared" si="197"/>
        <v>2011</v>
      </c>
      <c r="W1232" t="str">
        <f t="shared" si="198"/>
        <v>Jan</v>
      </c>
      <c r="X1232" t="str">
        <f t="shared" si="199"/>
        <v>No funding</v>
      </c>
      <c r="Y1232" s="12">
        <f>VLOOKUP(H1232,Table1[#All],2,)*Kickstarter!E1232</f>
        <v>0</v>
      </c>
      <c r="Z1232" s="5">
        <f>Y1232/'currency conversion'!$B$18</f>
        <v>0</v>
      </c>
    </row>
    <row r="1233" spans="1:26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0"/>
        <v>0</v>
      </c>
      <c r="P1233" s="6">
        <f t="shared" si="191"/>
        <v>0</v>
      </c>
      <c r="Q1233" t="str">
        <f t="shared" si="192"/>
        <v>music</v>
      </c>
      <c r="R1233" t="str">
        <f t="shared" si="193"/>
        <v>world music</v>
      </c>
      <c r="S1233" s="10">
        <f t="shared" si="194"/>
        <v>42193.691759259258</v>
      </c>
      <c r="T1233" s="10">
        <f t="shared" si="195"/>
        <v>42243.791666666672</v>
      </c>
      <c r="U1233">
        <f t="shared" si="196"/>
        <v>2015</v>
      </c>
      <c r="V1233">
        <f t="shared" si="197"/>
        <v>2015</v>
      </c>
      <c r="W1233" t="str">
        <f t="shared" si="198"/>
        <v>Jul</v>
      </c>
      <c r="X1233" t="str">
        <f t="shared" si="199"/>
        <v>No funding</v>
      </c>
      <c r="Y1233" s="12">
        <f>VLOOKUP(H1233,Table1[#All],2,)*Kickstarter!E1233</f>
        <v>0</v>
      </c>
      <c r="Z1233" s="5">
        <f>Y1233/'currency conversion'!$B$18</f>
        <v>0</v>
      </c>
    </row>
    <row r="1234" spans="1:26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0"/>
        <v>8.0000000000000002E-3</v>
      </c>
      <c r="P1234" s="6">
        <f t="shared" si="191"/>
        <v>40</v>
      </c>
      <c r="Q1234" t="str">
        <f t="shared" si="192"/>
        <v>music</v>
      </c>
      <c r="R1234" t="str">
        <f t="shared" si="193"/>
        <v>world music</v>
      </c>
      <c r="S1234" s="10">
        <f t="shared" si="194"/>
        <v>41506.598032407404</v>
      </c>
      <c r="T1234" s="10">
        <f t="shared" si="195"/>
        <v>41553.598032407404</v>
      </c>
      <c r="U1234">
        <f t="shared" si="196"/>
        <v>2013</v>
      </c>
      <c r="V1234">
        <f t="shared" si="197"/>
        <v>2013</v>
      </c>
      <c r="W1234" t="str">
        <f t="shared" si="198"/>
        <v>Aug</v>
      </c>
      <c r="X1234" t="str">
        <f t="shared" si="199"/>
        <v>&lt;1000</v>
      </c>
      <c r="Y1234" s="12">
        <f>VLOOKUP(H1234,Table1[#All],2,)*Kickstarter!E1234</f>
        <v>40</v>
      </c>
      <c r="Z1234" s="5">
        <f>Y1234/'currency conversion'!$B$18</f>
        <v>8.6820302558978954E-7</v>
      </c>
    </row>
    <row r="1235" spans="1:26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0"/>
        <v>0.11600000000000001</v>
      </c>
      <c r="P1235" s="6">
        <f t="shared" si="191"/>
        <v>19.333333333333332</v>
      </c>
      <c r="Q1235" t="str">
        <f t="shared" si="192"/>
        <v>music</v>
      </c>
      <c r="R1235" t="str">
        <f t="shared" si="193"/>
        <v>world music</v>
      </c>
      <c r="S1235" s="10">
        <f t="shared" si="194"/>
        <v>40939.698773148149</v>
      </c>
      <c r="T1235" s="10">
        <f t="shared" si="195"/>
        <v>40960.698773148149</v>
      </c>
      <c r="U1235">
        <f t="shared" si="196"/>
        <v>2012</v>
      </c>
      <c r="V1235">
        <f t="shared" si="197"/>
        <v>2012</v>
      </c>
      <c r="W1235" t="str">
        <f t="shared" si="198"/>
        <v>Jan</v>
      </c>
      <c r="X1235" t="str">
        <f t="shared" si="199"/>
        <v>&lt;1000</v>
      </c>
      <c r="Y1235" s="12">
        <f>VLOOKUP(H1235,Table1[#All],2,)*Kickstarter!E1235</f>
        <v>116</v>
      </c>
      <c r="Z1235" s="5">
        <f>Y1235/'currency conversion'!$B$18</f>
        <v>2.5177887742103894E-6</v>
      </c>
    </row>
    <row r="1236" spans="1:26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0"/>
        <v>0</v>
      </c>
      <c r="P1236" s="6">
        <f t="shared" si="191"/>
        <v>0</v>
      </c>
      <c r="Q1236" t="str">
        <f t="shared" si="192"/>
        <v>music</v>
      </c>
      <c r="R1236" t="str">
        <f t="shared" si="193"/>
        <v>world music</v>
      </c>
      <c r="S1236" s="10">
        <f t="shared" si="194"/>
        <v>42007.538680555561</v>
      </c>
      <c r="T1236" s="10">
        <f t="shared" si="195"/>
        <v>42037.538680555561</v>
      </c>
      <c r="U1236">
        <f t="shared" si="196"/>
        <v>2015</v>
      </c>
      <c r="V1236">
        <f t="shared" si="197"/>
        <v>2015</v>
      </c>
      <c r="W1236" t="str">
        <f t="shared" si="198"/>
        <v>Jan</v>
      </c>
      <c r="X1236" t="str">
        <f t="shared" si="199"/>
        <v>No funding</v>
      </c>
      <c r="Y1236" s="12">
        <f>VLOOKUP(H1236,Table1[#All],2,)*Kickstarter!E1236</f>
        <v>0</v>
      </c>
      <c r="Z1236" s="5">
        <f>Y1236/'currency conversion'!$B$18</f>
        <v>0</v>
      </c>
    </row>
    <row r="1237" spans="1:26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0"/>
        <v>2.787363950092912E-2</v>
      </c>
      <c r="P1237" s="6">
        <f t="shared" si="191"/>
        <v>35</v>
      </c>
      <c r="Q1237" t="str">
        <f t="shared" si="192"/>
        <v>music</v>
      </c>
      <c r="R1237" t="str">
        <f t="shared" si="193"/>
        <v>world music</v>
      </c>
      <c r="S1237" s="10">
        <f t="shared" si="194"/>
        <v>41582.885405092595</v>
      </c>
      <c r="T1237" s="10">
        <f t="shared" si="195"/>
        <v>41622.885405092595</v>
      </c>
      <c r="U1237">
        <f t="shared" si="196"/>
        <v>2013</v>
      </c>
      <c r="V1237">
        <f t="shared" si="197"/>
        <v>2013</v>
      </c>
      <c r="W1237" t="str">
        <f t="shared" si="198"/>
        <v>Nov</v>
      </c>
      <c r="X1237" t="str">
        <f t="shared" si="199"/>
        <v>&lt;1000</v>
      </c>
      <c r="Y1237" s="12">
        <f>VLOOKUP(H1237,Table1[#All],2,)*Kickstarter!E1237</f>
        <v>210</v>
      </c>
      <c r="Z1237" s="5">
        <f>Y1237/'currency conversion'!$B$18</f>
        <v>4.5580658843463949E-6</v>
      </c>
    </row>
    <row r="1238" spans="1:26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0"/>
        <v>0</v>
      </c>
      <c r="P1238" s="6">
        <f t="shared" si="191"/>
        <v>0</v>
      </c>
      <c r="Q1238" t="str">
        <f t="shared" si="192"/>
        <v>music</v>
      </c>
      <c r="R1238" t="str">
        <f t="shared" si="193"/>
        <v>world music</v>
      </c>
      <c r="S1238" s="10">
        <f t="shared" si="194"/>
        <v>41110.430138888885</v>
      </c>
      <c r="T1238" s="10">
        <f t="shared" si="195"/>
        <v>41118.416666666664</v>
      </c>
      <c r="U1238">
        <f t="shared" si="196"/>
        <v>2012</v>
      </c>
      <c r="V1238">
        <f t="shared" si="197"/>
        <v>2012</v>
      </c>
      <c r="W1238" t="str">
        <f t="shared" si="198"/>
        <v>Jul</v>
      </c>
      <c r="X1238" t="str">
        <f t="shared" si="199"/>
        <v>No funding</v>
      </c>
      <c r="Y1238" s="12">
        <f>VLOOKUP(H1238,Table1[#All],2,)*Kickstarter!E1238</f>
        <v>0</v>
      </c>
      <c r="Z1238" s="5">
        <f>Y1238/'currency conversion'!$B$18</f>
        <v>0</v>
      </c>
    </row>
    <row r="1239" spans="1:26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0"/>
        <v>0</v>
      </c>
      <c r="P1239" s="6">
        <f t="shared" si="191"/>
        <v>0</v>
      </c>
      <c r="Q1239" t="str">
        <f t="shared" si="192"/>
        <v>music</v>
      </c>
      <c r="R1239" t="str">
        <f t="shared" si="193"/>
        <v>world music</v>
      </c>
      <c r="S1239" s="10">
        <f t="shared" si="194"/>
        <v>41125.033159722225</v>
      </c>
      <c r="T1239" s="10">
        <f t="shared" si="195"/>
        <v>41145.033159722225</v>
      </c>
      <c r="U1239">
        <f t="shared" si="196"/>
        <v>2012</v>
      </c>
      <c r="V1239">
        <f t="shared" si="197"/>
        <v>2012</v>
      </c>
      <c r="W1239" t="str">
        <f t="shared" si="198"/>
        <v>Aug</v>
      </c>
      <c r="X1239" t="str">
        <f t="shared" si="199"/>
        <v>No funding</v>
      </c>
      <c r="Y1239" s="12">
        <f>VLOOKUP(H1239,Table1[#All],2,)*Kickstarter!E1239</f>
        <v>0</v>
      </c>
      <c r="Z1239" s="5">
        <f>Y1239/'currency conversion'!$B$18</f>
        <v>0</v>
      </c>
    </row>
    <row r="1240" spans="1:26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0"/>
        <v>0.17799999999999999</v>
      </c>
      <c r="P1240" s="6">
        <f t="shared" si="191"/>
        <v>59.333333333333336</v>
      </c>
      <c r="Q1240" t="str">
        <f t="shared" si="192"/>
        <v>music</v>
      </c>
      <c r="R1240" t="str">
        <f t="shared" si="193"/>
        <v>world music</v>
      </c>
      <c r="S1240" s="10">
        <f t="shared" si="194"/>
        <v>40731.36037037037</v>
      </c>
      <c r="T1240" s="10">
        <f t="shared" si="195"/>
        <v>40761.36037037037</v>
      </c>
      <c r="U1240">
        <f t="shared" si="196"/>
        <v>2011</v>
      </c>
      <c r="V1240">
        <f t="shared" si="197"/>
        <v>2011</v>
      </c>
      <c r="W1240" t="str">
        <f t="shared" si="198"/>
        <v>Jul</v>
      </c>
      <c r="X1240" t="str">
        <f t="shared" si="199"/>
        <v>&lt;1000</v>
      </c>
      <c r="Y1240" s="12">
        <f>VLOOKUP(H1240,Table1[#All],2,)*Kickstarter!E1240</f>
        <v>178</v>
      </c>
      <c r="Z1240" s="5">
        <f>Y1240/'currency conversion'!$B$18</f>
        <v>3.8635034638745631E-6</v>
      </c>
    </row>
    <row r="1241" spans="1:26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0"/>
        <v>0</v>
      </c>
      <c r="P1241" s="6">
        <f t="shared" si="191"/>
        <v>0</v>
      </c>
      <c r="Q1241" t="str">
        <f t="shared" si="192"/>
        <v>music</v>
      </c>
      <c r="R1241" t="str">
        <f t="shared" si="193"/>
        <v>world music</v>
      </c>
      <c r="S1241" s="10">
        <f t="shared" si="194"/>
        <v>40883.712581018517</v>
      </c>
      <c r="T1241" s="10">
        <f t="shared" si="195"/>
        <v>40913.712581018517</v>
      </c>
      <c r="U1241">
        <f t="shared" si="196"/>
        <v>2011</v>
      </c>
      <c r="V1241">
        <f t="shared" si="197"/>
        <v>2012</v>
      </c>
      <c r="W1241" t="str">
        <f t="shared" si="198"/>
        <v>Dec</v>
      </c>
      <c r="X1241" t="str">
        <f t="shared" si="199"/>
        <v>No funding</v>
      </c>
      <c r="Y1241" s="12">
        <f>VLOOKUP(H1241,Table1[#All],2,)*Kickstarter!E1241</f>
        <v>0</v>
      </c>
      <c r="Z1241" s="5">
        <f>Y1241/'currency conversion'!$B$18</f>
        <v>0</v>
      </c>
    </row>
    <row r="1242" spans="1:26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0"/>
        <v>3.0124999999999999E-2</v>
      </c>
      <c r="P1242" s="6">
        <f t="shared" si="191"/>
        <v>30.125</v>
      </c>
      <c r="Q1242" t="str">
        <f t="shared" si="192"/>
        <v>music</v>
      </c>
      <c r="R1242" t="str">
        <f t="shared" si="193"/>
        <v>world music</v>
      </c>
      <c r="S1242" s="10">
        <f t="shared" si="194"/>
        <v>41408.790011574078</v>
      </c>
      <c r="T1242" s="10">
        <f t="shared" si="195"/>
        <v>41467.660416666666</v>
      </c>
      <c r="U1242">
        <f t="shared" si="196"/>
        <v>2013</v>
      </c>
      <c r="V1242">
        <f t="shared" si="197"/>
        <v>2013</v>
      </c>
      <c r="W1242" t="str">
        <f t="shared" si="198"/>
        <v>May</v>
      </c>
      <c r="X1242" t="str">
        <f t="shared" si="199"/>
        <v>&lt;1000</v>
      </c>
      <c r="Y1242" s="12">
        <f>VLOOKUP(H1242,Table1[#All],2,)*Kickstarter!E1242</f>
        <v>241</v>
      </c>
      <c r="Z1242" s="5">
        <f>Y1242/'currency conversion'!$B$18</f>
        <v>5.2309232291784822E-6</v>
      </c>
    </row>
    <row r="1243" spans="1:26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0"/>
        <v>0.50739999999999996</v>
      </c>
      <c r="P1243" s="6">
        <f t="shared" si="191"/>
        <v>74.617647058823536</v>
      </c>
      <c r="Q1243" t="str">
        <f t="shared" si="192"/>
        <v>music</v>
      </c>
      <c r="R1243" t="str">
        <f t="shared" si="193"/>
        <v>world music</v>
      </c>
      <c r="S1243" s="10">
        <f t="shared" si="194"/>
        <v>41923.587731481479</v>
      </c>
      <c r="T1243" s="10">
        <f t="shared" si="195"/>
        <v>41945.999305555553</v>
      </c>
      <c r="U1243">
        <f t="shared" si="196"/>
        <v>2014</v>
      </c>
      <c r="V1243">
        <f t="shared" si="197"/>
        <v>2014</v>
      </c>
      <c r="W1243" t="str">
        <f t="shared" si="198"/>
        <v>Oct</v>
      </c>
      <c r="X1243" t="str">
        <f t="shared" si="199"/>
        <v>1000 to 4999</v>
      </c>
      <c r="Y1243" s="12">
        <f>VLOOKUP(H1243,Table1[#All],2,)*Kickstarter!E1243</f>
        <v>2537</v>
      </c>
      <c r="Z1243" s="5">
        <f>Y1243/'currency conversion'!$B$18</f>
        <v>5.5065776898032399E-5</v>
      </c>
    </row>
    <row r="1244" spans="1:26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0"/>
        <v>5.4884742041712408E-3</v>
      </c>
      <c r="P1244" s="6">
        <f t="shared" si="191"/>
        <v>5</v>
      </c>
      <c r="Q1244" t="str">
        <f t="shared" si="192"/>
        <v>music</v>
      </c>
      <c r="R1244" t="str">
        <f t="shared" si="193"/>
        <v>world music</v>
      </c>
      <c r="S1244" s="10">
        <f t="shared" si="194"/>
        <v>40781.915532407409</v>
      </c>
      <c r="T1244" s="10">
        <f t="shared" si="195"/>
        <v>40797.304166666669</v>
      </c>
      <c r="U1244">
        <f t="shared" si="196"/>
        <v>2011</v>
      </c>
      <c r="V1244">
        <f t="shared" si="197"/>
        <v>2011</v>
      </c>
      <c r="W1244" t="str">
        <f t="shared" si="198"/>
        <v>Aug</v>
      </c>
      <c r="X1244" t="str">
        <f t="shared" si="199"/>
        <v>&lt;1000</v>
      </c>
      <c r="Y1244" s="12">
        <f>VLOOKUP(H1244,Table1[#All],2,)*Kickstarter!E1244</f>
        <v>5</v>
      </c>
      <c r="Z1244" s="5">
        <f>Y1244/'currency conversion'!$B$18</f>
        <v>1.0852537819872369E-7</v>
      </c>
    </row>
    <row r="1245" spans="1:26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0"/>
        <v>0.14091666666666666</v>
      </c>
      <c r="P1245" s="6">
        <f t="shared" si="191"/>
        <v>44.5</v>
      </c>
      <c r="Q1245" t="str">
        <f t="shared" si="192"/>
        <v>music</v>
      </c>
      <c r="R1245" t="str">
        <f t="shared" si="193"/>
        <v>world music</v>
      </c>
      <c r="S1245" s="10">
        <f t="shared" si="194"/>
        <v>40671.629293981481</v>
      </c>
      <c r="T1245" s="10">
        <f t="shared" si="195"/>
        <v>40732.625</v>
      </c>
      <c r="U1245">
        <f t="shared" si="196"/>
        <v>2011</v>
      </c>
      <c r="V1245">
        <f t="shared" si="197"/>
        <v>2011</v>
      </c>
      <c r="W1245" t="str">
        <f t="shared" si="198"/>
        <v>May</v>
      </c>
      <c r="X1245" t="str">
        <f t="shared" si="199"/>
        <v>1000 to 4999</v>
      </c>
      <c r="Y1245" s="12">
        <f>VLOOKUP(H1245,Table1[#All],2,)*Kickstarter!E1245</f>
        <v>1691</v>
      </c>
      <c r="Z1245" s="5">
        <f>Y1245/'currency conversion'!$B$18</f>
        <v>3.6703282906808349E-5</v>
      </c>
    </row>
    <row r="1246" spans="1:26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0"/>
        <v>1.038</v>
      </c>
      <c r="P1246" s="6">
        <f t="shared" si="191"/>
        <v>46.133333333333333</v>
      </c>
      <c r="Q1246" t="str">
        <f t="shared" si="192"/>
        <v>music</v>
      </c>
      <c r="R1246" t="str">
        <f t="shared" si="193"/>
        <v>rock</v>
      </c>
      <c r="S1246" s="10">
        <f t="shared" si="194"/>
        <v>41355.575497685189</v>
      </c>
      <c r="T1246" s="10">
        <f t="shared" si="195"/>
        <v>41386.625</v>
      </c>
      <c r="U1246">
        <f t="shared" si="196"/>
        <v>2013</v>
      </c>
      <c r="V1246">
        <f t="shared" si="197"/>
        <v>2013</v>
      </c>
      <c r="W1246" t="str">
        <f t="shared" si="198"/>
        <v>Mar</v>
      </c>
      <c r="X1246" t="str">
        <f t="shared" si="199"/>
        <v>1000 to 4999</v>
      </c>
      <c r="Y1246" s="12">
        <f>VLOOKUP(H1246,Table1[#All],2,)*Kickstarter!E1246</f>
        <v>2076</v>
      </c>
      <c r="Z1246" s="5">
        <f>Y1246/'currency conversion'!$B$18</f>
        <v>4.5059737028110075E-5</v>
      </c>
    </row>
    <row r="1247" spans="1:26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0"/>
        <v>1.2024999999999999</v>
      </c>
      <c r="P1247" s="6">
        <f t="shared" si="191"/>
        <v>141.47058823529412</v>
      </c>
      <c r="Q1247" t="str">
        <f t="shared" si="192"/>
        <v>music</v>
      </c>
      <c r="R1247" t="str">
        <f t="shared" si="193"/>
        <v>rock</v>
      </c>
      <c r="S1247" s="10">
        <f t="shared" si="194"/>
        <v>41774.34993055556</v>
      </c>
      <c r="T1247" s="10">
        <f t="shared" si="195"/>
        <v>41804.34993055556</v>
      </c>
      <c r="U1247">
        <f t="shared" si="196"/>
        <v>2014</v>
      </c>
      <c r="V1247">
        <f t="shared" si="197"/>
        <v>2014</v>
      </c>
      <c r="W1247" t="str">
        <f t="shared" si="198"/>
        <v>May</v>
      </c>
      <c r="X1247" t="str">
        <f t="shared" si="199"/>
        <v>1000 to 4999</v>
      </c>
      <c r="Y1247" s="12">
        <f>VLOOKUP(H1247,Table1[#All],2,)*Kickstarter!E1247</f>
        <v>2405</v>
      </c>
      <c r="Z1247" s="5">
        <f>Y1247/'currency conversion'!$B$18</f>
        <v>5.2200706913586094E-5</v>
      </c>
    </row>
    <row r="1248" spans="1:26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0"/>
        <v>1.17</v>
      </c>
      <c r="P1248" s="6">
        <f t="shared" si="191"/>
        <v>75.483870967741936</v>
      </c>
      <c r="Q1248" t="str">
        <f t="shared" si="192"/>
        <v>music</v>
      </c>
      <c r="R1248" t="str">
        <f t="shared" si="193"/>
        <v>rock</v>
      </c>
      <c r="S1248" s="10">
        <f t="shared" si="194"/>
        <v>40837.793391203704</v>
      </c>
      <c r="T1248" s="10">
        <f t="shared" si="195"/>
        <v>40882.835057870368</v>
      </c>
      <c r="U1248">
        <f t="shared" si="196"/>
        <v>2011</v>
      </c>
      <c r="V1248">
        <f t="shared" si="197"/>
        <v>2011</v>
      </c>
      <c r="W1248" t="str">
        <f t="shared" si="198"/>
        <v>Oct</v>
      </c>
      <c r="X1248" t="str">
        <f t="shared" si="199"/>
        <v>1000 to 4999</v>
      </c>
      <c r="Y1248" s="12">
        <f>VLOOKUP(H1248,Table1[#All],2,)*Kickstarter!E1248</f>
        <v>2340</v>
      </c>
      <c r="Z1248" s="5">
        <f>Y1248/'currency conversion'!$B$18</f>
        <v>5.0789876997002686E-5</v>
      </c>
    </row>
    <row r="1249" spans="1:26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0"/>
        <v>1.2214285714285715</v>
      </c>
      <c r="P1249" s="6">
        <f t="shared" si="191"/>
        <v>85.5</v>
      </c>
      <c r="Q1249" t="str">
        <f t="shared" si="192"/>
        <v>music</v>
      </c>
      <c r="R1249" t="str">
        <f t="shared" si="193"/>
        <v>rock</v>
      </c>
      <c r="S1249" s="10">
        <f t="shared" si="194"/>
        <v>41370.042303240742</v>
      </c>
      <c r="T1249" s="10">
        <f t="shared" si="195"/>
        <v>41400.042303240742</v>
      </c>
      <c r="U1249">
        <f t="shared" si="196"/>
        <v>2013</v>
      </c>
      <c r="V1249">
        <f t="shared" si="197"/>
        <v>2013</v>
      </c>
      <c r="W1249" t="str">
        <f t="shared" si="198"/>
        <v>Apr</v>
      </c>
      <c r="X1249" t="str">
        <f t="shared" si="199"/>
        <v>1000 to 4999</v>
      </c>
      <c r="Y1249" s="12">
        <f>VLOOKUP(H1249,Table1[#All],2,)*Kickstarter!E1249</f>
        <v>4275</v>
      </c>
      <c r="Z1249" s="5">
        <f>Y1249/'currency conversion'!$B$18</f>
        <v>9.2789198359908762E-5</v>
      </c>
    </row>
    <row r="1250" spans="1:26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0"/>
        <v>1.5164</v>
      </c>
      <c r="P1250" s="6">
        <f t="shared" si="191"/>
        <v>64.254237288135599</v>
      </c>
      <c r="Q1250" t="str">
        <f t="shared" si="192"/>
        <v>music</v>
      </c>
      <c r="R1250" t="str">
        <f t="shared" si="193"/>
        <v>rock</v>
      </c>
      <c r="S1250" s="10">
        <f t="shared" si="194"/>
        <v>41767.406863425924</v>
      </c>
      <c r="T1250" s="10">
        <f t="shared" si="195"/>
        <v>41803.040972222225</v>
      </c>
      <c r="U1250">
        <f t="shared" si="196"/>
        <v>2014</v>
      </c>
      <c r="V1250">
        <f t="shared" si="197"/>
        <v>2014</v>
      </c>
      <c r="W1250" t="str">
        <f t="shared" si="198"/>
        <v>May</v>
      </c>
      <c r="X1250" t="str">
        <f t="shared" si="199"/>
        <v>1000 to 4999</v>
      </c>
      <c r="Y1250" s="12">
        <f>VLOOKUP(H1250,Table1[#All],2,)*Kickstarter!E1250</f>
        <v>3791</v>
      </c>
      <c r="Z1250" s="5">
        <f>Y1250/'currency conversion'!$B$18</f>
        <v>8.22839417502723E-5</v>
      </c>
    </row>
    <row r="1251" spans="1:26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0"/>
        <v>1.0444</v>
      </c>
      <c r="P1251" s="6">
        <f t="shared" si="191"/>
        <v>64.46913580246914</v>
      </c>
      <c r="Q1251" t="str">
        <f t="shared" si="192"/>
        <v>music</v>
      </c>
      <c r="R1251" t="str">
        <f t="shared" si="193"/>
        <v>rock</v>
      </c>
      <c r="S1251" s="10">
        <f t="shared" si="194"/>
        <v>41067.490868055553</v>
      </c>
      <c r="T1251" s="10">
        <f t="shared" si="195"/>
        <v>41097.490868055553</v>
      </c>
      <c r="U1251">
        <f t="shared" si="196"/>
        <v>2012</v>
      </c>
      <c r="V1251">
        <f t="shared" si="197"/>
        <v>2012</v>
      </c>
      <c r="W1251" t="str">
        <f t="shared" si="198"/>
        <v>Jun</v>
      </c>
      <c r="X1251" t="str">
        <f t="shared" si="199"/>
        <v>5000 to 9999</v>
      </c>
      <c r="Y1251" s="12">
        <f>VLOOKUP(H1251,Table1[#All],2,)*Kickstarter!E1251</f>
        <v>5222</v>
      </c>
      <c r="Z1251" s="5">
        <f>Y1251/'currency conversion'!$B$18</f>
        <v>1.1334390499074702E-4</v>
      </c>
    </row>
    <row r="1252" spans="1:26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0"/>
        <v>2.0015333333333332</v>
      </c>
      <c r="P1252" s="6">
        <f t="shared" si="191"/>
        <v>118.2007874015748</v>
      </c>
      <c r="Q1252" t="str">
        <f t="shared" si="192"/>
        <v>music</v>
      </c>
      <c r="R1252" t="str">
        <f t="shared" si="193"/>
        <v>rock</v>
      </c>
      <c r="S1252" s="10">
        <f t="shared" si="194"/>
        <v>41843.39271990741</v>
      </c>
      <c r="T1252" s="10">
        <f t="shared" si="195"/>
        <v>41888.39271990741</v>
      </c>
      <c r="U1252">
        <f t="shared" si="196"/>
        <v>2014</v>
      </c>
      <c r="V1252">
        <f t="shared" si="197"/>
        <v>2014</v>
      </c>
      <c r="W1252" t="str">
        <f t="shared" si="198"/>
        <v>Jul</v>
      </c>
      <c r="X1252" t="str">
        <f t="shared" si="199"/>
        <v>&gt;50000</v>
      </c>
      <c r="Y1252" s="12">
        <f>VLOOKUP(H1252,Table1[#All],2,)*Kickstarter!E1252</f>
        <v>60046</v>
      </c>
      <c r="Z1252" s="5">
        <f>Y1252/'currency conversion'!$B$18</f>
        <v>1.3033029718641125E-3</v>
      </c>
    </row>
    <row r="1253" spans="1:26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0"/>
        <v>1.018</v>
      </c>
      <c r="P1253" s="6">
        <f t="shared" si="191"/>
        <v>82.540540540540547</v>
      </c>
      <c r="Q1253" t="str">
        <f t="shared" si="192"/>
        <v>music</v>
      </c>
      <c r="R1253" t="str">
        <f t="shared" si="193"/>
        <v>rock</v>
      </c>
      <c r="S1253" s="10">
        <f t="shared" si="194"/>
        <v>40751.564432870371</v>
      </c>
      <c r="T1253" s="10">
        <f t="shared" si="195"/>
        <v>40811.564432870371</v>
      </c>
      <c r="U1253">
        <f t="shared" si="196"/>
        <v>2011</v>
      </c>
      <c r="V1253">
        <f t="shared" si="197"/>
        <v>2011</v>
      </c>
      <c r="W1253" t="str">
        <f t="shared" si="198"/>
        <v>Jul</v>
      </c>
      <c r="X1253" t="str">
        <f t="shared" si="199"/>
        <v>5000 to 9999</v>
      </c>
      <c r="Y1253" s="12">
        <f>VLOOKUP(H1253,Table1[#All],2,)*Kickstarter!E1253</f>
        <v>6108</v>
      </c>
      <c r="Z1253" s="5">
        <f>Y1253/'currency conversion'!$B$18</f>
        <v>1.3257460200756085E-4</v>
      </c>
    </row>
    <row r="1254" spans="1:26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0"/>
        <v>1.3765714285714286</v>
      </c>
      <c r="P1254" s="6">
        <f t="shared" si="191"/>
        <v>34.170212765957444</v>
      </c>
      <c r="Q1254" t="str">
        <f t="shared" si="192"/>
        <v>music</v>
      </c>
      <c r="R1254" t="str">
        <f t="shared" si="193"/>
        <v>rock</v>
      </c>
      <c r="S1254" s="10">
        <f t="shared" si="194"/>
        <v>41543.738067129627</v>
      </c>
      <c r="T1254" s="10">
        <f t="shared" si="195"/>
        <v>41571.738067129627</v>
      </c>
      <c r="U1254">
        <f t="shared" si="196"/>
        <v>2013</v>
      </c>
      <c r="V1254">
        <f t="shared" si="197"/>
        <v>2013</v>
      </c>
      <c r="W1254" t="str">
        <f t="shared" si="198"/>
        <v>Sep</v>
      </c>
      <c r="X1254" t="str">
        <f t="shared" si="199"/>
        <v>1000 to 4999</v>
      </c>
      <c r="Y1254" s="12">
        <f>VLOOKUP(H1254,Table1[#All],2,)*Kickstarter!E1254</f>
        <v>4818</v>
      </c>
      <c r="Z1254" s="5">
        <f>Y1254/'currency conversion'!$B$18</f>
        <v>1.0457505443229014E-4</v>
      </c>
    </row>
    <row r="1255" spans="1:26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0"/>
        <v>3038.3319999999999</v>
      </c>
      <c r="P1255" s="6">
        <f t="shared" si="191"/>
        <v>42.73322081575246</v>
      </c>
      <c r="Q1255" t="str">
        <f t="shared" si="192"/>
        <v>music</v>
      </c>
      <c r="R1255" t="str">
        <f t="shared" si="193"/>
        <v>rock</v>
      </c>
      <c r="S1255" s="10">
        <f t="shared" si="194"/>
        <v>41855.533645833333</v>
      </c>
      <c r="T1255" s="10">
        <f t="shared" si="195"/>
        <v>41885.533645833333</v>
      </c>
      <c r="U1255">
        <f t="shared" si="196"/>
        <v>2014</v>
      </c>
      <c r="V1255">
        <f t="shared" si="197"/>
        <v>2014</v>
      </c>
      <c r="W1255" t="str">
        <f t="shared" si="198"/>
        <v>Aug</v>
      </c>
      <c r="X1255" t="str">
        <f t="shared" si="199"/>
        <v>30000 to 34999</v>
      </c>
      <c r="Y1255" s="12">
        <f>VLOOKUP(H1255,Table1[#All],2,)*Kickstarter!E1255</f>
        <v>30383.32</v>
      </c>
      <c r="Z1255" s="5">
        <f>Y1255/'currency conversion'!$B$18</f>
        <v>6.5947225878656914E-4</v>
      </c>
    </row>
    <row r="1256" spans="1:26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0"/>
        <v>1.9885074626865671</v>
      </c>
      <c r="P1256" s="6">
        <f t="shared" si="191"/>
        <v>94.489361702127653</v>
      </c>
      <c r="Q1256" t="str">
        <f t="shared" si="192"/>
        <v>music</v>
      </c>
      <c r="R1256" t="str">
        <f t="shared" si="193"/>
        <v>rock</v>
      </c>
      <c r="S1256" s="10">
        <f t="shared" si="194"/>
        <v>40487.371365740742</v>
      </c>
      <c r="T1256" s="10">
        <f t="shared" si="195"/>
        <v>40543.957638888889</v>
      </c>
      <c r="U1256">
        <f t="shared" si="196"/>
        <v>2010</v>
      </c>
      <c r="V1256">
        <f t="shared" si="197"/>
        <v>2010</v>
      </c>
      <c r="W1256" t="str">
        <f t="shared" si="198"/>
        <v>Nov</v>
      </c>
      <c r="X1256" t="str">
        <f t="shared" si="199"/>
        <v>10000 to 14999</v>
      </c>
      <c r="Y1256" s="12">
        <f>VLOOKUP(H1256,Table1[#All],2,)*Kickstarter!E1256</f>
        <v>13323</v>
      </c>
      <c r="Z1256" s="5">
        <f>Y1256/'currency conversion'!$B$18</f>
        <v>2.8917672274831913E-4</v>
      </c>
    </row>
    <row r="1257" spans="1:26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0"/>
        <v>2.0236666666666667</v>
      </c>
      <c r="P1257" s="6">
        <f t="shared" si="191"/>
        <v>55.697247706422019</v>
      </c>
      <c r="Q1257" t="str">
        <f t="shared" si="192"/>
        <v>music</v>
      </c>
      <c r="R1257" t="str">
        <f t="shared" si="193"/>
        <v>rock</v>
      </c>
      <c r="S1257" s="10">
        <f t="shared" si="194"/>
        <v>41579.595509259263</v>
      </c>
      <c r="T1257" s="10">
        <f t="shared" si="195"/>
        <v>41609.637175925927</v>
      </c>
      <c r="U1257">
        <f t="shared" si="196"/>
        <v>2013</v>
      </c>
      <c r="V1257">
        <f t="shared" si="197"/>
        <v>2013</v>
      </c>
      <c r="W1257" t="str">
        <f t="shared" si="198"/>
        <v>Nov</v>
      </c>
      <c r="X1257" t="str">
        <f t="shared" si="199"/>
        <v>5000 to 9999</v>
      </c>
      <c r="Y1257" s="12">
        <f>VLOOKUP(H1257,Table1[#All],2,)*Kickstarter!E1257</f>
        <v>6071</v>
      </c>
      <c r="Z1257" s="5">
        <f>Y1257/'currency conversion'!$B$18</f>
        <v>1.3177151420889029E-4</v>
      </c>
    </row>
    <row r="1258" spans="1:26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0"/>
        <v>1.1796376666666666</v>
      </c>
      <c r="P1258" s="6">
        <f t="shared" si="191"/>
        <v>98.030831024930734</v>
      </c>
      <c r="Q1258" t="str">
        <f t="shared" si="192"/>
        <v>music</v>
      </c>
      <c r="R1258" t="str">
        <f t="shared" si="193"/>
        <v>rock</v>
      </c>
      <c r="S1258" s="10">
        <f t="shared" si="194"/>
        <v>40921.669340277775</v>
      </c>
      <c r="T1258" s="10">
        <f t="shared" si="195"/>
        <v>40951.669340277775</v>
      </c>
      <c r="U1258">
        <f t="shared" si="196"/>
        <v>2012</v>
      </c>
      <c r="V1258">
        <f t="shared" si="197"/>
        <v>2012</v>
      </c>
      <c r="W1258" t="str">
        <f t="shared" si="198"/>
        <v>Jan</v>
      </c>
      <c r="X1258" t="str">
        <f t="shared" si="199"/>
        <v>35000 to 39999</v>
      </c>
      <c r="Y1258" s="12">
        <f>VLOOKUP(H1258,Table1[#All],2,)*Kickstarter!E1258</f>
        <v>35389.129999999997</v>
      </c>
      <c r="Z1258" s="5">
        <f>Y1258/'currency conversion'!$B$18</f>
        <v>7.6812374347475963E-4</v>
      </c>
    </row>
    <row r="1259" spans="1:26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0"/>
        <v>2.9472727272727273</v>
      </c>
      <c r="P1259" s="6">
        <f t="shared" si="191"/>
        <v>92.102272727272734</v>
      </c>
      <c r="Q1259" t="str">
        <f t="shared" si="192"/>
        <v>music</v>
      </c>
      <c r="R1259" t="str">
        <f t="shared" si="193"/>
        <v>rock</v>
      </c>
      <c r="S1259" s="10">
        <f t="shared" si="194"/>
        <v>40586.835532407407</v>
      </c>
      <c r="T1259" s="10">
        <f t="shared" si="195"/>
        <v>40635.793865740743</v>
      </c>
      <c r="U1259">
        <f t="shared" si="196"/>
        <v>2011</v>
      </c>
      <c r="V1259">
        <f t="shared" si="197"/>
        <v>2011</v>
      </c>
      <c r="W1259" t="str">
        <f t="shared" si="198"/>
        <v>Feb</v>
      </c>
      <c r="X1259" t="str">
        <f t="shared" si="199"/>
        <v>15000 to 19999</v>
      </c>
      <c r="Y1259" s="12">
        <f>VLOOKUP(H1259,Table1[#All],2,)*Kickstarter!E1259</f>
        <v>16210</v>
      </c>
      <c r="Z1259" s="5">
        <f>Y1259/'currency conversion'!$B$18</f>
        <v>3.5183927612026218E-4</v>
      </c>
    </row>
    <row r="1260" spans="1:26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0"/>
        <v>2.1314633333333335</v>
      </c>
      <c r="P1260" s="6">
        <f t="shared" si="191"/>
        <v>38.175462686567165</v>
      </c>
      <c r="Q1260" t="str">
        <f t="shared" si="192"/>
        <v>music</v>
      </c>
      <c r="R1260" t="str">
        <f t="shared" si="193"/>
        <v>rock</v>
      </c>
      <c r="S1260" s="10">
        <f t="shared" si="194"/>
        <v>41487.361250000002</v>
      </c>
      <c r="T1260" s="10">
        <f t="shared" si="195"/>
        <v>41517.361250000002</v>
      </c>
      <c r="U1260">
        <f t="shared" si="196"/>
        <v>2013</v>
      </c>
      <c r="V1260">
        <f t="shared" si="197"/>
        <v>2013</v>
      </c>
      <c r="W1260" t="str">
        <f t="shared" si="198"/>
        <v>Aug</v>
      </c>
      <c r="X1260" t="str">
        <f t="shared" si="199"/>
        <v>25000 to 29999</v>
      </c>
      <c r="Y1260" s="12">
        <f>VLOOKUP(H1260,Table1[#All],2,)*Kickstarter!E1260</f>
        <v>25577.56</v>
      </c>
      <c r="Z1260" s="5">
        <f>Y1260/'currency conversion'!$B$18</f>
        <v>5.5516287448010941E-4</v>
      </c>
    </row>
    <row r="1261" spans="1:26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0"/>
        <v>1.0424</v>
      </c>
      <c r="P1261" s="6">
        <f t="shared" si="191"/>
        <v>27.145833333333332</v>
      </c>
      <c r="Q1261" t="str">
        <f t="shared" si="192"/>
        <v>music</v>
      </c>
      <c r="R1261" t="str">
        <f t="shared" si="193"/>
        <v>rock</v>
      </c>
      <c r="S1261" s="10">
        <f t="shared" si="194"/>
        <v>41766.720648148148</v>
      </c>
      <c r="T1261" s="10">
        <f t="shared" si="195"/>
        <v>41798.915972222225</v>
      </c>
      <c r="U1261">
        <f t="shared" si="196"/>
        <v>2014</v>
      </c>
      <c r="V1261">
        <f t="shared" si="197"/>
        <v>2014</v>
      </c>
      <c r="W1261" t="str">
        <f t="shared" si="198"/>
        <v>May</v>
      </c>
      <c r="X1261" t="str">
        <f t="shared" si="199"/>
        <v>1000 to 4999</v>
      </c>
      <c r="Y1261" s="12">
        <f>VLOOKUP(H1261,Table1[#All],2,)*Kickstarter!E1261</f>
        <v>2606</v>
      </c>
      <c r="Z1261" s="5">
        <f>Y1261/'currency conversion'!$B$18</f>
        <v>5.6563427117174786E-5</v>
      </c>
    </row>
    <row r="1262" spans="1:26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0"/>
        <v>1.1366666666666667</v>
      </c>
      <c r="P1262" s="6">
        <f t="shared" si="191"/>
        <v>50.689189189189186</v>
      </c>
      <c r="Q1262" t="str">
        <f t="shared" si="192"/>
        <v>music</v>
      </c>
      <c r="R1262" t="str">
        <f t="shared" si="193"/>
        <v>rock</v>
      </c>
      <c r="S1262" s="10">
        <f t="shared" si="194"/>
        <v>41666.592824074076</v>
      </c>
      <c r="T1262" s="10">
        <f t="shared" si="195"/>
        <v>41696.592824074076</v>
      </c>
      <c r="U1262">
        <f t="shared" si="196"/>
        <v>2014</v>
      </c>
      <c r="V1262">
        <f t="shared" si="197"/>
        <v>2014</v>
      </c>
      <c r="W1262" t="str">
        <f t="shared" si="198"/>
        <v>Jan</v>
      </c>
      <c r="X1262" t="str">
        <f t="shared" si="199"/>
        <v>1000 to 4999</v>
      </c>
      <c r="Y1262" s="12">
        <f>VLOOKUP(H1262,Table1[#All],2,)*Kickstarter!E1262</f>
        <v>3751</v>
      </c>
      <c r="Z1262" s="5">
        <f>Y1262/'currency conversion'!$B$18</f>
        <v>8.1415738724682519E-5</v>
      </c>
    </row>
    <row r="1263" spans="1:26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0"/>
        <v>1.0125</v>
      </c>
      <c r="P1263" s="6">
        <f t="shared" si="191"/>
        <v>38.942307692307693</v>
      </c>
      <c r="Q1263" t="str">
        <f t="shared" si="192"/>
        <v>music</v>
      </c>
      <c r="R1263" t="str">
        <f t="shared" si="193"/>
        <v>rock</v>
      </c>
      <c r="S1263" s="10">
        <f t="shared" si="194"/>
        <v>41638.092905092592</v>
      </c>
      <c r="T1263" s="10">
        <f t="shared" si="195"/>
        <v>41668.092905092592</v>
      </c>
      <c r="U1263">
        <f t="shared" si="196"/>
        <v>2013</v>
      </c>
      <c r="V1263">
        <f t="shared" si="197"/>
        <v>2014</v>
      </c>
      <c r="W1263" t="str">
        <f t="shared" si="198"/>
        <v>Dec</v>
      </c>
      <c r="X1263" t="str">
        <f t="shared" si="199"/>
        <v>1000 to 4999</v>
      </c>
      <c r="Y1263" s="12">
        <f>VLOOKUP(H1263,Table1[#All],2,)*Kickstarter!E1263</f>
        <v>2025</v>
      </c>
      <c r="Z1263" s="5">
        <f>Y1263/'currency conversion'!$B$18</f>
        <v>4.3952778170483097E-5</v>
      </c>
    </row>
    <row r="1264" spans="1:26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0"/>
        <v>1.2541538461538462</v>
      </c>
      <c r="P1264" s="6">
        <f t="shared" si="191"/>
        <v>77.638095238095232</v>
      </c>
      <c r="Q1264" t="str">
        <f t="shared" si="192"/>
        <v>music</v>
      </c>
      <c r="R1264" t="str">
        <f t="shared" si="193"/>
        <v>rock</v>
      </c>
      <c r="S1264" s="10">
        <f t="shared" si="194"/>
        <v>41656.512638888889</v>
      </c>
      <c r="T1264" s="10">
        <f t="shared" si="195"/>
        <v>41686.512638888889</v>
      </c>
      <c r="U1264">
        <f t="shared" si="196"/>
        <v>2014</v>
      </c>
      <c r="V1264">
        <f t="shared" si="197"/>
        <v>2014</v>
      </c>
      <c r="W1264" t="str">
        <f t="shared" si="198"/>
        <v>Jan</v>
      </c>
      <c r="X1264" t="str">
        <f t="shared" si="199"/>
        <v>5000 to 9999</v>
      </c>
      <c r="Y1264" s="12">
        <f>VLOOKUP(H1264,Table1[#All],2,)*Kickstarter!E1264</f>
        <v>6114</v>
      </c>
      <c r="Z1264" s="5">
        <f>Y1264/'currency conversion'!$B$18</f>
        <v>1.3270483246139933E-4</v>
      </c>
    </row>
    <row r="1265" spans="1:26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0"/>
        <v>1.19</v>
      </c>
      <c r="P1265" s="6">
        <f t="shared" si="191"/>
        <v>43.536585365853661</v>
      </c>
      <c r="Q1265" t="str">
        <f t="shared" si="192"/>
        <v>music</v>
      </c>
      <c r="R1265" t="str">
        <f t="shared" si="193"/>
        <v>rock</v>
      </c>
      <c r="S1265" s="10">
        <f t="shared" si="194"/>
        <v>41691.834143518521</v>
      </c>
      <c r="T1265" s="10">
        <f t="shared" si="195"/>
        <v>41726.791666666664</v>
      </c>
      <c r="U1265">
        <f t="shared" si="196"/>
        <v>2014</v>
      </c>
      <c r="V1265">
        <f t="shared" si="197"/>
        <v>2014</v>
      </c>
      <c r="W1265" t="str">
        <f t="shared" si="198"/>
        <v>Feb</v>
      </c>
      <c r="X1265" t="str">
        <f t="shared" si="199"/>
        <v>1000 to 4999</v>
      </c>
      <c r="Y1265" s="12">
        <f>VLOOKUP(H1265,Table1[#All],2,)*Kickstarter!E1265</f>
        <v>1785</v>
      </c>
      <c r="Z1265" s="5">
        <f>Y1265/'currency conversion'!$B$18</f>
        <v>3.8743560016944355E-5</v>
      </c>
    </row>
    <row r="1266" spans="1:26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0"/>
        <v>1.6646153846153846</v>
      </c>
      <c r="P1266" s="6">
        <f t="shared" si="191"/>
        <v>31.823529411764707</v>
      </c>
      <c r="Q1266" t="str">
        <f t="shared" si="192"/>
        <v>music</v>
      </c>
      <c r="R1266" t="str">
        <f t="shared" si="193"/>
        <v>rock</v>
      </c>
      <c r="S1266" s="10">
        <f t="shared" si="194"/>
        <v>41547.412997685184</v>
      </c>
      <c r="T1266" s="10">
        <f t="shared" si="195"/>
        <v>41576.412997685184</v>
      </c>
      <c r="U1266">
        <f t="shared" si="196"/>
        <v>2013</v>
      </c>
      <c r="V1266">
        <f t="shared" si="197"/>
        <v>2013</v>
      </c>
      <c r="W1266" t="str">
        <f t="shared" si="198"/>
        <v>Sep</v>
      </c>
      <c r="X1266" t="str">
        <f t="shared" si="199"/>
        <v>1000 to 4999</v>
      </c>
      <c r="Y1266" s="12">
        <f>VLOOKUP(H1266,Table1[#All],2,)*Kickstarter!E1266</f>
        <v>1082</v>
      </c>
      <c r="Z1266" s="5">
        <f>Y1266/'currency conversion'!$B$18</f>
        <v>2.3484891842203807E-5</v>
      </c>
    </row>
    <row r="1267" spans="1:26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0"/>
        <v>1.1914771428571429</v>
      </c>
      <c r="P1267" s="6">
        <f t="shared" si="191"/>
        <v>63.184393939393942</v>
      </c>
      <c r="Q1267" t="str">
        <f t="shared" si="192"/>
        <v>music</v>
      </c>
      <c r="R1267" t="str">
        <f t="shared" si="193"/>
        <v>rock</v>
      </c>
      <c r="S1267" s="10">
        <f t="shared" si="194"/>
        <v>40465.405266203699</v>
      </c>
      <c r="T1267" s="10">
        <f t="shared" si="195"/>
        <v>40512.405266203699</v>
      </c>
      <c r="U1267">
        <f t="shared" si="196"/>
        <v>2010</v>
      </c>
      <c r="V1267">
        <f t="shared" si="197"/>
        <v>2010</v>
      </c>
      <c r="W1267" t="str">
        <f t="shared" si="198"/>
        <v>Oct</v>
      </c>
      <c r="X1267" t="str">
        <f t="shared" si="199"/>
        <v>1000 to 4999</v>
      </c>
      <c r="Y1267" s="12">
        <f>VLOOKUP(H1267,Table1[#All],2,)*Kickstarter!E1267</f>
        <v>4170.17</v>
      </c>
      <c r="Z1267" s="5">
        <f>Y1267/'currency conversion'!$B$18</f>
        <v>9.0513855280594319E-5</v>
      </c>
    </row>
    <row r="1268" spans="1:26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0"/>
        <v>1.0047368421052632</v>
      </c>
      <c r="P1268" s="6">
        <f t="shared" si="191"/>
        <v>190.9</v>
      </c>
      <c r="Q1268" t="str">
        <f t="shared" si="192"/>
        <v>music</v>
      </c>
      <c r="R1268" t="str">
        <f t="shared" si="193"/>
        <v>rock</v>
      </c>
      <c r="S1268" s="10">
        <f t="shared" si="194"/>
        <v>41620.62667824074</v>
      </c>
      <c r="T1268" s="10">
        <f t="shared" si="195"/>
        <v>41650.62667824074</v>
      </c>
      <c r="U1268">
        <f t="shared" si="196"/>
        <v>2013</v>
      </c>
      <c r="V1268">
        <f t="shared" si="197"/>
        <v>2014</v>
      </c>
      <c r="W1268" t="str">
        <f t="shared" si="198"/>
        <v>Dec</v>
      </c>
      <c r="X1268" t="str">
        <f t="shared" si="199"/>
        <v>5000 to 9999</v>
      </c>
      <c r="Y1268" s="12">
        <f>VLOOKUP(H1268,Table1[#All],2,)*Kickstarter!E1268</f>
        <v>9545</v>
      </c>
      <c r="Z1268" s="5">
        <f>Y1268/'currency conversion'!$B$18</f>
        <v>2.0717494698136352E-4</v>
      </c>
    </row>
    <row r="1269" spans="1:26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0"/>
        <v>1.018</v>
      </c>
      <c r="P1269" s="6">
        <f t="shared" si="191"/>
        <v>140.85534591194968</v>
      </c>
      <c r="Q1269" t="str">
        <f t="shared" si="192"/>
        <v>music</v>
      </c>
      <c r="R1269" t="str">
        <f t="shared" si="193"/>
        <v>rock</v>
      </c>
      <c r="S1269" s="10">
        <f t="shared" si="194"/>
        <v>41449.335162037038</v>
      </c>
      <c r="T1269" s="10">
        <f t="shared" si="195"/>
        <v>41479.335162037038</v>
      </c>
      <c r="U1269">
        <f t="shared" si="196"/>
        <v>2013</v>
      </c>
      <c r="V1269">
        <f t="shared" si="197"/>
        <v>2013</v>
      </c>
      <c r="W1269" t="str">
        <f t="shared" si="198"/>
        <v>Jun</v>
      </c>
      <c r="X1269" t="str">
        <f t="shared" si="199"/>
        <v>20000 to 24999</v>
      </c>
      <c r="Y1269" s="12">
        <f>VLOOKUP(H1269,Table1[#All],2,)*Kickstarter!E1269</f>
        <v>22396</v>
      </c>
      <c r="Z1269" s="5">
        <f>Y1269/'currency conversion'!$B$18</f>
        <v>4.8610687402772317E-4</v>
      </c>
    </row>
    <row r="1270" spans="1:26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0"/>
        <v>1.1666666666666667</v>
      </c>
      <c r="P1270" s="6">
        <f t="shared" si="191"/>
        <v>76.92307692307692</v>
      </c>
      <c r="Q1270" t="str">
        <f t="shared" si="192"/>
        <v>music</v>
      </c>
      <c r="R1270" t="str">
        <f t="shared" si="193"/>
        <v>rock</v>
      </c>
      <c r="S1270" s="10">
        <f t="shared" si="194"/>
        <v>41507.595451388886</v>
      </c>
      <c r="T1270" s="10">
        <f t="shared" si="195"/>
        <v>41537.595451388886</v>
      </c>
      <c r="U1270">
        <f t="shared" si="196"/>
        <v>2013</v>
      </c>
      <c r="V1270">
        <f t="shared" si="197"/>
        <v>2013</v>
      </c>
      <c r="W1270" t="str">
        <f t="shared" si="198"/>
        <v>Aug</v>
      </c>
      <c r="X1270" t="str">
        <f t="shared" si="199"/>
        <v>10000 to 14999</v>
      </c>
      <c r="Y1270" s="12">
        <f>VLOOKUP(H1270,Table1[#All],2,)*Kickstarter!E1270</f>
        <v>14000</v>
      </c>
      <c r="Z1270" s="5">
        <f>Y1270/'currency conversion'!$B$18</f>
        <v>3.0387105895642632E-4</v>
      </c>
    </row>
    <row r="1271" spans="1:26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0"/>
        <v>1.0864893617021276</v>
      </c>
      <c r="P1271" s="6">
        <f t="shared" si="191"/>
        <v>99.15533980582525</v>
      </c>
      <c r="Q1271" t="str">
        <f t="shared" si="192"/>
        <v>music</v>
      </c>
      <c r="R1271" t="str">
        <f t="shared" si="193"/>
        <v>rock</v>
      </c>
      <c r="S1271" s="10">
        <f t="shared" si="194"/>
        <v>42445.573055555556</v>
      </c>
      <c r="T1271" s="10">
        <f t="shared" si="195"/>
        <v>42475.75</v>
      </c>
      <c r="U1271">
        <f t="shared" si="196"/>
        <v>2016</v>
      </c>
      <c r="V1271">
        <f t="shared" si="197"/>
        <v>2016</v>
      </c>
      <c r="W1271" t="str">
        <f t="shared" si="198"/>
        <v>Mar</v>
      </c>
      <c r="X1271" t="str">
        <f t="shared" si="199"/>
        <v>20000 to 24999</v>
      </c>
      <c r="Y1271" s="12">
        <f>VLOOKUP(H1271,Table1[#All],2,)*Kickstarter!E1271</f>
        <v>20426</v>
      </c>
      <c r="Z1271" s="5">
        <f>Y1271/'currency conversion'!$B$18</f>
        <v>4.43347875017426E-4</v>
      </c>
    </row>
    <row r="1272" spans="1:26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0"/>
        <v>1.1472</v>
      </c>
      <c r="P1272" s="6">
        <f t="shared" si="191"/>
        <v>67.881656804733723</v>
      </c>
      <c r="Q1272" t="str">
        <f t="shared" si="192"/>
        <v>music</v>
      </c>
      <c r="R1272" t="str">
        <f t="shared" si="193"/>
        <v>rock</v>
      </c>
      <c r="S1272" s="10">
        <f t="shared" si="194"/>
        <v>40933.60696759259</v>
      </c>
      <c r="T1272" s="10">
        <f t="shared" si="195"/>
        <v>40993.565300925926</v>
      </c>
      <c r="U1272">
        <f t="shared" si="196"/>
        <v>2012</v>
      </c>
      <c r="V1272">
        <f t="shared" si="197"/>
        <v>2012</v>
      </c>
      <c r="W1272" t="str">
        <f t="shared" si="198"/>
        <v>Jan</v>
      </c>
      <c r="X1272" t="str">
        <f t="shared" si="199"/>
        <v>10000 to 14999</v>
      </c>
      <c r="Y1272" s="12">
        <f>VLOOKUP(H1272,Table1[#All],2,)*Kickstarter!E1272</f>
        <v>11472</v>
      </c>
      <c r="Z1272" s="5">
        <f>Y1272/'currency conversion'!$B$18</f>
        <v>2.4900062773915166E-4</v>
      </c>
    </row>
    <row r="1273" spans="1:26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0"/>
        <v>1.018</v>
      </c>
      <c r="P1273" s="6">
        <f t="shared" si="191"/>
        <v>246.29032258064515</v>
      </c>
      <c r="Q1273" t="str">
        <f t="shared" si="192"/>
        <v>music</v>
      </c>
      <c r="R1273" t="str">
        <f t="shared" si="193"/>
        <v>rock</v>
      </c>
      <c r="S1273" s="10">
        <f t="shared" si="194"/>
        <v>41561.433553240742</v>
      </c>
      <c r="T1273" s="10">
        <f t="shared" si="195"/>
        <v>41591.475219907406</v>
      </c>
      <c r="U1273">
        <f t="shared" si="196"/>
        <v>2013</v>
      </c>
      <c r="V1273">
        <f t="shared" si="197"/>
        <v>2013</v>
      </c>
      <c r="W1273" t="str">
        <f t="shared" si="198"/>
        <v>Oct</v>
      </c>
      <c r="X1273" t="str">
        <f t="shared" si="199"/>
        <v>5000 to 9999</v>
      </c>
      <c r="Y1273" s="12">
        <f>VLOOKUP(H1273,Table1[#All],2,)*Kickstarter!E1273</f>
        <v>7635</v>
      </c>
      <c r="Z1273" s="5">
        <f>Y1273/'currency conversion'!$B$18</f>
        <v>1.6571825250945107E-4</v>
      </c>
    </row>
    <row r="1274" spans="1:26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0"/>
        <v>1.06</v>
      </c>
      <c r="P1274" s="6">
        <f t="shared" si="191"/>
        <v>189.28571428571428</v>
      </c>
      <c r="Q1274" t="str">
        <f t="shared" si="192"/>
        <v>music</v>
      </c>
      <c r="R1274" t="str">
        <f t="shared" si="193"/>
        <v>rock</v>
      </c>
      <c r="S1274" s="10">
        <f t="shared" si="194"/>
        <v>40274.495127314818</v>
      </c>
      <c r="T1274" s="10">
        <f t="shared" si="195"/>
        <v>40343.916666666664</v>
      </c>
      <c r="U1274">
        <f t="shared" si="196"/>
        <v>2010</v>
      </c>
      <c r="V1274">
        <f t="shared" si="197"/>
        <v>2010</v>
      </c>
      <c r="W1274" t="str">
        <f t="shared" si="198"/>
        <v>Apr</v>
      </c>
      <c r="X1274" t="str">
        <f t="shared" si="199"/>
        <v>5000 to 9999</v>
      </c>
      <c r="Y1274" s="12">
        <f>VLOOKUP(H1274,Table1[#All],2,)*Kickstarter!E1274</f>
        <v>5300</v>
      </c>
      <c r="Z1274" s="5">
        <f>Y1274/'currency conversion'!$B$18</f>
        <v>1.1503690089064712E-4</v>
      </c>
    </row>
    <row r="1275" spans="1:26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0"/>
        <v>1.0349999999999999</v>
      </c>
      <c r="P1275" s="6">
        <f t="shared" si="191"/>
        <v>76.666666666666671</v>
      </c>
      <c r="Q1275" t="str">
        <f t="shared" si="192"/>
        <v>music</v>
      </c>
      <c r="R1275" t="str">
        <f t="shared" si="193"/>
        <v>rock</v>
      </c>
      <c r="S1275" s="10">
        <f t="shared" si="194"/>
        <v>41852.480219907404</v>
      </c>
      <c r="T1275" s="10">
        <f t="shared" si="195"/>
        <v>41882.480219907404</v>
      </c>
      <c r="U1275">
        <f t="shared" si="196"/>
        <v>2014</v>
      </c>
      <c r="V1275">
        <f t="shared" si="197"/>
        <v>2014</v>
      </c>
      <c r="W1275" t="str">
        <f t="shared" si="198"/>
        <v>Aug</v>
      </c>
      <c r="X1275" t="str">
        <f t="shared" si="199"/>
        <v>1000 to 4999</v>
      </c>
      <c r="Y1275" s="12">
        <f>VLOOKUP(H1275,Table1[#All],2,)*Kickstarter!E1275</f>
        <v>3105</v>
      </c>
      <c r="Z1275" s="5">
        <f>Y1275/'currency conversion'!$B$18</f>
        <v>6.7394259861407416E-5</v>
      </c>
    </row>
    <row r="1276" spans="1:26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0"/>
        <v>1.5497535999999998</v>
      </c>
      <c r="P1276" s="6">
        <f t="shared" si="191"/>
        <v>82.963254817987149</v>
      </c>
      <c r="Q1276" t="str">
        <f t="shared" si="192"/>
        <v>music</v>
      </c>
      <c r="R1276" t="str">
        <f t="shared" si="193"/>
        <v>rock</v>
      </c>
      <c r="S1276" s="10">
        <f t="shared" si="194"/>
        <v>41116.440104166664</v>
      </c>
      <c r="T1276" s="10">
        <f t="shared" si="195"/>
        <v>41151.440104166664</v>
      </c>
      <c r="U1276">
        <f t="shared" si="196"/>
        <v>2012</v>
      </c>
      <c r="V1276">
        <f t="shared" si="197"/>
        <v>2012</v>
      </c>
      <c r="W1276" t="str">
        <f t="shared" si="198"/>
        <v>Jul</v>
      </c>
      <c r="X1276" t="str">
        <f t="shared" si="199"/>
        <v>35000 to 39999</v>
      </c>
      <c r="Y1276" s="12">
        <f>VLOOKUP(H1276,Table1[#All],2,)*Kickstarter!E1276</f>
        <v>38743.839999999997</v>
      </c>
      <c r="Z1276" s="5">
        <f>Y1276/'currency conversion'!$B$18</f>
        <v>8.4093797777416766E-4</v>
      </c>
    </row>
    <row r="1277" spans="1:26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0"/>
        <v>1.6214066666666667</v>
      </c>
      <c r="P1277" s="6">
        <f t="shared" si="191"/>
        <v>62.522107969151669</v>
      </c>
      <c r="Q1277" t="str">
        <f t="shared" si="192"/>
        <v>music</v>
      </c>
      <c r="R1277" t="str">
        <f t="shared" si="193"/>
        <v>rock</v>
      </c>
      <c r="S1277" s="10">
        <f t="shared" si="194"/>
        <v>41458.617905092593</v>
      </c>
      <c r="T1277" s="10">
        <f t="shared" si="195"/>
        <v>41493.617905092593</v>
      </c>
      <c r="U1277">
        <f t="shared" si="196"/>
        <v>2013</v>
      </c>
      <c r="V1277">
        <f t="shared" si="197"/>
        <v>2013</v>
      </c>
      <c r="W1277" t="str">
        <f t="shared" si="198"/>
        <v>Jul</v>
      </c>
      <c r="X1277" t="str">
        <f t="shared" si="199"/>
        <v>20000 to 24999</v>
      </c>
      <c r="Y1277" s="12">
        <f>VLOOKUP(H1277,Table1[#All],2,)*Kickstarter!E1277</f>
        <v>24321.1</v>
      </c>
      <c r="Z1277" s="5">
        <f>Y1277/'currency conversion'!$B$18</f>
        <v>5.2789131514179575E-4</v>
      </c>
    </row>
    <row r="1278" spans="1:26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0"/>
        <v>1.0442100000000001</v>
      </c>
      <c r="P1278" s="6">
        <f t="shared" si="191"/>
        <v>46.06808823529412</v>
      </c>
      <c r="Q1278" t="str">
        <f t="shared" si="192"/>
        <v>music</v>
      </c>
      <c r="R1278" t="str">
        <f t="shared" si="193"/>
        <v>rock</v>
      </c>
      <c r="S1278" s="10">
        <f t="shared" si="194"/>
        <v>40007.454247685186</v>
      </c>
      <c r="T1278" s="10">
        <f t="shared" si="195"/>
        <v>40056.916666666664</v>
      </c>
      <c r="U1278">
        <f t="shared" si="196"/>
        <v>2009</v>
      </c>
      <c r="V1278">
        <f t="shared" si="197"/>
        <v>2009</v>
      </c>
      <c r="W1278" t="str">
        <f t="shared" si="198"/>
        <v>Jul</v>
      </c>
      <c r="X1278" t="str">
        <f t="shared" si="199"/>
        <v>1000 to 4999</v>
      </c>
      <c r="Y1278" s="12">
        <f>VLOOKUP(H1278,Table1[#All],2,)*Kickstarter!E1278</f>
        <v>3132.63</v>
      </c>
      <c r="Z1278" s="5">
        <f>Y1278/'currency conversion'!$B$18</f>
        <v>6.7993971101333567E-5</v>
      </c>
    </row>
    <row r="1279" spans="1:26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0"/>
        <v>1.0612433333333333</v>
      </c>
      <c r="P1279" s="6">
        <f t="shared" si="191"/>
        <v>38.543946731234868</v>
      </c>
      <c r="Q1279" t="str">
        <f t="shared" si="192"/>
        <v>music</v>
      </c>
      <c r="R1279" t="str">
        <f t="shared" si="193"/>
        <v>rock</v>
      </c>
      <c r="S1279" s="10">
        <f t="shared" si="194"/>
        <v>41121.311886574076</v>
      </c>
      <c r="T1279" s="10">
        <f t="shared" si="195"/>
        <v>41156.311886574076</v>
      </c>
      <c r="U1279">
        <f t="shared" si="196"/>
        <v>2012</v>
      </c>
      <c r="V1279">
        <f t="shared" si="197"/>
        <v>2012</v>
      </c>
      <c r="W1279" t="str">
        <f t="shared" si="198"/>
        <v>Jul</v>
      </c>
      <c r="X1279" t="str">
        <f t="shared" si="199"/>
        <v>15000 to 19999</v>
      </c>
      <c r="Y1279" s="12">
        <f>VLOOKUP(H1279,Table1[#All],2,)*Kickstarter!E1279</f>
        <v>15918.65</v>
      </c>
      <c r="Z1279" s="5">
        <f>Y1279/'currency conversion'!$B$18</f>
        <v>3.4551550233262256E-4</v>
      </c>
    </row>
    <row r="1280" spans="1:26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0"/>
        <v>1.5493846153846154</v>
      </c>
      <c r="P1280" s="6">
        <f t="shared" si="191"/>
        <v>53.005263157894738</v>
      </c>
      <c r="Q1280" t="str">
        <f t="shared" si="192"/>
        <v>music</v>
      </c>
      <c r="R1280" t="str">
        <f t="shared" si="193"/>
        <v>rock</v>
      </c>
      <c r="S1280" s="10">
        <f t="shared" si="194"/>
        <v>41786.305162037039</v>
      </c>
      <c r="T1280" s="10">
        <f t="shared" si="195"/>
        <v>41814.833333333336</v>
      </c>
      <c r="U1280">
        <f t="shared" si="196"/>
        <v>2014</v>
      </c>
      <c r="V1280">
        <f t="shared" si="197"/>
        <v>2014</v>
      </c>
      <c r="W1280" t="str">
        <f t="shared" si="198"/>
        <v>May</v>
      </c>
      <c r="X1280" t="str">
        <f t="shared" si="199"/>
        <v>10000 to 14999</v>
      </c>
      <c r="Y1280" s="12">
        <f>VLOOKUP(H1280,Table1[#All],2,)*Kickstarter!E1280</f>
        <v>10071</v>
      </c>
      <c r="Z1280" s="5">
        <f>Y1280/'currency conversion'!$B$18</f>
        <v>2.1859181676786926E-4</v>
      </c>
    </row>
    <row r="1281" spans="1:26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0"/>
        <v>1.1077157238734421</v>
      </c>
      <c r="P1281" s="6">
        <f t="shared" si="191"/>
        <v>73.355396825396824</v>
      </c>
      <c r="Q1281" t="str">
        <f t="shared" si="192"/>
        <v>music</v>
      </c>
      <c r="R1281" t="str">
        <f t="shared" si="193"/>
        <v>rock</v>
      </c>
      <c r="S1281" s="10">
        <f t="shared" si="194"/>
        <v>41681.849189814813</v>
      </c>
      <c r="T1281" s="10">
        <f t="shared" si="195"/>
        <v>41721.807523148149</v>
      </c>
      <c r="U1281">
        <f t="shared" si="196"/>
        <v>2014</v>
      </c>
      <c r="V1281">
        <f t="shared" si="197"/>
        <v>2014</v>
      </c>
      <c r="W1281" t="str">
        <f t="shared" si="198"/>
        <v>Feb</v>
      </c>
      <c r="X1281" t="str">
        <f t="shared" si="199"/>
        <v>10000 to 14999</v>
      </c>
      <c r="Y1281" s="12">
        <f>VLOOKUP(H1281,Table1[#All],2,)*Kickstarter!E1281</f>
        <v>13864.17</v>
      </c>
      <c r="Z1281" s="5">
        <f>Y1281/'currency conversion'!$B$18</f>
        <v>3.0092285853227979E-4</v>
      </c>
    </row>
    <row r="1282" spans="1:26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0"/>
        <v>1.1091186666666666</v>
      </c>
      <c r="P1282" s="6">
        <f t="shared" si="191"/>
        <v>127.97523076923076</v>
      </c>
      <c r="Q1282" t="str">
        <f t="shared" si="192"/>
        <v>music</v>
      </c>
      <c r="R1282" t="str">
        <f t="shared" si="193"/>
        <v>rock</v>
      </c>
      <c r="S1282" s="10">
        <f t="shared" si="194"/>
        <v>40513.507569444446</v>
      </c>
      <c r="T1282" s="10">
        <f t="shared" si="195"/>
        <v>40603.507569444446</v>
      </c>
      <c r="U1282">
        <f t="shared" si="196"/>
        <v>2010</v>
      </c>
      <c r="V1282">
        <f t="shared" si="197"/>
        <v>2011</v>
      </c>
      <c r="W1282" t="str">
        <f t="shared" si="198"/>
        <v>Dec</v>
      </c>
      <c r="X1282" t="str">
        <f t="shared" si="199"/>
        <v>15000 to 19999</v>
      </c>
      <c r="Y1282" s="12">
        <f>VLOOKUP(H1282,Table1[#All],2,)*Kickstarter!E1282</f>
        <v>16636.78</v>
      </c>
      <c r="Z1282" s="5">
        <f>Y1282/'currency conversion'!$B$18</f>
        <v>3.6110256830179242E-4</v>
      </c>
    </row>
    <row r="1283" spans="1:26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0">IF(D1283&lt;&gt;0,IF(E1283&lt;&gt;0,E1283/D1283,0),0)</f>
        <v>1.1071428571428572</v>
      </c>
      <c r="P1283" s="6">
        <f t="shared" ref="P1283:P1346" si="201">IF(L1283&lt;&gt;0,IF(E1283&lt;&gt;0,E1283/L1283,0),0)</f>
        <v>104.72972972972973</v>
      </c>
      <c r="Q1283" t="str">
        <f t="shared" ref="Q1283:Q1346" si="202">LEFT(N1283,SEARCH("/",N1283,1)-1)</f>
        <v>music</v>
      </c>
      <c r="R1283" t="str">
        <f t="shared" ref="R1283:R1346" si="203">RIGHT(N1283,LEN(N1283)-SEARCH("/",N1283,1))</f>
        <v>rock</v>
      </c>
      <c r="S1283" s="10">
        <f t="shared" ref="S1283:S1346" si="204">(J1283/86400)+25569+(-6/24)</f>
        <v>41463.493472222224</v>
      </c>
      <c r="T1283" s="10">
        <f t="shared" ref="T1283:T1346" si="205">(I1283/86400)+25569+(-6/24)</f>
        <v>41483.493472222224</v>
      </c>
      <c r="U1283">
        <f t="shared" ref="U1283:U1346" si="206">YEAR(S1283)</f>
        <v>2013</v>
      </c>
      <c r="V1283">
        <f t="shared" ref="V1283:V1346" si="207">YEAR(T1283)</f>
        <v>2013</v>
      </c>
      <c r="W1283" t="str">
        <f t="shared" ref="W1283:W1346" si="208">TEXT(S1283,"mmm")</f>
        <v>Jul</v>
      </c>
      <c r="X1283" t="str">
        <f t="shared" ref="X1283:X1346" si="209">IF(E1283=0,"No funding",IF(E1283&lt;1000,"&lt;1000",IF(E1283&lt;4999,"1000 to 4999",IF(E1283&lt;10000,"5000 to 9999",IF(E1283&lt;14999,"10000 to 14999",IF(E1283&lt;20000,"15000 to 19999",IF(E1283&lt;25000,"20000 to 24999",IF(E1283&lt;30000,"25000 to 29999",IF(E1283&lt;35000,"30000 to 34999",IF(E1283&lt;40000,"35000 to 39999",IF(E1283&lt;45000,"40000 to 44999",IF(E1283&lt;50000,"45000 to 49999","&gt;50000"))))))))))))</f>
        <v>5000 to 9999</v>
      </c>
      <c r="Y1283" s="12">
        <f>VLOOKUP(H1283,Table1[#All],2,)*Kickstarter!E1283</f>
        <v>7750</v>
      </c>
      <c r="Z1283" s="5">
        <f>Y1283/'currency conversion'!$B$18</f>
        <v>1.6821433620802171E-4</v>
      </c>
    </row>
    <row r="1284" spans="1:26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0"/>
        <v>1.2361333333333333</v>
      </c>
      <c r="P1284" s="6">
        <f t="shared" si="201"/>
        <v>67.671532846715323</v>
      </c>
      <c r="Q1284" t="str">
        <f t="shared" si="202"/>
        <v>music</v>
      </c>
      <c r="R1284" t="str">
        <f t="shared" si="203"/>
        <v>rock</v>
      </c>
      <c r="S1284" s="10">
        <f t="shared" si="204"/>
        <v>41586.225173611107</v>
      </c>
      <c r="T1284" s="10">
        <f t="shared" si="205"/>
        <v>41616.957638888889</v>
      </c>
      <c r="U1284">
        <f t="shared" si="206"/>
        <v>2013</v>
      </c>
      <c r="V1284">
        <f t="shared" si="207"/>
        <v>2013</v>
      </c>
      <c r="W1284" t="str">
        <f t="shared" si="208"/>
        <v>Nov</v>
      </c>
      <c r="X1284" t="str">
        <f t="shared" si="209"/>
        <v>15000 to 19999</v>
      </c>
      <c r="Y1284" s="12">
        <f>VLOOKUP(H1284,Table1[#All],2,)*Kickstarter!E1284</f>
        <v>18542</v>
      </c>
      <c r="Z1284" s="5">
        <f>Y1284/'currency conversion'!$B$18</f>
        <v>4.0245551251214695E-4</v>
      </c>
    </row>
    <row r="1285" spans="1:26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0"/>
        <v>2.1105</v>
      </c>
      <c r="P1285" s="6">
        <f t="shared" si="201"/>
        <v>95.931818181818187</v>
      </c>
      <c r="Q1285" t="str">
        <f t="shared" si="202"/>
        <v>music</v>
      </c>
      <c r="R1285" t="str">
        <f t="shared" si="203"/>
        <v>rock</v>
      </c>
      <c r="S1285" s="10">
        <f t="shared" si="204"/>
        <v>41320.467465277776</v>
      </c>
      <c r="T1285" s="10">
        <f t="shared" si="205"/>
        <v>41343.916666666664</v>
      </c>
      <c r="U1285">
        <f t="shared" si="206"/>
        <v>2013</v>
      </c>
      <c r="V1285">
        <f t="shared" si="207"/>
        <v>2013</v>
      </c>
      <c r="W1285" t="str">
        <f t="shared" si="208"/>
        <v>Feb</v>
      </c>
      <c r="X1285" t="str">
        <f t="shared" si="209"/>
        <v>1000 to 4999</v>
      </c>
      <c r="Y1285" s="12">
        <f>VLOOKUP(H1285,Table1[#All],2,)*Kickstarter!E1285</f>
        <v>2110.5</v>
      </c>
      <c r="Z1285" s="5">
        <f>Y1285/'currency conversion'!$B$18</f>
        <v>4.5808562137681272E-5</v>
      </c>
    </row>
    <row r="1286" spans="1:26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0"/>
        <v>1.01</v>
      </c>
      <c r="P1286" s="6">
        <f t="shared" si="201"/>
        <v>65.161290322580641</v>
      </c>
      <c r="Q1286" t="str">
        <f t="shared" si="202"/>
        <v>theater</v>
      </c>
      <c r="R1286" t="str">
        <f t="shared" si="203"/>
        <v>plays</v>
      </c>
      <c r="S1286" s="10">
        <f t="shared" si="204"/>
        <v>42711.98474537037</v>
      </c>
      <c r="T1286" s="10">
        <f t="shared" si="205"/>
        <v>42735.457638888889</v>
      </c>
      <c r="U1286">
        <f t="shared" si="206"/>
        <v>2016</v>
      </c>
      <c r="V1286">
        <f t="shared" si="207"/>
        <v>2016</v>
      </c>
      <c r="W1286" t="str">
        <f t="shared" si="208"/>
        <v>Dec</v>
      </c>
      <c r="X1286" t="str">
        <f t="shared" si="209"/>
        <v>1000 to 4999</v>
      </c>
      <c r="Y1286" s="12">
        <f>VLOOKUP(H1286,Table1[#All],2,)*Kickstarter!E1286</f>
        <v>2020</v>
      </c>
      <c r="Z1286" s="5">
        <f>Y1286/'currency conversion'!$B$18</f>
        <v>4.3844252792284368E-5</v>
      </c>
    </row>
    <row r="1287" spans="1:26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0"/>
        <v>1.0165</v>
      </c>
      <c r="P1287" s="6">
        <f t="shared" si="201"/>
        <v>32.269841269841272</v>
      </c>
      <c r="Q1287" t="str">
        <f t="shared" si="202"/>
        <v>theater</v>
      </c>
      <c r="R1287" t="str">
        <f t="shared" si="203"/>
        <v>plays</v>
      </c>
      <c r="S1287" s="10">
        <f t="shared" si="204"/>
        <v>42160.333043981482</v>
      </c>
      <c r="T1287" s="10">
        <f t="shared" si="205"/>
        <v>42175.333043981482</v>
      </c>
      <c r="U1287">
        <f t="shared" si="206"/>
        <v>2015</v>
      </c>
      <c r="V1287">
        <f t="shared" si="207"/>
        <v>2015</v>
      </c>
      <c r="W1287" t="str">
        <f t="shared" si="208"/>
        <v>Jun</v>
      </c>
      <c r="X1287" t="str">
        <f t="shared" si="209"/>
        <v>1000 to 4999</v>
      </c>
      <c r="Y1287" s="12">
        <f>VLOOKUP(H1287,Table1[#All],2,)*Kickstarter!E1287</f>
        <v>2663.23</v>
      </c>
      <c r="Z1287" s="5">
        <f>Y1287/'currency conversion'!$B$18</f>
        <v>5.7805608596037383E-5</v>
      </c>
    </row>
    <row r="1288" spans="1:26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0"/>
        <v>1.0833333333333333</v>
      </c>
      <c r="P1288" s="6">
        <f t="shared" si="201"/>
        <v>81.25</v>
      </c>
      <c r="Q1288" t="str">
        <f t="shared" si="202"/>
        <v>theater</v>
      </c>
      <c r="R1288" t="str">
        <f t="shared" si="203"/>
        <v>plays</v>
      </c>
      <c r="S1288" s="10">
        <f t="shared" si="204"/>
        <v>42039.134571759263</v>
      </c>
      <c r="T1288" s="10">
        <f t="shared" si="205"/>
        <v>42052.333333333328</v>
      </c>
      <c r="U1288">
        <f t="shared" si="206"/>
        <v>2015</v>
      </c>
      <c r="V1288">
        <f t="shared" si="207"/>
        <v>2015</v>
      </c>
      <c r="W1288" t="str">
        <f t="shared" si="208"/>
        <v>Feb</v>
      </c>
      <c r="X1288" t="str">
        <f t="shared" si="209"/>
        <v>1000 to 4999</v>
      </c>
      <c r="Y1288" s="12">
        <f>VLOOKUP(H1288,Table1[#All],2,)*Kickstarter!E1288</f>
        <v>2128.75</v>
      </c>
      <c r="Z1288" s="5">
        <f>Y1288/'currency conversion'!$B$18</f>
        <v>4.6204679768106611E-5</v>
      </c>
    </row>
    <row r="1289" spans="1:26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0"/>
        <v>2.42</v>
      </c>
      <c r="P1289" s="6">
        <f t="shared" si="201"/>
        <v>24.2</v>
      </c>
      <c r="Q1289" t="str">
        <f t="shared" si="202"/>
        <v>theater</v>
      </c>
      <c r="R1289" t="str">
        <f t="shared" si="203"/>
        <v>plays</v>
      </c>
      <c r="S1289" s="10">
        <f t="shared" si="204"/>
        <v>42107.371018518519</v>
      </c>
      <c r="T1289" s="10">
        <f t="shared" si="205"/>
        <v>42167.371018518519</v>
      </c>
      <c r="U1289">
        <f t="shared" si="206"/>
        <v>2015</v>
      </c>
      <c r="V1289">
        <f t="shared" si="207"/>
        <v>2015</v>
      </c>
      <c r="W1289" t="str">
        <f t="shared" si="208"/>
        <v>Apr</v>
      </c>
      <c r="X1289" t="str">
        <f t="shared" si="209"/>
        <v>&lt;1000</v>
      </c>
      <c r="Y1289" s="12">
        <f>VLOOKUP(H1289,Table1[#All],2,)*Kickstarter!E1289</f>
        <v>792.55000000000007</v>
      </c>
      <c r="Z1289" s="5">
        <f>Y1289/'currency conversion'!$B$18</f>
        <v>1.7202357698279693E-5</v>
      </c>
    </row>
    <row r="1290" spans="1:26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0"/>
        <v>1.0044999999999999</v>
      </c>
      <c r="P1290" s="6">
        <f t="shared" si="201"/>
        <v>65.868852459016395</v>
      </c>
      <c r="Q1290" t="str">
        <f t="shared" si="202"/>
        <v>theater</v>
      </c>
      <c r="R1290" t="str">
        <f t="shared" si="203"/>
        <v>plays</v>
      </c>
      <c r="S1290" s="10">
        <f t="shared" si="204"/>
        <v>42560.904664351852</v>
      </c>
      <c r="T1290" s="10">
        <f t="shared" si="205"/>
        <v>42591.916666666672</v>
      </c>
      <c r="U1290">
        <f t="shared" si="206"/>
        <v>2016</v>
      </c>
      <c r="V1290">
        <f t="shared" si="207"/>
        <v>2016</v>
      </c>
      <c r="W1290" t="str">
        <f t="shared" si="208"/>
        <v>Jul</v>
      </c>
      <c r="X1290" t="str">
        <f t="shared" si="209"/>
        <v>1000 to 4999</v>
      </c>
      <c r="Y1290" s="12">
        <f>VLOOKUP(H1290,Table1[#All],2,)*Kickstarter!E1290</f>
        <v>4018</v>
      </c>
      <c r="Z1290" s="5">
        <f>Y1290/'currency conversion'!$B$18</f>
        <v>8.7210993920494356E-5</v>
      </c>
    </row>
    <row r="1291" spans="1:26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0"/>
        <v>1.2506666666666666</v>
      </c>
      <c r="P1291" s="6">
        <f t="shared" si="201"/>
        <v>36.07692307692308</v>
      </c>
      <c r="Q1291" t="str">
        <f t="shared" si="202"/>
        <v>theater</v>
      </c>
      <c r="R1291" t="str">
        <f t="shared" si="203"/>
        <v>plays</v>
      </c>
      <c r="S1291" s="10">
        <f t="shared" si="204"/>
        <v>42708.884780092594</v>
      </c>
      <c r="T1291" s="10">
        <f t="shared" si="205"/>
        <v>42738.884780092594</v>
      </c>
      <c r="U1291">
        <f t="shared" si="206"/>
        <v>2016</v>
      </c>
      <c r="V1291">
        <f t="shared" si="207"/>
        <v>2017</v>
      </c>
      <c r="W1291" t="str">
        <f t="shared" si="208"/>
        <v>Dec</v>
      </c>
      <c r="X1291" t="str">
        <f t="shared" si="209"/>
        <v>1000 to 4999</v>
      </c>
      <c r="Y1291" s="12">
        <f>VLOOKUP(H1291,Table1[#All],2,)*Kickstarter!E1291</f>
        <v>1876</v>
      </c>
      <c r="Z1291" s="5">
        <f>Y1291/'currency conversion'!$B$18</f>
        <v>4.0718721900161128E-5</v>
      </c>
    </row>
    <row r="1292" spans="1:26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0"/>
        <v>1.0857142857142856</v>
      </c>
      <c r="P1292" s="6">
        <f t="shared" si="201"/>
        <v>44.186046511627907</v>
      </c>
      <c r="Q1292" t="str">
        <f t="shared" si="202"/>
        <v>theater</v>
      </c>
      <c r="R1292" t="str">
        <f t="shared" si="203"/>
        <v>plays</v>
      </c>
      <c r="S1292" s="10">
        <f t="shared" si="204"/>
        <v>42086.364942129629</v>
      </c>
      <c r="T1292" s="10">
        <f t="shared" si="205"/>
        <v>42117.040972222225</v>
      </c>
      <c r="U1292">
        <f t="shared" si="206"/>
        <v>2015</v>
      </c>
      <c r="V1292">
        <f t="shared" si="207"/>
        <v>2015</v>
      </c>
      <c r="W1292" t="str">
        <f t="shared" si="208"/>
        <v>Mar</v>
      </c>
      <c r="X1292" t="str">
        <f t="shared" si="209"/>
        <v>1000 to 4999</v>
      </c>
      <c r="Y1292" s="12">
        <f>VLOOKUP(H1292,Table1[#All],2,)*Kickstarter!E1292</f>
        <v>3800</v>
      </c>
      <c r="Z1292" s="5">
        <f>Y1292/'currency conversion'!$B$18</f>
        <v>8.2479287431030008E-5</v>
      </c>
    </row>
    <row r="1293" spans="1:26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0"/>
        <v>1.4570000000000001</v>
      </c>
      <c r="P1293" s="6">
        <f t="shared" si="201"/>
        <v>104.07142857142857</v>
      </c>
      <c r="Q1293" t="str">
        <f t="shared" si="202"/>
        <v>theater</v>
      </c>
      <c r="R1293" t="str">
        <f t="shared" si="203"/>
        <v>plays</v>
      </c>
      <c r="S1293" s="10">
        <f t="shared" si="204"/>
        <v>42064.402673611112</v>
      </c>
      <c r="T1293" s="10">
        <f t="shared" si="205"/>
        <v>42101.041666666672</v>
      </c>
      <c r="U1293">
        <f t="shared" si="206"/>
        <v>2015</v>
      </c>
      <c r="V1293">
        <f t="shared" si="207"/>
        <v>2015</v>
      </c>
      <c r="W1293" t="str">
        <f t="shared" si="208"/>
        <v>Mar</v>
      </c>
      <c r="X1293" t="str">
        <f t="shared" si="209"/>
        <v>1000 to 4999</v>
      </c>
      <c r="Y1293" s="12">
        <f>VLOOKUP(H1293,Table1[#All],2,)*Kickstarter!E1293</f>
        <v>4371</v>
      </c>
      <c r="Z1293" s="5">
        <f>Y1293/'currency conversion'!$B$18</f>
        <v>9.4872885621324251E-5</v>
      </c>
    </row>
    <row r="1294" spans="1:26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0"/>
        <v>1.1000000000000001</v>
      </c>
      <c r="P1294" s="6">
        <f t="shared" si="201"/>
        <v>35.96153846153846</v>
      </c>
      <c r="Q1294" t="str">
        <f t="shared" si="202"/>
        <v>theater</v>
      </c>
      <c r="R1294" t="str">
        <f t="shared" si="203"/>
        <v>plays</v>
      </c>
      <c r="S1294" s="10">
        <f t="shared" si="204"/>
        <v>42256.514212962968</v>
      </c>
      <c r="T1294" s="10">
        <f t="shared" si="205"/>
        <v>42283.707638888889</v>
      </c>
      <c r="U1294">
        <f t="shared" si="206"/>
        <v>2015</v>
      </c>
      <c r="V1294">
        <f t="shared" si="207"/>
        <v>2015</v>
      </c>
      <c r="W1294" t="str">
        <f t="shared" si="208"/>
        <v>Sep</v>
      </c>
      <c r="X1294" t="str">
        <f t="shared" si="209"/>
        <v>1000 to 4999</v>
      </c>
      <c r="Y1294" s="12">
        <f>VLOOKUP(H1294,Table1[#All],2,)*Kickstarter!E1294</f>
        <v>2449.7000000000003</v>
      </c>
      <c r="Z1294" s="5">
        <f>Y1294/'currency conversion'!$B$18</f>
        <v>5.3170923794682692E-5</v>
      </c>
    </row>
    <row r="1295" spans="1:26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0"/>
        <v>1.0223333333333333</v>
      </c>
      <c r="P1295" s="6">
        <f t="shared" si="201"/>
        <v>127.79166666666667</v>
      </c>
      <c r="Q1295" t="str">
        <f t="shared" si="202"/>
        <v>theater</v>
      </c>
      <c r="R1295" t="str">
        <f t="shared" si="203"/>
        <v>plays</v>
      </c>
      <c r="S1295" s="10">
        <f t="shared" si="204"/>
        <v>42292.451053240744</v>
      </c>
      <c r="T1295" s="10">
        <f t="shared" si="205"/>
        <v>42322.492719907408</v>
      </c>
      <c r="U1295">
        <f t="shared" si="206"/>
        <v>2015</v>
      </c>
      <c r="V1295">
        <f t="shared" si="207"/>
        <v>2015</v>
      </c>
      <c r="W1295" t="str">
        <f t="shared" si="208"/>
        <v>Oct</v>
      </c>
      <c r="X1295" t="str">
        <f t="shared" si="209"/>
        <v>15000 to 19999</v>
      </c>
      <c r="Y1295" s="12">
        <f>VLOOKUP(H1295,Table1[#All],2,)*Kickstarter!E1295</f>
        <v>15335</v>
      </c>
      <c r="Z1295" s="5">
        <f>Y1295/'currency conversion'!$B$18</f>
        <v>3.3284733493548554E-4</v>
      </c>
    </row>
    <row r="1296" spans="1:26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0"/>
        <v>1.22</v>
      </c>
      <c r="P1296" s="6">
        <f t="shared" si="201"/>
        <v>27.727272727272727</v>
      </c>
      <c r="Q1296" t="str">
        <f t="shared" si="202"/>
        <v>theater</v>
      </c>
      <c r="R1296" t="str">
        <f t="shared" si="203"/>
        <v>plays</v>
      </c>
      <c r="S1296" s="10">
        <f t="shared" si="204"/>
        <v>42278.203668981485</v>
      </c>
      <c r="T1296" s="10">
        <f t="shared" si="205"/>
        <v>42296.208333333328</v>
      </c>
      <c r="U1296">
        <f t="shared" si="206"/>
        <v>2015</v>
      </c>
      <c r="V1296">
        <f t="shared" si="207"/>
        <v>2015</v>
      </c>
      <c r="W1296" t="str">
        <f t="shared" si="208"/>
        <v>Oct</v>
      </c>
      <c r="X1296" t="str">
        <f t="shared" si="209"/>
        <v>&lt;1000</v>
      </c>
      <c r="Y1296" s="12">
        <f>VLOOKUP(H1296,Table1[#All],2,)*Kickstarter!E1296</f>
        <v>799.1</v>
      </c>
      <c r="Z1296" s="5">
        <f>Y1296/'currency conversion'!$B$18</f>
        <v>1.7344525943720022E-5</v>
      </c>
    </row>
    <row r="1297" spans="1:26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0"/>
        <v>1.0196000000000001</v>
      </c>
      <c r="P1297" s="6">
        <f t="shared" si="201"/>
        <v>39.828125</v>
      </c>
      <c r="Q1297" t="str">
        <f t="shared" si="202"/>
        <v>theater</v>
      </c>
      <c r="R1297" t="str">
        <f t="shared" si="203"/>
        <v>plays</v>
      </c>
      <c r="S1297" s="10">
        <f t="shared" si="204"/>
        <v>42184.322881944448</v>
      </c>
      <c r="T1297" s="10">
        <f t="shared" si="205"/>
        <v>42214.458333333328</v>
      </c>
      <c r="U1297">
        <f t="shared" si="206"/>
        <v>2015</v>
      </c>
      <c r="V1297">
        <f t="shared" si="207"/>
        <v>2015</v>
      </c>
      <c r="W1297" t="str">
        <f t="shared" si="208"/>
        <v>Jun</v>
      </c>
      <c r="X1297" t="str">
        <f t="shared" si="209"/>
        <v>1000 to 4999</v>
      </c>
      <c r="Y1297" s="12">
        <f>VLOOKUP(H1297,Table1[#All],2,)*Kickstarter!E1297</f>
        <v>3339.19</v>
      </c>
      <c r="Z1297" s="5">
        <f>Y1297/'currency conversion'!$B$18</f>
        <v>7.2477371525479236E-5</v>
      </c>
    </row>
    <row r="1298" spans="1:26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0"/>
        <v>1.411764705882353</v>
      </c>
      <c r="P1298" s="6">
        <f t="shared" si="201"/>
        <v>52.173913043478258</v>
      </c>
      <c r="Q1298" t="str">
        <f t="shared" si="202"/>
        <v>theater</v>
      </c>
      <c r="R1298" t="str">
        <f t="shared" si="203"/>
        <v>plays</v>
      </c>
      <c r="S1298" s="10">
        <f t="shared" si="204"/>
        <v>42422.800613425927</v>
      </c>
      <c r="T1298" s="10">
        <f t="shared" si="205"/>
        <v>42442.758946759262</v>
      </c>
      <c r="U1298">
        <f t="shared" si="206"/>
        <v>2016</v>
      </c>
      <c r="V1298">
        <f t="shared" si="207"/>
        <v>2016</v>
      </c>
      <c r="W1298" t="str">
        <f t="shared" si="208"/>
        <v>Feb</v>
      </c>
      <c r="X1298" t="str">
        <f t="shared" si="209"/>
        <v>1000 to 4999</v>
      </c>
      <c r="Y1298" s="12">
        <f>VLOOKUP(H1298,Table1[#All],2,)*Kickstarter!E1298</f>
        <v>1572</v>
      </c>
      <c r="Z1298" s="5">
        <f>Y1298/'currency conversion'!$B$18</f>
        <v>3.412037890567873E-5</v>
      </c>
    </row>
    <row r="1299" spans="1:26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0"/>
        <v>1.0952500000000001</v>
      </c>
      <c r="P1299" s="6">
        <f t="shared" si="201"/>
        <v>92.037815126050418</v>
      </c>
      <c r="Q1299" t="str">
        <f t="shared" si="202"/>
        <v>theater</v>
      </c>
      <c r="R1299" t="str">
        <f t="shared" si="203"/>
        <v>plays</v>
      </c>
      <c r="S1299" s="10">
        <f t="shared" si="204"/>
        <v>42461.497199074074</v>
      </c>
      <c r="T1299" s="10">
        <f t="shared" si="205"/>
        <v>42491.497199074074</v>
      </c>
      <c r="U1299">
        <f t="shared" si="206"/>
        <v>2016</v>
      </c>
      <c r="V1299">
        <f t="shared" si="207"/>
        <v>2016</v>
      </c>
      <c r="W1299" t="str">
        <f t="shared" si="208"/>
        <v>Apr</v>
      </c>
      <c r="X1299" t="str">
        <f t="shared" si="209"/>
        <v>20000 to 24999</v>
      </c>
      <c r="Y1299" s="12">
        <f>VLOOKUP(H1299,Table1[#All],2,)*Kickstarter!E1299</f>
        <v>21905</v>
      </c>
      <c r="Z1299" s="5">
        <f>Y1299/'currency conversion'!$B$18</f>
        <v>4.7544968188860848E-4</v>
      </c>
    </row>
    <row r="1300" spans="1:26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0"/>
        <v>1.0465</v>
      </c>
      <c r="P1300" s="6">
        <f t="shared" si="201"/>
        <v>63.424242424242422</v>
      </c>
      <c r="Q1300" t="str">
        <f t="shared" si="202"/>
        <v>theater</v>
      </c>
      <c r="R1300" t="str">
        <f t="shared" si="203"/>
        <v>plays</v>
      </c>
      <c r="S1300" s="10">
        <f t="shared" si="204"/>
        <v>42458.430925925924</v>
      </c>
      <c r="T1300" s="10">
        <f t="shared" si="205"/>
        <v>42488.430925925924</v>
      </c>
      <c r="U1300">
        <f t="shared" si="206"/>
        <v>2016</v>
      </c>
      <c r="V1300">
        <f t="shared" si="207"/>
        <v>2016</v>
      </c>
      <c r="W1300" t="str">
        <f t="shared" si="208"/>
        <v>Mar</v>
      </c>
      <c r="X1300" t="str">
        <f t="shared" si="209"/>
        <v>1000 to 4999</v>
      </c>
      <c r="Y1300" s="12">
        <f>VLOOKUP(H1300,Table1[#All],2,)*Kickstarter!E1300</f>
        <v>2741.83</v>
      </c>
      <c r="Z1300" s="5">
        <f>Y1300/'currency conversion'!$B$18</f>
        <v>5.9511627541321316E-5</v>
      </c>
    </row>
    <row r="1301" spans="1:26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0"/>
        <v>1.24</v>
      </c>
      <c r="P1301" s="6">
        <f t="shared" si="201"/>
        <v>135.625</v>
      </c>
      <c r="Q1301" t="str">
        <f t="shared" si="202"/>
        <v>theater</v>
      </c>
      <c r="R1301" t="str">
        <f t="shared" si="203"/>
        <v>plays</v>
      </c>
      <c r="S1301" s="10">
        <f t="shared" si="204"/>
        <v>42169.564340277779</v>
      </c>
      <c r="T1301" s="10">
        <f t="shared" si="205"/>
        <v>42199.564340277779</v>
      </c>
      <c r="U1301">
        <f t="shared" si="206"/>
        <v>2015</v>
      </c>
      <c r="V1301">
        <f t="shared" si="207"/>
        <v>2015</v>
      </c>
      <c r="W1301" t="str">
        <f t="shared" si="208"/>
        <v>Jun</v>
      </c>
      <c r="X1301" t="str">
        <f t="shared" si="209"/>
        <v>1000 to 4999</v>
      </c>
      <c r="Y1301" s="12">
        <f>VLOOKUP(H1301,Table1[#All],2,)*Kickstarter!E1301</f>
        <v>4340</v>
      </c>
      <c r="Z1301" s="5">
        <f>Y1301/'currency conversion'!$B$18</f>
        <v>9.4200028276492163E-5</v>
      </c>
    </row>
    <row r="1302" spans="1:26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0"/>
        <v>1.35</v>
      </c>
      <c r="P1302" s="6">
        <f t="shared" si="201"/>
        <v>168.75</v>
      </c>
      <c r="Q1302" t="str">
        <f t="shared" si="202"/>
        <v>theater</v>
      </c>
      <c r="R1302" t="str">
        <f t="shared" si="203"/>
        <v>plays</v>
      </c>
      <c r="S1302" s="10">
        <f t="shared" si="204"/>
        <v>42483.425208333334</v>
      </c>
      <c r="T1302" s="10">
        <f t="shared" si="205"/>
        <v>42522.539583333331</v>
      </c>
      <c r="U1302">
        <f t="shared" si="206"/>
        <v>2016</v>
      </c>
      <c r="V1302">
        <f t="shared" si="207"/>
        <v>2016</v>
      </c>
      <c r="W1302" t="str">
        <f t="shared" si="208"/>
        <v>Apr</v>
      </c>
      <c r="X1302" t="str">
        <f t="shared" si="209"/>
        <v>1000 to 4999</v>
      </c>
      <c r="Y1302" s="12">
        <f>VLOOKUP(H1302,Table1[#All],2,)*Kickstarter!E1302</f>
        <v>4050</v>
      </c>
      <c r="Z1302" s="5">
        <f>Y1302/'currency conversion'!$B$18</f>
        <v>8.7905556340966195E-5</v>
      </c>
    </row>
    <row r="1303" spans="1:26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0"/>
        <v>1.0275000000000001</v>
      </c>
      <c r="P1303" s="6">
        <f t="shared" si="201"/>
        <v>70.862068965517238</v>
      </c>
      <c r="Q1303" t="str">
        <f t="shared" si="202"/>
        <v>theater</v>
      </c>
      <c r="R1303" t="str">
        <f t="shared" si="203"/>
        <v>plays</v>
      </c>
      <c r="S1303" s="10">
        <f t="shared" si="204"/>
        <v>42195.499745370369</v>
      </c>
      <c r="T1303" s="10">
        <f t="shared" si="205"/>
        <v>42205.875</v>
      </c>
      <c r="U1303">
        <f t="shared" si="206"/>
        <v>2015</v>
      </c>
      <c r="V1303">
        <f t="shared" si="207"/>
        <v>2015</v>
      </c>
      <c r="W1303" t="str">
        <f t="shared" si="208"/>
        <v>Jul</v>
      </c>
      <c r="X1303" t="str">
        <f t="shared" si="209"/>
        <v>1000 to 4999</v>
      </c>
      <c r="Y1303" s="12">
        <f>VLOOKUP(H1303,Table1[#All],2,)*Kickstarter!E1303</f>
        <v>2055</v>
      </c>
      <c r="Z1303" s="5">
        <f>Y1303/'currency conversion'!$B$18</f>
        <v>4.460393043967544E-5</v>
      </c>
    </row>
    <row r="1304" spans="1:26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0"/>
        <v>1</v>
      </c>
      <c r="P1304" s="6">
        <f t="shared" si="201"/>
        <v>50</v>
      </c>
      <c r="Q1304" t="str">
        <f t="shared" si="202"/>
        <v>theater</v>
      </c>
      <c r="R1304" t="str">
        <f t="shared" si="203"/>
        <v>plays</v>
      </c>
      <c r="S1304" s="10">
        <f t="shared" si="204"/>
        <v>42674.807997685188</v>
      </c>
      <c r="T1304" s="10">
        <f t="shared" si="205"/>
        <v>42704.849664351852</v>
      </c>
      <c r="U1304">
        <f t="shared" si="206"/>
        <v>2016</v>
      </c>
      <c r="V1304">
        <f t="shared" si="207"/>
        <v>2016</v>
      </c>
      <c r="W1304" t="str">
        <f t="shared" si="208"/>
        <v>Oct</v>
      </c>
      <c r="X1304" t="str">
        <f t="shared" si="209"/>
        <v>1000 to 4999</v>
      </c>
      <c r="Y1304" s="12">
        <f>VLOOKUP(H1304,Table1[#All],2,)*Kickstarter!E1304</f>
        <v>2500</v>
      </c>
      <c r="Z1304" s="5">
        <f>Y1304/'currency conversion'!$B$18</f>
        <v>5.4262689099361845E-5</v>
      </c>
    </row>
    <row r="1305" spans="1:26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0"/>
        <v>1.3026085714285716</v>
      </c>
      <c r="P1305" s="6">
        <f t="shared" si="201"/>
        <v>42.214166666666671</v>
      </c>
      <c r="Q1305" t="str">
        <f t="shared" si="202"/>
        <v>theater</v>
      </c>
      <c r="R1305" t="str">
        <f t="shared" si="203"/>
        <v>plays</v>
      </c>
      <c r="S1305" s="10">
        <f t="shared" si="204"/>
        <v>42566.191203703704</v>
      </c>
      <c r="T1305" s="10">
        <f t="shared" si="205"/>
        <v>42582.208333333328</v>
      </c>
      <c r="U1305">
        <f t="shared" si="206"/>
        <v>2016</v>
      </c>
      <c r="V1305">
        <f t="shared" si="207"/>
        <v>2016</v>
      </c>
      <c r="W1305" t="str">
        <f t="shared" si="208"/>
        <v>Jul</v>
      </c>
      <c r="X1305" t="str">
        <f t="shared" si="209"/>
        <v>1000 to 4999</v>
      </c>
      <c r="Y1305" s="12">
        <f>VLOOKUP(H1305,Table1[#All],2,)*Kickstarter!E1305</f>
        <v>5972.4603000000006</v>
      </c>
      <c r="Z1305" s="5">
        <f>Y1305/'currency conversion'!$B$18</f>
        <v>1.2963270256687257E-4</v>
      </c>
    </row>
    <row r="1306" spans="1:26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0"/>
        <v>0.39627499999999999</v>
      </c>
      <c r="P1306" s="6">
        <f t="shared" si="201"/>
        <v>152.41346153846155</v>
      </c>
      <c r="Q1306" t="str">
        <f t="shared" si="202"/>
        <v>technology</v>
      </c>
      <c r="R1306" t="str">
        <f t="shared" si="203"/>
        <v>wearables</v>
      </c>
      <c r="S1306" s="10">
        <f t="shared" si="204"/>
        <v>42746.944502314815</v>
      </c>
      <c r="T1306" s="10">
        <f t="shared" si="205"/>
        <v>42806.902835648143</v>
      </c>
      <c r="U1306">
        <f t="shared" si="206"/>
        <v>2017</v>
      </c>
      <c r="V1306">
        <f t="shared" si="207"/>
        <v>2017</v>
      </c>
      <c r="W1306" t="str">
        <f t="shared" si="208"/>
        <v>Jan</v>
      </c>
      <c r="X1306" t="str">
        <f t="shared" si="209"/>
        <v>15000 to 19999</v>
      </c>
      <c r="Y1306" s="12">
        <f>VLOOKUP(H1306,Table1[#All],2,)*Kickstarter!E1306</f>
        <v>20764.810000000001</v>
      </c>
      <c r="Z1306" s="5">
        <f>Y1306/'currency conversion'!$B$18</f>
        <v>4.5070177169492798E-4</v>
      </c>
    </row>
    <row r="1307" spans="1:26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0"/>
        <v>0.25976666666666665</v>
      </c>
      <c r="P1307" s="6">
        <f t="shared" si="201"/>
        <v>90.616279069767444</v>
      </c>
      <c r="Q1307" t="str">
        <f t="shared" si="202"/>
        <v>technology</v>
      </c>
      <c r="R1307" t="str">
        <f t="shared" si="203"/>
        <v>wearables</v>
      </c>
      <c r="S1307" s="10">
        <f t="shared" si="204"/>
        <v>42543.415601851855</v>
      </c>
      <c r="T1307" s="10">
        <f t="shared" si="205"/>
        <v>42572.479166666672</v>
      </c>
      <c r="U1307">
        <f t="shared" si="206"/>
        <v>2016</v>
      </c>
      <c r="V1307">
        <f t="shared" si="207"/>
        <v>2016</v>
      </c>
      <c r="W1307" t="str">
        <f t="shared" si="208"/>
        <v>Jun</v>
      </c>
      <c r="X1307" t="str">
        <f t="shared" si="209"/>
        <v>5000 to 9999</v>
      </c>
      <c r="Y1307" s="12">
        <f>VLOOKUP(H1307,Table1[#All],2,)*Kickstarter!E1307</f>
        <v>7793</v>
      </c>
      <c r="Z1307" s="5">
        <f>Y1307/'currency conversion'!$B$18</f>
        <v>1.6914765446053074E-4</v>
      </c>
    </row>
    <row r="1308" spans="1:26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0"/>
        <v>0.65246363636363636</v>
      </c>
      <c r="P1308" s="6">
        <f t="shared" si="201"/>
        <v>201.60393258426967</v>
      </c>
      <c r="Q1308" t="str">
        <f t="shared" si="202"/>
        <v>technology</v>
      </c>
      <c r="R1308" t="str">
        <f t="shared" si="203"/>
        <v>wearables</v>
      </c>
      <c r="S1308" s="10">
        <f t="shared" si="204"/>
        <v>41947.207569444443</v>
      </c>
      <c r="T1308" s="10">
        <f t="shared" si="205"/>
        <v>41977.207569444443</v>
      </c>
      <c r="U1308">
        <f t="shared" si="206"/>
        <v>2014</v>
      </c>
      <c r="V1308">
        <f t="shared" si="207"/>
        <v>2014</v>
      </c>
      <c r="W1308" t="str">
        <f t="shared" si="208"/>
        <v>Nov</v>
      </c>
      <c r="X1308" t="str">
        <f t="shared" si="209"/>
        <v>&gt;50000</v>
      </c>
      <c r="Y1308" s="12">
        <f>VLOOKUP(H1308,Table1[#All],2,)*Kickstarter!E1308</f>
        <v>71771</v>
      </c>
      <c r="Z1308" s="5">
        <f>Y1308/'currency conversion'!$B$18</f>
        <v>1.5577949837401197E-3</v>
      </c>
    </row>
    <row r="1309" spans="1:26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0"/>
        <v>0.11514000000000001</v>
      </c>
      <c r="P1309" s="6">
        <f t="shared" si="201"/>
        <v>127.93333333333334</v>
      </c>
      <c r="Q1309" t="str">
        <f t="shared" si="202"/>
        <v>technology</v>
      </c>
      <c r="R1309" t="str">
        <f t="shared" si="203"/>
        <v>wearables</v>
      </c>
      <c r="S1309" s="10">
        <f t="shared" si="204"/>
        <v>42387.253229166672</v>
      </c>
      <c r="T1309" s="10">
        <f t="shared" si="205"/>
        <v>42417.253229166672</v>
      </c>
      <c r="U1309">
        <f t="shared" si="206"/>
        <v>2016</v>
      </c>
      <c r="V1309">
        <f t="shared" si="207"/>
        <v>2016</v>
      </c>
      <c r="W1309" t="str">
        <f t="shared" si="208"/>
        <v>Jan</v>
      </c>
      <c r="X1309" t="str">
        <f t="shared" si="209"/>
        <v>5000 to 9999</v>
      </c>
      <c r="Y1309" s="12">
        <f>VLOOKUP(H1309,Table1[#All],2,)*Kickstarter!E1309</f>
        <v>5757</v>
      </c>
      <c r="Z1309" s="5">
        <f>Y1309/'currency conversion'!$B$18</f>
        <v>1.2495612045801047E-4</v>
      </c>
    </row>
    <row r="1310" spans="1:26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0"/>
        <v>0.11360000000000001</v>
      </c>
      <c r="P1310" s="6">
        <f t="shared" si="201"/>
        <v>29.894736842105264</v>
      </c>
      <c r="Q1310" t="str">
        <f t="shared" si="202"/>
        <v>technology</v>
      </c>
      <c r="R1310" t="str">
        <f t="shared" si="203"/>
        <v>wearables</v>
      </c>
      <c r="S1310" s="10">
        <f t="shared" si="204"/>
        <v>42611.363564814819</v>
      </c>
      <c r="T1310" s="10">
        <f t="shared" si="205"/>
        <v>42651.363564814819</v>
      </c>
      <c r="U1310">
        <f t="shared" si="206"/>
        <v>2016</v>
      </c>
      <c r="V1310">
        <f t="shared" si="207"/>
        <v>2016</v>
      </c>
      <c r="W1310" t="str">
        <f t="shared" si="208"/>
        <v>Aug</v>
      </c>
      <c r="X1310" t="str">
        <f t="shared" si="209"/>
        <v>1000 to 4999</v>
      </c>
      <c r="Y1310" s="12">
        <f>VLOOKUP(H1310,Table1[#All],2,)*Kickstarter!E1310</f>
        <v>1136</v>
      </c>
      <c r="Z1310" s="5">
        <f>Y1310/'currency conversion'!$B$18</f>
        <v>2.4656965926750022E-5</v>
      </c>
    </row>
    <row r="1311" spans="1:26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0"/>
        <v>1.1199130434782609</v>
      </c>
      <c r="P1311" s="6">
        <f t="shared" si="201"/>
        <v>367.97142857142859</v>
      </c>
      <c r="Q1311" t="str">
        <f t="shared" si="202"/>
        <v>technology</v>
      </c>
      <c r="R1311" t="str">
        <f t="shared" si="203"/>
        <v>wearables</v>
      </c>
      <c r="S1311" s="10">
        <f t="shared" si="204"/>
        <v>42257.632731481484</v>
      </c>
      <c r="T1311" s="10">
        <f t="shared" si="205"/>
        <v>42292.632731481484</v>
      </c>
      <c r="U1311">
        <f t="shared" si="206"/>
        <v>2015</v>
      </c>
      <c r="V1311">
        <f t="shared" si="207"/>
        <v>2015</v>
      </c>
      <c r="W1311" t="str">
        <f t="shared" si="208"/>
        <v>Sep</v>
      </c>
      <c r="X1311" t="str">
        <f t="shared" si="209"/>
        <v>10000 to 14999</v>
      </c>
      <c r="Y1311" s="12">
        <f>VLOOKUP(H1311,Table1[#All],2,)*Kickstarter!E1311</f>
        <v>12879</v>
      </c>
      <c r="Z1311" s="5">
        <f>Y1311/'currency conversion'!$B$18</f>
        <v>2.7953966916427248E-4</v>
      </c>
    </row>
    <row r="1312" spans="1:26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0"/>
        <v>0.155</v>
      </c>
      <c r="P1312" s="6">
        <f t="shared" si="201"/>
        <v>129.16666666666666</v>
      </c>
      <c r="Q1312" t="str">
        <f t="shared" si="202"/>
        <v>technology</v>
      </c>
      <c r="R1312" t="str">
        <f t="shared" si="203"/>
        <v>wearables</v>
      </c>
      <c r="S1312" s="10">
        <f t="shared" si="204"/>
        <v>42556.417245370365</v>
      </c>
      <c r="T1312" s="10">
        <f t="shared" si="205"/>
        <v>42601.417245370365</v>
      </c>
      <c r="U1312">
        <f t="shared" si="206"/>
        <v>2016</v>
      </c>
      <c r="V1312">
        <f t="shared" si="207"/>
        <v>2016</v>
      </c>
      <c r="W1312" t="str">
        <f t="shared" si="208"/>
        <v>Jul</v>
      </c>
      <c r="X1312" t="str">
        <f t="shared" si="209"/>
        <v>1000 to 4999</v>
      </c>
      <c r="Y1312" s="12">
        <f>VLOOKUP(H1312,Table1[#All],2,)*Kickstarter!E1312</f>
        <v>3100</v>
      </c>
      <c r="Z1312" s="5">
        <f>Y1312/'currency conversion'!$B$18</f>
        <v>6.7285734483208686E-5</v>
      </c>
    </row>
    <row r="1313" spans="1:26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0"/>
        <v>0.32028000000000001</v>
      </c>
      <c r="P1313" s="6">
        <f t="shared" si="201"/>
        <v>800.7</v>
      </c>
      <c r="Q1313" t="str">
        <f t="shared" si="202"/>
        <v>technology</v>
      </c>
      <c r="R1313" t="str">
        <f t="shared" si="203"/>
        <v>wearables</v>
      </c>
      <c r="S1313" s="10">
        <f t="shared" si="204"/>
        <v>42669.552303240736</v>
      </c>
      <c r="T1313" s="10">
        <f t="shared" si="205"/>
        <v>42704.593969907408</v>
      </c>
      <c r="U1313">
        <f t="shared" si="206"/>
        <v>2016</v>
      </c>
      <c r="V1313">
        <f t="shared" si="207"/>
        <v>2016</v>
      </c>
      <c r="W1313" t="str">
        <f t="shared" si="208"/>
        <v>Oct</v>
      </c>
      <c r="X1313" t="str">
        <f t="shared" si="209"/>
        <v>&gt;50000</v>
      </c>
      <c r="Y1313" s="12">
        <f>VLOOKUP(H1313,Table1[#All],2,)*Kickstarter!E1313</f>
        <v>80070</v>
      </c>
      <c r="Z1313" s="5">
        <f>Y1313/'currency conversion'!$B$18</f>
        <v>1.7379254064743611E-3</v>
      </c>
    </row>
    <row r="1314" spans="1:26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0"/>
        <v>6.0869565217391303E-3</v>
      </c>
      <c r="P1314" s="6">
        <f t="shared" si="201"/>
        <v>28</v>
      </c>
      <c r="Q1314" t="str">
        <f t="shared" si="202"/>
        <v>technology</v>
      </c>
      <c r="R1314" t="str">
        <f t="shared" si="203"/>
        <v>wearables</v>
      </c>
      <c r="S1314" s="10">
        <f t="shared" si="204"/>
        <v>42082.452800925923</v>
      </c>
      <c r="T1314" s="10">
        <f t="shared" si="205"/>
        <v>42112.452800925923</v>
      </c>
      <c r="U1314">
        <f t="shared" si="206"/>
        <v>2015</v>
      </c>
      <c r="V1314">
        <f t="shared" si="207"/>
        <v>2015</v>
      </c>
      <c r="W1314" t="str">
        <f t="shared" si="208"/>
        <v>Mar</v>
      </c>
      <c r="X1314" t="str">
        <f t="shared" si="209"/>
        <v>&lt;1000</v>
      </c>
      <c r="Y1314" s="12">
        <f>VLOOKUP(H1314,Table1[#All],2,)*Kickstarter!E1314</f>
        <v>28</v>
      </c>
      <c r="Z1314" s="5">
        <f>Y1314/'currency conversion'!$B$18</f>
        <v>6.0774211791285272E-7</v>
      </c>
    </row>
    <row r="1315" spans="1:26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0"/>
        <v>0.31114999999999998</v>
      </c>
      <c r="P1315" s="6">
        <f t="shared" si="201"/>
        <v>102.01639344262296</v>
      </c>
      <c r="Q1315" t="str">
        <f t="shared" si="202"/>
        <v>technology</v>
      </c>
      <c r="R1315" t="str">
        <f t="shared" si="203"/>
        <v>wearables</v>
      </c>
      <c r="S1315" s="10">
        <f t="shared" si="204"/>
        <v>42402.459652777776</v>
      </c>
      <c r="T1315" s="10">
        <f t="shared" si="205"/>
        <v>42432.459652777776</v>
      </c>
      <c r="U1315">
        <f t="shared" si="206"/>
        <v>2016</v>
      </c>
      <c r="V1315">
        <f t="shared" si="207"/>
        <v>2016</v>
      </c>
      <c r="W1315" t="str">
        <f t="shared" si="208"/>
        <v>Feb</v>
      </c>
      <c r="X1315" t="str">
        <f t="shared" si="209"/>
        <v>10000 to 14999</v>
      </c>
      <c r="Y1315" s="12">
        <f>VLOOKUP(H1315,Table1[#All],2,)*Kickstarter!E1315</f>
        <v>12446</v>
      </c>
      <c r="Z1315" s="5">
        <f>Y1315/'currency conversion'!$B$18</f>
        <v>2.7014137141226303E-4</v>
      </c>
    </row>
    <row r="1316" spans="1:26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0"/>
        <v>1.1266666666666666E-2</v>
      </c>
      <c r="P1316" s="6">
        <f t="shared" si="201"/>
        <v>184.36363636363637</v>
      </c>
      <c r="Q1316" t="str">
        <f t="shared" si="202"/>
        <v>technology</v>
      </c>
      <c r="R1316" t="str">
        <f t="shared" si="203"/>
        <v>wearables</v>
      </c>
      <c r="S1316" s="10">
        <f t="shared" si="204"/>
        <v>42604.419675925921</v>
      </c>
      <c r="T1316" s="10">
        <f t="shared" si="205"/>
        <v>42664.419675925921</v>
      </c>
      <c r="U1316">
        <f t="shared" si="206"/>
        <v>2016</v>
      </c>
      <c r="V1316">
        <f t="shared" si="207"/>
        <v>2016</v>
      </c>
      <c r="W1316" t="str">
        <f t="shared" si="208"/>
        <v>Aug</v>
      </c>
      <c r="X1316" t="str">
        <f t="shared" si="209"/>
        <v>1000 to 4999</v>
      </c>
      <c r="Y1316" s="12">
        <f>VLOOKUP(H1316,Table1[#All],2,)*Kickstarter!E1316</f>
        <v>2028</v>
      </c>
      <c r="Z1316" s="5">
        <f>Y1316/'currency conversion'!$B$18</f>
        <v>4.4017893397402331E-5</v>
      </c>
    </row>
    <row r="1317" spans="1:26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0"/>
        <v>0.40404000000000001</v>
      </c>
      <c r="P1317" s="6">
        <f t="shared" si="201"/>
        <v>162.91935483870967</v>
      </c>
      <c r="Q1317" t="str">
        <f t="shared" si="202"/>
        <v>technology</v>
      </c>
      <c r="R1317" t="str">
        <f t="shared" si="203"/>
        <v>wearables</v>
      </c>
      <c r="S1317" s="10">
        <f t="shared" si="204"/>
        <v>42278.248240740737</v>
      </c>
      <c r="T1317" s="10">
        <f t="shared" si="205"/>
        <v>42313.791666666672</v>
      </c>
      <c r="U1317">
        <f t="shared" si="206"/>
        <v>2015</v>
      </c>
      <c r="V1317">
        <f t="shared" si="207"/>
        <v>2015</v>
      </c>
      <c r="W1317" t="str">
        <f t="shared" si="208"/>
        <v>Oct</v>
      </c>
      <c r="X1317" t="str">
        <f t="shared" si="209"/>
        <v>40000 to 44999</v>
      </c>
      <c r="Y1317" s="12">
        <f>VLOOKUP(H1317,Table1[#All],2,)*Kickstarter!E1317</f>
        <v>40404</v>
      </c>
      <c r="Z1317" s="5">
        <f>Y1317/'currency conversion'!$B$18</f>
        <v>8.7697187614824645E-4</v>
      </c>
    </row>
    <row r="1318" spans="1:26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0"/>
        <v>1.3333333333333333E-5</v>
      </c>
      <c r="P1318" s="6">
        <f t="shared" si="201"/>
        <v>1</v>
      </c>
      <c r="Q1318" t="str">
        <f t="shared" si="202"/>
        <v>technology</v>
      </c>
      <c r="R1318" t="str">
        <f t="shared" si="203"/>
        <v>wearables</v>
      </c>
      <c r="S1318" s="10">
        <f t="shared" si="204"/>
        <v>42393.711909722224</v>
      </c>
      <c r="T1318" s="10">
        <f t="shared" si="205"/>
        <v>42428.711909722224</v>
      </c>
      <c r="U1318">
        <f t="shared" si="206"/>
        <v>2016</v>
      </c>
      <c r="V1318">
        <f t="shared" si="207"/>
        <v>2016</v>
      </c>
      <c r="W1318" t="str">
        <f t="shared" si="208"/>
        <v>Jan</v>
      </c>
      <c r="X1318" t="str">
        <f t="shared" si="209"/>
        <v>&lt;1000</v>
      </c>
      <c r="Y1318" s="12">
        <f>VLOOKUP(H1318,Table1[#All],2,)*Kickstarter!E1318</f>
        <v>1</v>
      </c>
      <c r="Z1318" s="5">
        <f>Y1318/'currency conversion'!$B$18</f>
        <v>2.1705075639744737E-8</v>
      </c>
    </row>
    <row r="1319" spans="1:26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0"/>
        <v>5.7334999999999997E-2</v>
      </c>
      <c r="P1319" s="6">
        <f t="shared" si="201"/>
        <v>603.52631578947364</v>
      </c>
      <c r="Q1319" t="str">
        <f t="shared" si="202"/>
        <v>technology</v>
      </c>
      <c r="R1319" t="str">
        <f t="shared" si="203"/>
        <v>wearables</v>
      </c>
      <c r="S1319" s="10">
        <f t="shared" si="204"/>
        <v>42519.985486111109</v>
      </c>
      <c r="T1319" s="10">
        <f t="shared" si="205"/>
        <v>42572.333333333328</v>
      </c>
      <c r="U1319">
        <f t="shared" si="206"/>
        <v>2016</v>
      </c>
      <c r="V1319">
        <f t="shared" si="207"/>
        <v>2016</v>
      </c>
      <c r="W1319" t="str">
        <f t="shared" si="208"/>
        <v>May</v>
      </c>
      <c r="X1319" t="str">
        <f t="shared" si="209"/>
        <v>10000 to 14999</v>
      </c>
      <c r="Y1319" s="12">
        <f>VLOOKUP(H1319,Table1[#All],2,)*Kickstarter!E1319</f>
        <v>1720.05</v>
      </c>
      <c r="Z1319" s="5">
        <f>Y1319/'currency conversion'!$B$18</f>
        <v>3.7333815354142936E-5</v>
      </c>
    </row>
    <row r="1320" spans="1:26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0"/>
        <v>0.15325</v>
      </c>
      <c r="P1320" s="6">
        <f t="shared" si="201"/>
        <v>45.407407407407405</v>
      </c>
      <c r="Q1320" t="str">
        <f t="shared" si="202"/>
        <v>technology</v>
      </c>
      <c r="R1320" t="str">
        <f t="shared" si="203"/>
        <v>wearables</v>
      </c>
      <c r="S1320" s="10">
        <f t="shared" si="204"/>
        <v>41984.793657407412</v>
      </c>
      <c r="T1320" s="10">
        <f t="shared" si="205"/>
        <v>42014.793657407412</v>
      </c>
      <c r="U1320">
        <f t="shared" si="206"/>
        <v>2014</v>
      </c>
      <c r="V1320">
        <f t="shared" si="207"/>
        <v>2015</v>
      </c>
      <c r="W1320" t="str">
        <f t="shared" si="208"/>
        <v>Dec</v>
      </c>
      <c r="X1320" t="str">
        <f t="shared" si="209"/>
        <v>5000 to 9999</v>
      </c>
      <c r="Y1320" s="12">
        <f>VLOOKUP(H1320,Table1[#All],2,)*Kickstarter!E1320</f>
        <v>6130</v>
      </c>
      <c r="Z1320" s="5">
        <f>Y1320/'currency conversion'!$B$18</f>
        <v>1.3305211367163524E-4</v>
      </c>
    </row>
    <row r="1321" spans="1:26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0"/>
        <v>0.15103448275862069</v>
      </c>
      <c r="P1321" s="6">
        <f t="shared" si="201"/>
        <v>97.333333333333329</v>
      </c>
      <c r="Q1321" t="str">
        <f t="shared" si="202"/>
        <v>technology</v>
      </c>
      <c r="R1321" t="str">
        <f t="shared" si="203"/>
        <v>wearables</v>
      </c>
      <c r="S1321" s="10">
        <f t="shared" si="204"/>
        <v>41816.562094907407</v>
      </c>
      <c r="T1321" s="10">
        <f t="shared" si="205"/>
        <v>41831.416666666664</v>
      </c>
      <c r="U1321">
        <f t="shared" si="206"/>
        <v>2014</v>
      </c>
      <c r="V1321">
        <f t="shared" si="207"/>
        <v>2014</v>
      </c>
      <c r="W1321" t="str">
        <f t="shared" si="208"/>
        <v>Jun</v>
      </c>
      <c r="X1321" t="str">
        <f t="shared" si="209"/>
        <v>&lt;1000</v>
      </c>
      <c r="Y1321" s="12">
        <f>VLOOKUP(H1321,Table1[#All],2,)*Kickstarter!E1321</f>
        <v>1147.56</v>
      </c>
      <c r="Z1321" s="5">
        <f>Y1321/'currency conversion'!$B$18</f>
        <v>2.490787660114547E-5</v>
      </c>
    </row>
    <row r="1322" spans="1:26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0"/>
        <v>5.0299999999999997E-3</v>
      </c>
      <c r="P1322" s="6">
        <f t="shared" si="201"/>
        <v>167.66666666666666</v>
      </c>
      <c r="Q1322" t="str">
        <f t="shared" si="202"/>
        <v>technology</v>
      </c>
      <c r="R1322" t="str">
        <f t="shared" si="203"/>
        <v>wearables</v>
      </c>
      <c r="S1322" s="10">
        <f t="shared" si="204"/>
        <v>42705.440347222218</v>
      </c>
      <c r="T1322" s="10">
        <f t="shared" si="205"/>
        <v>42734.708333333328</v>
      </c>
      <c r="U1322">
        <f t="shared" si="206"/>
        <v>2016</v>
      </c>
      <c r="V1322">
        <f t="shared" si="207"/>
        <v>2016</v>
      </c>
      <c r="W1322" t="str">
        <f t="shared" si="208"/>
        <v>Dec</v>
      </c>
      <c r="X1322" t="str">
        <f t="shared" si="209"/>
        <v>&lt;1000</v>
      </c>
      <c r="Y1322" s="12">
        <f>VLOOKUP(H1322,Table1[#All],2,)*Kickstarter!E1322</f>
        <v>573.41999999999996</v>
      </c>
      <c r="Z1322" s="5">
        <f>Y1322/'currency conversion'!$B$18</f>
        <v>1.2446124473342426E-5</v>
      </c>
    </row>
    <row r="1323" spans="1:26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0"/>
        <v>1.3028138528138528E-2</v>
      </c>
      <c r="P1323" s="6">
        <f t="shared" si="201"/>
        <v>859.85714285714289</v>
      </c>
      <c r="Q1323" t="str">
        <f t="shared" si="202"/>
        <v>technology</v>
      </c>
      <c r="R1323" t="str">
        <f t="shared" si="203"/>
        <v>wearables</v>
      </c>
      <c r="S1323" s="10">
        <f t="shared" si="204"/>
        <v>42697.49927083333</v>
      </c>
      <c r="T1323" s="10">
        <f t="shared" si="205"/>
        <v>42727.49927083333</v>
      </c>
      <c r="U1323">
        <f t="shared" si="206"/>
        <v>2016</v>
      </c>
      <c r="V1323">
        <f t="shared" si="207"/>
        <v>2016</v>
      </c>
      <c r="W1323" t="str">
        <f t="shared" si="208"/>
        <v>Nov</v>
      </c>
      <c r="X1323" t="str">
        <f t="shared" si="209"/>
        <v>5000 to 9999</v>
      </c>
      <c r="Y1323" s="12">
        <f>VLOOKUP(H1323,Table1[#All],2,)*Kickstarter!E1323</f>
        <v>662.09</v>
      </c>
      <c r="Z1323" s="5">
        <f>Y1323/'currency conversion'!$B$18</f>
        <v>1.4370713530318594E-5</v>
      </c>
    </row>
    <row r="1324" spans="1:26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0"/>
        <v>3.0285714285714286E-3</v>
      </c>
      <c r="P1324" s="6">
        <f t="shared" si="201"/>
        <v>26.5</v>
      </c>
      <c r="Q1324" t="str">
        <f t="shared" si="202"/>
        <v>technology</v>
      </c>
      <c r="R1324" t="str">
        <f t="shared" si="203"/>
        <v>wearables</v>
      </c>
      <c r="S1324" s="10">
        <f t="shared" si="204"/>
        <v>42115.406539351854</v>
      </c>
      <c r="T1324" s="10">
        <f t="shared" si="205"/>
        <v>42145.406539351854</v>
      </c>
      <c r="U1324">
        <f t="shared" si="206"/>
        <v>2015</v>
      </c>
      <c r="V1324">
        <f t="shared" si="207"/>
        <v>2015</v>
      </c>
      <c r="W1324" t="str">
        <f t="shared" si="208"/>
        <v>Apr</v>
      </c>
      <c r="X1324" t="str">
        <f t="shared" si="209"/>
        <v>&lt;1000</v>
      </c>
      <c r="Y1324" s="12">
        <f>VLOOKUP(H1324,Table1[#All],2,)*Kickstarter!E1324</f>
        <v>138.86000000000001</v>
      </c>
      <c r="Z1324" s="5">
        <f>Y1324/'currency conversion'!$B$18</f>
        <v>3.0139668033349548E-6</v>
      </c>
    </row>
    <row r="1325" spans="1:26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0"/>
        <v>8.8800000000000004E-2</v>
      </c>
      <c r="P1325" s="6">
        <f t="shared" si="201"/>
        <v>30.272727272727273</v>
      </c>
      <c r="Q1325" t="str">
        <f t="shared" si="202"/>
        <v>technology</v>
      </c>
      <c r="R1325" t="str">
        <f t="shared" si="203"/>
        <v>wearables</v>
      </c>
      <c r="S1325" s="10">
        <f t="shared" si="204"/>
        <v>42451.448449074072</v>
      </c>
      <c r="T1325" s="10">
        <f t="shared" si="205"/>
        <v>42486.038194444445</v>
      </c>
      <c r="U1325">
        <f t="shared" si="206"/>
        <v>2016</v>
      </c>
      <c r="V1325">
        <f t="shared" si="207"/>
        <v>2016</v>
      </c>
      <c r="W1325" t="str">
        <f t="shared" si="208"/>
        <v>Mar</v>
      </c>
      <c r="X1325" t="str">
        <f t="shared" si="209"/>
        <v>1000 to 4999</v>
      </c>
      <c r="Y1325" s="12">
        <f>VLOOKUP(H1325,Table1[#All],2,)*Kickstarter!E1325</f>
        <v>1332</v>
      </c>
      <c r="Z1325" s="5">
        <f>Y1325/'currency conversion'!$B$18</f>
        <v>2.8911160752139991E-5</v>
      </c>
    </row>
    <row r="1326" spans="1:26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0"/>
        <v>9.8400000000000001E-2</v>
      </c>
      <c r="P1326" s="6">
        <f t="shared" si="201"/>
        <v>54.666666666666664</v>
      </c>
      <c r="Q1326" t="str">
        <f t="shared" si="202"/>
        <v>technology</v>
      </c>
      <c r="R1326" t="str">
        <f t="shared" si="203"/>
        <v>wearables</v>
      </c>
      <c r="S1326" s="10">
        <f t="shared" si="204"/>
        <v>42626.383703703701</v>
      </c>
      <c r="T1326" s="10">
        <f t="shared" si="205"/>
        <v>42656.383703703701</v>
      </c>
      <c r="U1326">
        <f t="shared" si="206"/>
        <v>2016</v>
      </c>
      <c r="V1326">
        <f t="shared" si="207"/>
        <v>2016</v>
      </c>
      <c r="W1326" t="str">
        <f t="shared" si="208"/>
        <v>Sep</v>
      </c>
      <c r="X1326" t="str">
        <f t="shared" si="209"/>
        <v>1000 to 4999</v>
      </c>
      <c r="Y1326" s="12">
        <f>VLOOKUP(H1326,Table1[#All],2,)*Kickstarter!E1326</f>
        <v>4920</v>
      </c>
      <c r="Z1326" s="5">
        <f>Y1326/'currency conversion'!$B$18</f>
        <v>1.0678897214754411E-4</v>
      </c>
    </row>
    <row r="1327" spans="1:26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0"/>
        <v>2.4299999999999999E-2</v>
      </c>
      <c r="P1327" s="6">
        <f t="shared" si="201"/>
        <v>60.75</v>
      </c>
      <c r="Q1327" t="str">
        <f t="shared" si="202"/>
        <v>technology</v>
      </c>
      <c r="R1327" t="str">
        <f t="shared" si="203"/>
        <v>wearables</v>
      </c>
      <c r="S1327" s="10">
        <f t="shared" si="204"/>
        <v>42703.836053240739</v>
      </c>
      <c r="T1327" s="10">
        <f t="shared" si="205"/>
        <v>42733.836053240739</v>
      </c>
      <c r="U1327">
        <f t="shared" si="206"/>
        <v>2016</v>
      </c>
      <c r="V1327">
        <f t="shared" si="207"/>
        <v>2016</v>
      </c>
      <c r="W1327" t="str">
        <f t="shared" si="208"/>
        <v>Nov</v>
      </c>
      <c r="X1327" t="str">
        <f t="shared" si="209"/>
        <v>&lt;1000</v>
      </c>
      <c r="Y1327" s="12">
        <f>VLOOKUP(H1327,Table1[#All],2,)*Kickstarter!E1327</f>
        <v>486</v>
      </c>
      <c r="Z1327" s="5">
        <f>Y1327/'currency conversion'!$B$18</f>
        <v>1.0548666760915942E-5</v>
      </c>
    </row>
    <row r="1328" spans="1:26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0"/>
        <v>1.1299999999999999E-2</v>
      </c>
      <c r="P1328" s="6">
        <f t="shared" si="201"/>
        <v>102.72727272727273</v>
      </c>
      <c r="Q1328" t="str">
        <f t="shared" si="202"/>
        <v>technology</v>
      </c>
      <c r="R1328" t="str">
        <f t="shared" si="203"/>
        <v>wearables</v>
      </c>
      <c r="S1328" s="10">
        <f t="shared" si="204"/>
        <v>41974.541990740741</v>
      </c>
      <c r="T1328" s="10">
        <f t="shared" si="205"/>
        <v>42019.541990740741</v>
      </c>
      <c r="U1328">
        <f t="shared" si="206"/>
        <v>2014</v>
      </c>
      <c r="V1328">
        <f t="shared" si="207"/>
        <v>2015</v>
      </c>
      <c r="W1328" t="str">
        <f t="shared" si="208"/>
        <v>Dec</v>
      </c>
      <c r="X1328" t="str">
        <f t="shared" si="209"/>
        <v>1000 to 4999</v>
      </c>
      <c r="Y1328" s="12">
        <f>VLOOKUP(H1328,Table1[#All],2,)*Kickstarter!E1328</f>
        <v>1130</v>
      </c>
      <c r="Z1328" s="5">
        <f>Y1328/'currency conversion'!$B$18</f>
        <v>2.4526735472911555E-5</v>
      </c>
    </row>
    <row r="1329" spans="1:26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0"/>
        <v>3.5520833333333335E-2</v>
      </c>
      <c r="P1329" s="6">
        <f t="shared" si="201"/>
        <v>41.585365853658537</v>
      </c>
      <c r="Q1329" t="str">
        <f t="shared" si="202"/>
        <v>technology</v>
      </c>
      <c r="R1329" t="str">
        <f t="shared" si="203"/>
        <v>wearables</v>
      </c>
      <c r="S1329" s="10">
        <f t="shared" si="204"/>
        <v>42123.428645833337</v>
      </c>
      <c r="T1329" s="10">
        <f t="shared" si="205"/>
        <v>42153.428645833337</v>
      </c>
      <c r="U1329">
        <f t="shared" si="206"/>
        <v>2015</v>
      </c>
      <c r="V1329">
        <f t="shared" si="207"/>
        <v>2015</v>
      </c>
      <c r="W1329" t="str">
        <f t="shared" si="208"/>
        <v>Apr</v>
      </c>
      <c r="X1329" t="str">
        <f t="shared" si="209"/>
        <v>1000 to 4999</v>
      </c>
      <c r="Y1329" s="12">
        <f>VLOOKUP(H1329,Table1[#All],2,)*Kickstarter!E1329</f>
        <v>1705</v>
      </c>
      <c r="Z1329" s="5">
        <f>Y1329/'currency conversion'!$B$18</f>
        <v>3.7007153965764779E-5</v>
      </c>
    </row>
    <row r="1330" spans="1:26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0"/>
        <v>2.3306666666666667E-2</v>
      </c>
      <c r="P1330" s="6">
        <f t="shared" si="201"/>
        <v>116.53333333333333</v>
      </c>
      <c r="Q1330" t="str">
        <f t="shared" si="202"/>
        <v>technology</v>
      </c>
      <c r="R1330" t="str">
        <f t="shared" si="203"/>
        <v>wearables</v>
      </c>
      <c r="S1330" s="10">
        <f t="shared" si="204"/>
        <v>42612.392754629633</v>
      </c>
      <c r="T1330" s="10">
        <f t="shared" si="205"/>
        <v>42657.392754629633</v>
      </c>
      <c r="U1330">
        <f t="shared" si="206"/>
        <v>2016</v>
      </c>
      <c r="V1330">
        <f t="shared" si="207"/>
        <v>2016</v>
      </c>
      <c r="W1330" t="str">
        <f t="shared" si="208"/>
        <v>Aug</v>
      </c>
      <c r="X1330" t="str">
        <f t="shared" si="209"/>
        <v>1000 to 4999</v>
      </c>
      <c r="Y1330" s="12">
        <f>VLOOKUP(H1330,Table1[#All],2,)*Kickstarter!E1330</f>
        <v>1748</v>
      </c>
      <c r="Z1330" s="5">
        <f>Y1330/'currency conversion'!$B$18</f>
        <v>3.7940472218273801E-5</v>
      </c>
    </row>
    <row r="1331" spans="1:26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0"/>
        <v>8.1600000000000006E-3</v>
      </c>
      <c r="P1331" s="6">
        <f t="shared" si="201"/>
        <v>45.333333333333336</v>
      </c>
      <c r="Q1331" t="str">
        <f t="shared" si="202"/>
        <v>technology</v>
      </c>
      <c r="R1331" t="str">
        <f t="shared" si="203"/>
        <v>wearables</v>
      </c>
      <c r="S1331" s="10">
        <f t="shared" si="204"/>
        <v>41934.971585648149</v>
      </c>
      <c r="T1331" s="10">
        <f t="shared" si="205"/>
        <v>41975.013252314813</v>
      </c>
      <c r="U1331">
        <f t="shared" si="206"/>
        <v>2014</v>
      </c>
      <c r="V1331">
        <f t="shared" si="207"/>
        <v>2014</v>
      </c>
      <c r="W1331" t="str">
        <f t="shared" si="208"/>
        <v>Oct</v>
      </c>
      <c r="X1331" t="str">
        <f t="shared" si="209"/>
        <v>&lt;1000</v>
      </c>
      <c r="Y1331" s="12">
        <f>VLOOKUP(H1331,Table1[#All],2,)*Kickstarter!E1331</f>
        <v>408</v>
      </c>
      <c r="Z1331" s="5">
        <f>Y1331/'currency conversion'!$B$18</f>
        <v>8.8556708610158538E-6</v>
      </c>
    </row>
    <row r="1332" spans="1:26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0"/>
        <v>0.22494285714285714</v>
      </c>
      <c r="P1332" s="6">
        <f t="shared" si="201"/>
        <v>157.46</v>
      </c>
      <c r="Q1332" t="str">
        <f t="shared" si="202"/>
        <v>technology</v>
      </c>
      <c r="R1332" t="str">
        <f t="shared" si="203"/>
        <v>wearables</v>
      </c>
      <c r="S1332" s="10">
        <f t="shared" si="204"/>
        <v>42522.026724537034</v>
      </c>
      <c r="T1332" s="10">
        <f t="shared" si="205"/>
        <v>42552.916666666672</v>
      </c>
      <c r="U1332">
        <f t="shared" si="206"/>
        <v>2016</v>
      </c>
      <c r="V1332">
        <f t="shared" si="207"/>
        <v>2016</v>
      </c>
      <c r="W1332" t="str">
        <f t="shared" si="208"/>
        <v>Jun</v>
      </c>
      <c r="X1332" t="str">
        <f t="shared" si="209"/>
        <v>5000 to 9999</v>
      </c>
      <c r="Y1332" s="12">
        <f>VLOOKUP(H1332,Table1[#All],2,)*Kickstarter!E1332</f>
        <v>7873</v>
      </c>
      <c r="Z1332" s="5">
        <f>Y1332/'currency conversion'!$B$18</f>
        <v>1.7088406051171033E-4</v>
      </c>
    </row>
    <row r="1333" spans="1:26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0"/>
        <v>1.3668E-2</v>
      </c>
      <c r="P1333" s="6">
        <f t="shared" si="201"/>
        <v>100.5</v>
      </c>
      <c r="Q1333" t="str">
        <f t="shared" si="202"/>
        <v>technology</v>
      </c>
      <c r="R1333" t="str">
        <f t="shared" si="203"/>
        <v>wearables</v>
      </c>
      <c r="S1333" s="10">
        <f t="shared" si="204"/>
        <v>42569.25409722222</v>
      </c>
      <c r="T1333" s="10">
        <f t="shared" si="205"/>
        <v>42599.25409722222</v>
      </c>
      <c r="U1333">
        <f t="shared" si="206"/>
        <v>2016</v>
      </c>
      <c r="V1333">
        <f t="shared" si="207"/>
        <v>2016</v>
      </c>
      <c r="W1333" t="str">
        <f t="shared" si="208"/>
        <v>Jul</v>
      </c>
      <c r="X1333" t="str">
        <f t="shared" si="209"/>
        <v>1000 to 4999</v>
      </c>
      <c r="Y1333" s="12">
        <f>VLOOKUP(H1333,Table1[#All],2,)*Kickstarter!E1333</f>
        <v>3417</v>
      </c>
      <c r="Z1333" s="5">
        <f>Y1333/'currency conversion'!$B$18</f>
        <v>7.4166243461007764E-5</v>
      </c>
    </row>
    <row r="1334" spans="1:26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0"/>
        <v>0</v>
      </c>
      <c r="P1334" s="6">
        <f t="shared" si="201"/>
        <v>0</v>
      </c>
      <c r="Q1334" t="str">
        <f t="shared" si="202"/>
        <v>technology</v>
      </c>
      <c r="R1334" t="str">
        <f t="shared" si="203"/>
        <v>wearables</v>
      </c>
      <c r="S1334" s="10">
        <f t="shared" si="204"/>
        <v>42731.810277777782</v>
      </c>
      <c r="T1334" s="10">
        <f t="shared" si="205"/>
        <v>42761.810277777782</v>
      </c>
      <c r="U1334">
        <f t="shared" si="206"/>
        <v>2016</v>
      </c>
      <c r="V1334">
        <f t="shared" si="207"/>
        <v>2017</v>
      </c>
      <c r="W1334" t="str">
        <f t="shared" si="208"/>
        <v>Dec</v>
      </c>
      <c r="X1334" t="str">
        <f t="shared" si="209"/>
        <v>No funding</v>
      </c>
      <c r="Y1334" s="12">
        <f>VLOOKUP(H1334,Table1[#All],2,)*Kickstarter!E1334</f>
        <v>0</v>
      </c>
      <c r="Z1334" s="5">
        <f>Y1334/'currency conversion'!$B$18</f>
        <v>0</v>
      </c>
    </row>
    <row r="1335" spans="1:26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0"/>
        <v>0</v>
      </c>
      <c r="P1335" s="6">
        <f t="shared" si="201"/>
        <v>0</v>
      </c>
      <c r="Q1335" t="str">
        <f t="shared" si="202"/>
        <v>technology</v>
      </c>
      <c r="R1335" t="str">
        <f t="shared" si="203"/>
        <v>wearables</v>
      </c>
      <c r="S1335" s="10">
        <f t="shared" si="204"/>
        <v>41805.856770833336</v>
      </c>
      <c r="T1335" s="10">
        <f t="shared" si="205"/>
        <v>41835.856770833336</v>
      </c>
      <c r="U1335">
        <f t="shared" si="206"/>
        <v>2014</v>
      </c>
      <c r="V1335">
        <f t="shared" si="207"/>
        <v>2014</v>
      </c>
      <c r="W1335" t="str">
        <f t="shared" si="208"/>
        <v>Jun</v>
      </c>
      <c r="X1335" t="str">
        <f t="shared" si="209"/>
        <v>No funding</v>
      </c>
      <c r="Y1335" s="12">
        <f>VLOOKUP(H1335,Table1[#All],2,)*Kickstarter!E1335</f>
        <v>0</v>
      </c>
      <c r="Z1335" s="5">
        <f>Y1335/'currency conversion'!$B$18</f>
        <v>0</v>
      </c>
    </row>
    <row r="1336" spans="1:26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0"/>
        <v>0.10754135338345865</v>
      </c>
      <c r="P1336" s="6">
        <f t="shared" si="201"/>
        <v>51.822463768115945</v>
      </c>
      <c r="Q1336" t="str">
        <f t="shared" si="202"/>
        <v>technology</v>
      </c>
      <c r="R1336" t="str">
        <f t="shared" si="203"/>
        <v>wearables</v>
      </c>
      <c r="S1336" s="10">
        <f t="shared" si="204"/>
        <v>42410.524155092593</v>
      </c>
      <c r="T1336" s="10">
        <f t="shared" si="205"/>
        <v>42440.524155092593</v>
      </c>
      <c r="U1336">
        <f t="shared" si="206"/>
        <v>2016</v>
      </c>
      <c r="V1336">
        <f t="shared" si="207"/>
        <v>2016</v>
      </c>
      <c r="W1336" t="str">
        <f t="shared" si="208"/>
        <v>Feb</v>
      </c>
      <c r="X1336" t="str">
        <f t="shared" si="209"/>
        <v>10000 to 14999</v>
      </c>
      <c r="Y1336" s="12">
        <f>VLOOKUP(H1336,Table1[#All],2,)*Kickstarter!E1336</f>
        <v>14303</v>
      </c>
      <c r="Z1336" s="5">
        <f>Y1336/'currency conversion'!$B$18</f>
        <v>3.1044769687526902E-4</v>
      </c>
    </row>
    <row r="1337" spans="1:26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0"/>
        <v>0.1976</v>
      </c>
      <c r="P1337" s="6">
        <f t="shared" si="201"/>
        <v>308.75</v>
      </c>
      <c r="Q1337" t="str">
        <f t="shared" si="202"/>
        <v>technology</v>
      </c>
      <c r="R1337" t="str">
        <f t="shared" si="203"/>
        <v>wearables</v>
      </c>
      <c r="S1337" s="10">
        <f t="shared" si="204"/>
        <v>42313.686365740738</v>
      </c>
      <c r="T1337" s="10">
        <f t="shared" si="205"/>
        <v>42343.686365740738</v>
      </c>
      <c r="U1337">
        <f t="shared" si="206"/>
        <v>2015</v>
      </c>
      <c r="V1337">
        <f t="shared" si="207"/>
        <v>2015</v>
      </c>
      <c r="W1337" t="str">
        <f t="shared" si="208"/>
        <v>Nov</v>
      </c>
      <c r="X1337" t="str">
        <f t="shared" si="209"/>
        <v>1000 to 4999</v>
      </c>
      <c r="Y1337" s="12">
        <f>VLOOKUP(H1337,Table1[#All],2,)*Kickstarter!E1337</f>
        <v>4940</v>
      </c>
      <c r="Z1337" s="5">
        <f>Y1337/'currency conversion'!$B$18</f>
        <v>1.07223073660339E-4</v>
      </c>
    </row>
    <row r="1338" spans="1:26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0"/>
        <v>0.84946999999999995</v>
      </c>
      <c r="P1338" s="6">
        <f t="shared" si="201"/>
        <v>379.22767857142856</v>
      </c>
      <c r="Q1338" t="str">
        <f t="shared" si="202"/>
        <v>technology</v>
      </c>
      <c r="R1338" t="str">
        <f t="shared" si="203"/>
        <v>wearables</v>
      </c>
      <c r="S1338" s="10">
        <f t="shared" si="204"/>
        <v>41955.613750000004</v>
      </c>
      <c r="T1338" s="10">
        <f t="shared" si="205"/>
        <v>41990.613750000004</v>
      </c>
      <c r="U1338">
        <f t="shared" si="206"/>
        <v>2014</v>
      </c>
      <c r="V1338">
        <f t="shared" si="207"/>
        <v>2014</v>
      </c>
      <c r="W1338" t="str">
        <f t="shared" si="208"/>
        <v>Nov</v>
      </c>
      <c r="X1338" t="str">
        <f t="shared" si="209"/>
        <v>&gt;50000</v>
      </c>
      <c r="Y1338" s="12">
        <f>VLOOKUP(H1338,Table1[#All],2,)*Kickstarter!E1338</f>
        <v>84947</v>
      </c>
      <c r="Z1338" s="5">
        <f>Y1338/'currency conversion'!$B$18</f>
        <v>1.8437810603693962E-3</v>
      </c>
    </row>
    <row r="1339" spans="1:26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0"/>
        <v>0.49381999999999998</v>
      </c>
      <c r="P1339" s="6">
        <f t="shared" si="201"/>
        <v>176.36428571428573</v>
      </c>
      <c r="Q1339" t="str">
        <f t="shared" si="202"/>
        <v>technology</v>
      </c>
      <c r="R1339" t="str">
        <f t="shared" si="203"/>
        <v>wearables</v>
      </c>
      <c r="S1339" s="10">
        <f t="shared" si="204"/>
        <v>42767.327303240745</v>
      </c>
      <c r="T1339" s="10">
        <f t="shared" si="205"/>
        <v>42797.327303240745</v>
      </c>
      <c r="U1339">
        <f t="shared" si="206"/>
        <v>2017</v>
      </c>
      <c r="V1339">
        <f t="shared" si="207"/>
        <v>2017</v>
      </c>
      <c r="W1339" t="str">
        <f t="shared" si="208"/>
        <v>Feb</v>
      </c>
      <c r="X1339" t="str">
        <f t="shared" si="209"/>
        <v>20000 to 24999</v>
      </c>
      <c r="Y1339" s="12">
        <f>VLOOKUP(H1339,Table1[#All],2,)*Kickstarter!E1339</f>
        <v>24691</v>
      </c>
      <c r="Z1339" s="5">
        <f>Y1339/'currency conversion'!$B$18</f>
        <v>5.359200226209373E-4</v>
      </c>
    </row>
    <row r="1340" spans="1:26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0"/>
        <v>3.3033333333333331E-2</v>
      </c>
      <c r="P1340" s="6">
        <f t="shared" si="201"/>
        <v>66.066666666666663</v>
      </c>
      <c r="Q1340" t="str">
        <f t="shared" si="202"/>
        <v>technology</v>
      </c>
      <c r="R1340" t="str">
        <f t="shared" si="203"/>
        <v>wearables</v>
      </c>
      <c r="S1340" s="10">
        <f t="shared" si="204"/>
        <v>42188.553622685184</v>
      </c>
      <c r="T1340" s="10">
        <f t="shared" si="205"/>
        <v>42218.553622685184</v>
      </c>
      <c r="U1340">
        <f t="shared" si="206"/>
        <v>2015</v>
      </c>
      <c r="V1340">
        <f t="shared" si="207"/>
        <v>2015</v>
      </c>
      <c r="W1340" t="str">
        <f t="shared" si="208"/>
        <v>Jul</v>
      </c>
      <c r="X1340" t="str">
        <f t="shared" si="209"/>
        <v>&lt;1000</v>
      </c>
      <c r="Y1340" s="12">
        <f>VLOOKUP(H1340,Table1[#All],2,)*Kickstarter!E1340</f>
        <v>991</v>
      </c>
      <c r="Z1340" s="5">
        <f>Y1340/'currency conversion'!$B$18</f>
        <v>2.1509729958987034E-5</v>
      </c>
    </row>
    <row r="1341" spans="1:26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0"/>
        <v>6.6339999999999996E-2</v>
      </c>
      <c r="P1341" s="6">
        <f t="shared" si="201"/>
        <v>89.648648648648646</v>
      </c>
      <c r="Q1341" t="str">
        <f t="shared" si="202"/>
        <v>technology</v>
      </c>
      <c r="R1341" t="str">
        <f t="shared" si="203"/>
        <v>wearables</v>
      </c>
      <c r="S1341" s="10">
        <f t="shared" si="204"/>
        <v>41936.397164351853</v>
      </c>
      <c r="T1341" s="10">
        <f t="shared" si="205"/>
        <v>41981.438831018517</v>
      </c>
      <c r="U1341">
        <f t="shared" si="206"/>
        <v>2014</v>
      </c>
      <c r="V1341">
        <f t="shared" si="207"/>
        <v>2014</v>
      </c>
      <c r="W1341" t="str">
        <f t="shared" si="208"/>
        <v>Oct</v>
      </c>
      <c r="X1341" t="str">
        <f t="shared" si="209"/>
        <v>1000 to 4999</v>
      </c>
      <c r="Y1341" s="12">
        <f>VLOOKUP(H1341,Table1[#All],2,)*Kickstarter!E1341</f>
        <v>3317</v>
      </c>
      <c r="Z1341" s="5">
        <f>Y1341/'currency conversion'!$B$18</f>
        <v>7.1995735897033297E-5</v>
      </c>
    </row>
    <row r="1342" spans="1:26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0"/>
        <v>0</v>
      </c>
      <c r="P1342" s="6">
        <f t="shared" si="201"/>
        <v>0</v>
      </c>
      <c r="Q1342" t="str">
        <f t="shared" si="202"/>
        <v>technology</v>
      </c>
      <c r="R1342" t="str">
        <f t="shared" si="203"/>
        <v>wearables</v>
      </c>
      <c r="S1342" s="10">
        <f t="shared" si="204"/>
        <v>41836.345520833333</v>
      </c>
      <c r="T1342" s="10">
        <f t="shared" si="205"/>
        <v>41866.345520833333</v>
      </c>
      <c r="U1342">
        <f t="shared" si="206"/>
        <v>2014</v>
      </c>
      <c r="V1342">
        <f t="shared" si="207"/>
        <v>2014</v>
      </c>
      <c r="W1342" t="str">
        <f t="shared" si="208"/>
        <v>Jul</v>
      </c>
      <c r="X1342" t="str">
        <f t="shared" si="209"/>
        <v>No funding</v>
      </c>
      <c r="Y1342" s="12">
        <f>VLOOKUP(H1342,Table1[#All],2,)*Kickstarter!E1342</f>
        <v>0</v>
      </c>
      <c r="Z1342" s="5">
        <f>Y1342/'currency conversion'!$B$18</f>
        <v>0</v>
      </c>
    </row>
    <row r="1343" spans="1:26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0"/>
        <v>0.7036</v>
      </c>
      <c r="P1343" s="6">
        <f t="shared" si="201"/>
        <v>382.39130434782606</v>
      </c>
      <c r="Q1343" t="str">
        <f t="shared" si="202"/>
        <v>technology</v>
      </c>
      <c r="R1343" t="str">
        <f t="shared" si="203"/>
        <v>wearables</v>
      </c>
      <c r="S1343" s="10">
        <f t="shared" si="204"/>
        <v>42612.374039351853</v>
      </c>
      <c r="T1343" s="10">
        <f t="shared" si="205"/>
        <v>42644.374039351853</v>
      </c>
      <c r="U1343">
        <f t="shared" si="206"/>
        <v>2016</v>
      </c>
      <c r="V1343">
        <f t="shared" si="207"/>
        <v>2016</v>
      </c>
      <c r="W1343" t="str">
        <f t="shared" si="208"/>
        <v>Aug</v>
      </c>
      <c r="X1343" t="str">
        <f t="shared" si="209"/>
        <v>15000 to 19999</v>
      </c>
      <c r="Y1343" s="12">
        <f>VLOOKUP(H1343,Table1[#All],2,)*Kickstarter!E1343</f>
        <v>23042.9</v>
      </c>
      <c r="Z1343" s="5">
        <f>Y1343/'currency conversion'!$B$18</f>
        <v>5.0014788745907405E-4</v>
      </c>
    </row>
    <row r="1344" spans="1:26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0"/>
        <v>2E-3</v>
      </c>
      <c r="P1344" s="6">
        <f t="shared" si="201"/>
        <v>100</v>
      </c>
      <c r="Q1344" t="str">
        <f t="shared" si="202"/>
        <v>technology</v>
      </c>
      <c r="R1344" t="str">
        <f t="shared" si="203"/>
        <v>wearables</v>
      </c>
      <c r="S1344" s="10">
        <f t="shared" si="204"/>
        <v>42172.566423611112</v>
      </c>
      <c r="T1344" s="10">
        <f t="shared" si="205"/>
        <v>42202.566423611112</v>
      </c>
      <c r="U1344">
        <f t="shared" si="206"/>
        <v>2015</v>
      </c>
      <c r="V1344">
        <f t="shared" si="207"/>
        <v>2015</v>
      </c>
      <c r="W1344" t="str">
        <f t="shared" si="208"/>
        <v>Jun</v>
      </c>
      <c r="X1344" t="str">
        <f t="shared" si="209"/>
        <v>&lt;1000</v>
      </c>
      <c r="Y1344" s="12">
        <f>VLOOKUP(H1344,Table1[#All],2,)*Kickstarter!E1344</f>
        <v>100</v>
      </c>
      <c r="Z1344" s="5">
        <f>Y1344/'currency conversion'!$B$18</f>
        <v>2.170507563974474E-6</v>
      </c>
    </row>
    <row r="1345" spans="1:26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0"/>
        <v>1.02298</v>
      </c>
      <c r="P1345" s="6">
        <f t="shared" si="201"/>
        <v>158.35603715170279</v>
      </c>
      <c r="Q1345" t="str">
        <f t="shared" si="202"/>
        <v>technology</v>
      </c>
      <c r="R1345" t="str">
        <f t="shared" si="203"/>
        <v>wearables</v>
      </c>
      <c r="S1345" s="10">
        <f t="shared" si="204"/>
        <v>42542.276423611111</v>
      </c>
      <c r="T1345" s="10">
        <f t="shared" si="205"/>
        <v>42600.915972222225</v>
      </c>
      <c r="U1345">
        <f t="shared" si="206"/>
        <v>2016</v>
      </c>
      <c r="V1345">
        <f t="shared" si="207"/>
        <v>2016</v>
      </c>
      <c r="W1345" t="str">
        <f t="shared" si="208"/>
        <v>Jun</v>
      </c>
      <c r="X1345" t="str">
        <f t="shared" si="209"/>
        <v>&gt;50000</v>
      </c>
      <c r="Y1345" s="12">
        <f>VLOOKUP(H1345,Table1[#All],2,)*Kickstarter!E1345</f>
        <v>51149</v>
      </c>
      <c r="Z1345" s="5">
        <f>Y1345/'currency conversion'!$B$18</f>
        <v>1.1101929138973036E-3</v>
      </c>
    </row>
    <row r="1346" spans="1:26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0"/>
        <v>3.7773333333333334</v>
      </c>
      <c r="P1346" s="6">
        <f t="shared" si="201"/>
        <v>40.762589928057551</v>
      </c>
      <c r="Q1346" t="str">
        <f t="shared" si="202"/>
        <v>publishing</v>
      </c>
      <c r="R1346" t="str">
        <f t="shared" si="203"/>
        <v>nonfiction</v>
      </c>
      <c r="S1346" s="10">
        <f t="shared" si="204"/>
        <v>42522.539803240739</v>
      </c>
      <c r="T1346" s="10">
        <f t="shared" si="205"/>
        <v>42551.539803240739</v>
      </c>
      <c r="U1346">
        <f t="shared" si="206"/>
        <v>2016</v>
      </c>
      <c r="V1346">
        <f t="shared" si="207"/>
        <v>2016</v>
      </c>
      <c r="W1346" t="str">
        <f t="shared" si="208"/>
        <v>Jun</v>
      </c>
      <c r="X1346" t="str">
        <f t="shared" si="209"/>
        <v>5000 to 9999</v>
      </c>
      <c r="Y1346" s="12">
        <f>VLOOKUP(H1346,Table1[#All],2,)*Kickstarter!E1346</f>
        <v>4249.5</v>
      </c>
      <c r="Z1346" s="5">
        <f>Y1346/'currency conversion'!$B$18</f>
        <v>9.2235718931095266E-5</v>
      </c>
    </row>
    <row r="1347" spans="1:26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0">IF(D1347&lt;&gt;0,IF(E1347&lt;&gt;0,E1347/D1347,0),0)</f>
        <v>1.25</v>
      </c>
      <c r="P1347" s="6">
        <f t="shared" ref="P1347:P1410" si="211">IF(L1347&lt;&gt;0,IF(E1347&lt;&gt;0,E1347/L1347,0),0)</f>
        <v>53.571428571428569</v>
      </c>
      <c r="Q1347" t="str">
        <f t="shared" ref="Q1347:Q1410" si="212">LEFT(N1347,SEARCH("/",N1347,1)-1)</f>
        <v>publishing</v>
      </c>
      <c r="R1347" t="str">
        <f t="shared" ref="R1347:R1410" si="213">RIGHT(N1347,LEN(N1347)-SEARCH("/",N1347,1))</f>
        <v>nonfiction</v>
      </c>
      <c r="S1347" s="10">
        <f t="shared" ref="S1347:S1410" si="214">(J1347/86400)+25569+(-6/24)</f>
        <v>41799.564340277779</v>
      </c>
      <c r="T1347" s="10">
        <f t="shared" ref="T1347:T1410" si="215">(I1347/86400)+25569+(-6/24)</f>
        <v>41834.564340277779</v>
      </c>
      <c r="U1347">
        <f t="shared" ref="U1347:U1410" si="216">YEAR(S1347)</f>
        <v>2014</v>
      </c>
      <c r="V1347">
        <f t="shared" ref="V1347:V1410" si="217">YEAR(T1347)</f>
        <v>2014</v>
      </c>
      <c r="W1347" t="str">
        <f t="shared" ref="W1347:W1410" si="218">TEXT(S1347,"mmm")</f>
        <v>Jun</v>
      </c>
      <c r="X1347" t="str">
        <f t="shared" ref="X1347:X1410" si="219">IF(E1347=0,"No funding",IF(E1347&lt;1000,"&lt;1000",IF(E1347&lt;4999,"1000 to 4999",IF(E1347&lt;10000,"5000 to 9999",IF(E1347&lt;14999,"10000 to 14999",IF(E1347&lt;20000,"15000 to 19999",IF(E1347&lt;25000,"20000 to 24999",IF(E1347&lt;30000,"25000 to 29999",IF(E1347&lt;35000,"30000 to 34999",IF(E1347&lt;40000,"35000 to 39999",IF(E1347&lt;45000,"40000 to 44999",IF(E1347&lt;50000,"45000 to 49999","&gt;50000"))))))))))))</f>
        <v>&lt;1000</v>
      </c>
      <c r="Y1347" s="12">
        <f>VLOOKUP(H1347,Table1[#All],2,)*Kickstarter!E1347</f>
        <v>375</v>
      </c>
      <c r="Z1347" s="5">
        <f>Y1347/'currency conversion'!$B$18</f>
        <v>8.1394033649042774E-6</v>
      </c>
    </row>
    <row r="1348" spans="1:26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0"/>
        <v>1.473265306122449</v>
      </c>
      <c r="P1348" s="6">
        <f t="shared" si="211"/>
        <v>48.449664429530202</v>
      </c>
      <c r="Q1348" t="str">
        <f t="shared" si="212"/>
        <v>publishing</v>
      </c>
      <c r="R1348" t="str">
        <f t="shared" si="213"/>
        <v>nonfiction</v>
      </c>
      <c r="S1348" s="10">
        <f t="shared" si="214"/>
        <v>41421.825821759259</v>
      </c>
      <c r="T1348" s="10">
        <f t="shared" si="215"/>
        <v>41451.825821759259</v>
      </c>
      <c r="U1348">
        <f t="shared" si="216"/>
        <v>2013</v>
      </c>
      <c r="V1348">
        <f t="shared" si="217"/>
        <v>2013</v>
      </c>
      <c r="W1348" t="str">
        <f t="shared" si="218"/>
        <v>May</v>
      </c>
      <c r="X1348" t="str">
        <f t="shared" si="219"/>
        <v>5000 to 9999</v>
      </c>
      <c r="Y1348" s="12">
        <f>VLOOKUP(H1348,Table1[#All],2,)*Kickstarter!E1348</f>
        <v>7219</v>
      </c>
      <c r="Z1348" s="5">
        <f>Y1348/'currency conversion'!$B$18</f>
        <v>1.5668894104331726E-4</v>
      </c>
    </row>
    <row r="1349" spans="1:26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0"/>
        <v>1.022</v>
      </c>
      <c r="P1349" s="6">
        <f t="shared" si="211"/>
        <v>82.41935483870968</v>
      </c>
      <c r="Q1349" t="str">
        <f t="shared" si="212"/>
        <v>publishing</v>
      </c>
      <c r="R1349" t="str">
        <f t="shared" si="213"/>
        <v>nonfiction</v>
      </c>
      <c r="S1349" s="10">
        <f t="shared" si="214"/>
        <v>42040.388020833328</v>
      </c>
      <c r="T1349" s="10">
        <f t="shared" si="215"/>
        <v>42070.388020833328</v>
      </c>
      <c r="U1349">
        <f t="shared" si="216"/>
        <v>2015</v>
      </c>
      <c r="V1349">
        <f t="shared" si="217"/>
        <v>2015</v>
      </c>
      <c r="W1349" t="str">
        <f t="shared" si="218"/>
        <v>Feb</v>
      </c>
      <c r="X1349" t="str">
        <f t="shared" si="219"/>
        <v>1000 to 4999</v>
      </c>
      <c r="Y1349" s="12">
        <f>VLOOKUP(H1349,Table1[#All],2,)*Kickstarter!E1349</f>
        <v>2555</v>
      </c>
      <c r="Z1349" s="5">
        <f>Y1349/'currency conversion'!$B$18</f>
        <v>5.5456468259547808E-5</v>
      </c>
    </row>
    <row r="1350" spans="1:26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0"/>
        <v>1.018723404255319</v>
      </c>
      <c r="P1350" s="6">
        <f t="shared" si="211"/>
        <v>230.19230769230768</v>
      </c>
      <c r="Q1350" t="str">
        <f t="shared" si="212"/>
        <v>publishing</v>
      </c>
      <c r="R1350" t="str">
        <f t="shared" si="213"/>
        <v>nonfiction</v>
      </c>
      <c r="S1350" s="10">
        <f t="shared" si="214"/>
        <v>41963.256168981483</v>
      </c>
      <c r="T1350" s="10">
        <f t="shared" si="215"/>
        <v>41991.256168981483</v>
      </c>
      <c r="U1350">
        <f t="shared" si="216"/>
        <v>2014</v>
      </c>
      <c r="V1350">
        <f t="shared" si="217"/>
        <v>2014</v>
      </c>
      <c r="W1350" t="str">
        <f t="shared" si="218"/>
        <v>Nov</v>
      </c>
      <c r="X1350" t="str">
        <f t="shared" si="219"/>
        <v>5000 to 9999</v>
      </c>
      <c r="Y1350" s="12">
        <f>VLOOKUP(H1350,Table1[#All],2,)*Kickstarter!E1350</f>
        <v>5985</v>
      </c>
      <c r="Z1350" s="5">
        <f>Y1350/'currency conversion'!$B$18</f>
        <v>1.2990487770387225E-4</v>
      </c>
    </row>
    <row r="1351" spans="1:26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0"/>
        <v>2.0419999999999998</v>
      </c>
      <c r="P1351" s="6">
        <f t="shared" si="211"/>
        <v>59.360465116279073</v>
      </c>
      <c r="Q1351" t="str">
        <f t="shared" si="212"/>
        <v>publishing</v>
      </c>
      <c r="R1351" t="str">
        <f t="shared" si="213"/>
        <v>nonfiction</v>
      </c>
      <c r="S1351" s="10">
        <f t="shared" si="214"/>
        <v>42317.08258101852</v>
      </c>
      <c r="T1351" s="10">
        <f t="shared" si="215"/>
        <v>42354.040972222225</v>
      </c>
      <c r="U1351">
        <f t="shared" si="216"/>
        <v>2015</v>
      </c>
      <c r="V1351">
        <f t="shared" si="217"/>
        <v>2015</v>
      </c>
      <c r="W1351" t="str">
        <f t="shared" si="218"/>
        <v>Nov</v>
      </c>
      <c r="X1351" t="str">
        <f t="shared" si="219"/>
        <v>10000 to 14999</v>
      </c>
      <c r="Y1351" s="12">
        <f>VLOOKUP(H1351,Table1[#All],2,)*Kickstarter!E1351</f>
        <v>7657.5</v>
      </c>
      <c r="Z1351" s="5">
        <f>Y1351/'currency conversion'!$B$18</f>
        <v>1.6620661671134534E-4</v>
      </c>
    </row>
    <row r="1352" spans="1:26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0"/>
        <v>1.0405</v>
      </c>
      <c r="P1352" s="6">
        <f t="shared" si="211"/>
        <v>66.698717948717942</v>
      </c>
      <c r="Q1352" t="str">
        <f t="shared" si="212"/>
        <v>publishing</v>
      </c>
      <c r="R1352" t="str">
        <f t="shared" si="213"/>
        <v>nonfiction</v>
      </c>
      <c r="S1352" s="10">
        <f t="shared" si="214"/>
        <v>42333.763124999998</v>
      </c>
      <c r="T1352" s="10">
        <f t="shared" si="215"/>
        <v>42363.763124999998</v>
      </c>
      <c r="U1352">
        <f t="shared" si="216"/>
        <v>2015</v>
      </c>
      <c r="V1352">
        <f t="shared" si="217"/>
        <v>2015</v>
      </c>
      <c r="W1352" t="str">
        <f t="shared" si="218"/>
        <v>Nov</v>
      </c>
      <c r="X1352" t="str">
        <f t="shared" si="219"/>
        <v>5000 to 9999</v>
      </c>
      <c r="Y1352" s="12">
        <f>VLOOKUP(H1352,Table1[#All],2,)*Kickstarter!E1352</f>
        <v>5202.5</v>
      </c>
      <c r="Z1352" s="5">
        <f>Y1352/'currency conversion'!$B$18</f>
        <v>1.12920656015772E-4</v>
      </c>
    </row>
    <row r="1353" spans="1:26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0"/>
        <v>1.0126500000000001</v>
      </c>
      <c r="P1353" s="6">
        <f t="shared" si="211"/>
        <v>168.77500000000001</v>
      </c>
      <c r="Q1353" t="str">
        <f t="shared" si="212"/>
        <v>publishing</v>
      </c>
      <c r="R1353" t="str">
        <f t="shared" si="213"/>
        <v>nonfiction</v>
      </c>
      <c r="S1353" s="10">
        <f t="shared" si="214"/>
        <v>42382.49009259259</v>
      </c>
      <c r="T1353" s="10">
        <f t="shared" si="215"/>
        <v>42412.49009259259</v>
      </c>
      <c r="U1353">
        <f t="shared" si="216"/>
        <v>2016</v>
      </c>
      <c r="V1353">
        <f t="shared" si="217"/>
        <v>2016</v>
      </c>
      <c r="W1353" t="str">
        <f t="shared" si="218"/>
        <v>Jan</v>
      </c>
      <c r="X1353" t="str">
        <f t="shared" si="219"/>
        <v>20000 to 24999</v>
      </c>
      <c r="Y1353" s="12">
        <f>VLOOKUP(H1353,Table1[#All],2,)*Kickstarter!E1353</f>
        <v>20253</v>
      </c>
      <c r="Z1353" s="5">
        <f>Y1353/'currency conversion'!$B$18</f>
        <v>4.3959289693175016E-4</v>
      </c>
    </row>
    <row r="1354" spans="1:26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0"/>
        <v>1.3613999999999999</v>
      </c>
      <c r="P1354" s="6">
        <f t="shared" si="211"/>
        <v>59.973568281938327</v>
      </c>
      <c r="Q1354" t="str">
        <f t="shared" si="212"/>
        <v>publishing</v>
      </c>
      <c r="R1354" t="str">
        <f t="shared" si="213"/>
        <v>nonfiction</v>
      </c>
      <c r="S1354" s="10">
        <f t="shared" si="214"/>
        <v>42200.328310185185</v>
      </c>
      <c r="T1354" s="10">
        <f t="shared" si="215"/>
        <v>42251.915972222225</v>
      </c>
      <c r="U1354">
        <f t="shared" si="216"/>
        <v>2015</v>
      </c>
      <c r="V1354">
        <f t="shared" si="217"/>
        <v>2015</v>
      </c>
      <c r="W1354" t="str">
        <f t="shared" si="218"/>
        <v>Jul</v>
      </c>
      <c r="X1354" t="str">
        <f t="shared" si="219"/>
        <v>10000 to 14999</v>
      </c>
      <c r="Y1354" s="12">
        <f>VLOOKUP(H1354,Table1[#All],2,)*Kickstarter!E1354</f>
        <v>13614</v>
      </c>
      <c r="Z1354" s="5">
        <f>Y1354/'currency conversion'!$B$18</f>
        <v>2.9549289975948486E-4</v>
      </c>
    </row>
    <row r="1355" spans="1:26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0"/>
        <v>1.3360000000000001</v>
      </c>
      <c r="P1355" s="6">
        <f t="shared" si="211"/>
        <v>31.80952380952381</v>
      </c>
      <c r="Q1355" t="str">
        <f t="shared" si="212"/>
        <v>publishing</v>
      </c>
      <c r="R1355" t="str">
        <f t="shared" si="213"/>
        <v>nonfiction</v>
      </c>
      <c r="S1355" s="10">
        <f t="shared" si="214"/>
        <v>41308.86791666667</v>
      </c>
      <c r="T1355" s="10">
        <f t="shared" si="215"/>
        <v>41343.75</v>
      </c>
      <c r="U1355">
        <f t="shared" si="216"/>
        <v>2013</v>
      </c>
      <c r="V1355">
        <f t="shared" si="217"/>
        <v>2013</v>
      </c>
      <c r="W1355" t="str">
        <f t="shared" si="218"/>
        <v>Feb</v>
      </c>
      <c r="X1355" t="str">
        <f t="shared" si="219"/>
        <v>1000 to 4999</v>
      </c>
      <c r="Y1355" s="12">
        <f>VLOOKUP(H1355,Table1[#All],2,)*Kickstarter!E1355</f>
        <v>1336</v>
      </c>
      <c r="Z1355" s="5">
        <f>Y1355/'currency conversion'!$B$18</f>
        <v>2.8997981054698969E-5</v>
      </c>
    </row>
    <row r="1356" spans="1:26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0"/>
        <v>1.3025</v>
      </c>
      <c r="P1356" s="6">
        <f t="shared" si="211"/>
        <v>24.421875</v>
      </c>
      <c r="Q1356" t="str">
        <f t="shared" si="212"/>
        <v>publishing</v>
      </c>
      <c r="R1356" t="str">
        <f t="shared" si="213"/>
        <v>nonfiction</v>
      </c>
      <c r="S1356" s="10">
        <f t="shared" si="214"/>
        <v>42502.557627314818</v>
      </c>
      <c r="T1356" s="10">
        <f t="shared" si="215"/>
        <v>42532.557627314818</v>
      </c>
      <c r="U1356">
        <f t="shared" si="216"/>
        <v>2016</v>
      </c>
      <c r="V1356">
        <f t="shared" si="217"/>
        <v>2016</v>
      </c>
      <c r="W1356" t="str">
        <f t="shared" si="218"/>
        <v>May</v>
      </c>
      <c r="X1356" t="str">
        <f t="shared" si="219"/>
        <v>1000 to 4999</v>
      </c>
      <c r="Y1356" s="12">
        <f>VLOOKUP(H1356,Table1[#All],2,)*Kickstarter!E1356</f>
        <v>2047.53</v>
      </c>
      <c r="Z1356" s="5">
        <f>Y1356/'currency conversion'!$B$18</f>
        <v>4.4441793524646542E-5</v>
      </c>
    </row>
    <row r="1357" spans="1:26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0"/>
        <v>1.2267999999999999</v>
      </c>
      <c r="P1357" s="6">
        <f t="shared" si="211"/>
        <v>25.347107438016529</v>
      </c>
      <c r="Q1357" t="str">
        <f t="shared" si="212"/>
        <v>publishing</v>
      </c>
      <c r="R1357" t="str">
        <f t="shared" si="213"/>
        <v>nonfiction</v>
      </c>
      <c r="S1357" s="10">
        <f t="shared" si="214"/>
        <v>41213.004687499997</v>
      </c>
      <c r="T1357" s="10">
        <f t="shared" si="215"/>
        <v>41243.166666666664</v>
      </c>
      <c r="U1357">
        <f t="shared" si="216"/>
        <v>2012</v>
      </c>
      <c r="V1357">
        <f t="shared" si="217"/>
        <v>2012</v>
      </c>
      <c r="W1357" t="str">
        <f t="shared" si="218"/>
        <v>Oct</v>
      </c>
      <c r="X1357" t="str">
        <f t="shared" si="219"/>
        <v>1000 to 4999</v>
      </c>
      <c r="Y1357" s="12">
        <f>VLOOKUP(H1357,Table1[#All],2,)*Kickstarter!E1357</f>
        <v>4017.77</v>
      </c>
      <c r="Z1357" s="5">
        <f>Y1357/'currency conversion'!$B$18</f>
        <v>8.7206001753097211E-5</v>
      </c>
    </row>
    <row r="1358" spans="1:26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0"/>
        <v>1.8281058823529412</v>
      </c>
      <c r="P1358" s="6">
        <f t="shared" si="211"/>
        <v>71.443218390804603</v>
      </c>
      <c r="Q1358" t="str">
        <f t="shared" si="212"/>
        <v>publishing</v>
      </c>
      <c r="R1358" t="str">
        <f t="shared" si="213"/>
        <v>nonfiction</v>
      </c>
      <c r="S1358" s="10">
        <f t="shared" si="214"/>
        <v>41429.788888888885</v>
      </c>
      <c r="T1358" s="10">
        <f t="shared" si="215"/>
        <v>41459.788888888885</v>
      </c>
      <c r="U1358">
        <f t="shared" si="216"/>
        <v>2013</v>
      </c>
      <c r="V1358">
        <f t="shared" si="217"/>
        <v>2013</v>
      </c>
      <c r="W1358" t="str">
        <f t="shared" si="218"/>
        <v>Jun</v>
      </c>
      <c r="X1358" t="str">
        <f t="shared" si="219"/>
        <v>5000 to 9999</v>
      </c>
      <c r="Y1358" s="12">
        <f>VLOOKUP(H1358,Table1[#All],2,)*Kickstarter!E1358</f>
        <v>6215.56</v>
      </c>
      <c r="Z1358" s="5">
        <f>Y1358/'currency conversion'!$B$18</f>
        <v>1.3490919994337181E-4</v>
      </c>
    </row>
    <row r="1359" spans="1:26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0"/>
        <v>1.2529999999999999</v>
      </c>
      <c r="P1359" s="6">
        <f t="shared" si="211"/>
        <v>38.553846153846152</v>
      </c>
      <c r="Q1359" t="str">
        <f t="shared" si="212"/>
        <v>publishing</v>
      </c>
      <c r="R1359" t="str">
        <f t="shared" si="213"/>
        <v>nonfiction</v>
      </c>
      <c r="S1359" s="10">
        <f t="shared" si="214"/>
        <v>41304.712233796294</v>
      </c>
      <c r="T1359" s="10">
        <f t="shared" si="215"/>
        <v>41333.999305555553</v>
      </c>
      <c r="U1359">
        <f t="shared" si="216"/>
        <v>2013</v>
      </c>
      <c r="V1359">
        <f t="shared" si="217"/>
        <v>2013</v>
      </c>
      <c r="W1359" t="str">
        <f t="shared" si="218"/>
        <v>Jan</v>
      </c>
      <c r="X1359" t="str">
        <f t="shared" si="219"/>
        <v>1000 to 4999</v>
      </c>
      <c r="Y1359" s="12">
        <f>VLOOKUP(H1359,Table1[#All],2,)*Kickstarter!E1359</f>
        <v>2506</v>
      </c>
      <c r="Z1359" s="5">
        <f>Y1359/'currency conversion'!$B$18</f>
        <v>5.4392919553200312E-5</v>
      </c>
    </row>
    <row r="1360" spans="1:26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0"/>
        <v>1.1166666666666667</v>
      </c>
      <c r="P1360" s="6">
        <f t="shared" si="211"/>
        <v>68.367346938775512</v>
      </c>
      <c r="Q1360" t="str">
        <f t="shared" si="212"/>
        <v>publishing</v>
      </c>
      <c r="R1360" t="str">
        <f t="shared" si="213"/>
        <v>nonfiction</v>
      </c>
      <c r="S1360" s="10">
        <f t="shared" si="214"/>
        <v>40689.320868055554</v>
      </c>
      <c r="T1360" s="10">
        <f t="shared" si="215"/>
        <v>40719.320868055554</v>
      </c>
      <c r="U1360">
        <f t="shared" si="216"/>
        <v>2011</v>
      </c>
      <c r="V1360">
        <f t="shared" si="217"/>
        <v>2011</v>
      </c>
      <c r="W1360" t="str">
        <f t="shared" si="218"/>
        <v>May</v>
      </c>
      <c r="X1360" t="str">
        <f t="shared" si="219"/>
        <v>1000 to 4999</v>
      </c>
      <c r="Y1360" s="12">
        <f>VLOOKUP(H1360,Table1[#All],2,)*Kickstarter!E1360</f>
        <v>3350</v>
      </c>
      <c r="Z1360" s="5">
        <f>Y1360/'currency conversion'!$B$18</f>
        <v>7.2712003393144873E-5</v>
      </c>
    </row>
    <row r="1361" spans="1:26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0"/>
        <v>1.1575757575757575</v>
      </c>
      <c r="P1361" s="6">
        <f t="shared" si="211"/>
        <v>40.210526315789473</v>
      </c>
      <c r="Q1361" t="str">
        <f t="shared" si="212"/>
        <v>publishing</v>
      </c>
      <c r="R1361" t="str">
        <f t="shared" si="213"/>
        <v>nonfiction</v>
      </c>
      <c r="S1361" s="10">
        <f t="shared" si="214"/>
        <v>40668.564699074072</v>
      </c>
      <c r="T1361" s="10">
        <f t="shared" si="215"/>
        <v>40730.564699074072</v>
      </c>
      <c r="U1361">
        <f t="shared" si="216"/>
        <v>2011</v>
      </c>
      <c r="V1361">
        <f t="shared" si="217"/>
        <v>2011</v>
      </c>
      <c r="W1361" t="str">
        <f t="shared" si="218"/>
        <v>May</v>
      </c>
      <c r="X1361" t="str">
        <f t="shared" si="219"/>
        <v>&lt;1000</v>
      </c>
      <c r="Y1361" s="12">
        <f>VLOOKUP(H1361,Table1[#All],2,)*Kickstarter!E1361</f>
        <v>764</v>
      </c>
      <c r="Z1361" s="5">
        <f>Y1361/'currency conversion'!$B$18</f>
        <v>1.6582677788764978E-5</v>
      </c>
    </row>
    <row r="1362" spans="1:26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0"/>
        <v>1.732</v>
      </c>
      <c r="P1362" s="6">
        <f t="shared" si="211"/>
        <v>32.074074074074076</v>
      </c>
      <c r="Q1362" t="str">
        <f t="shared" si="212"/>
        <v>publishing</v>
      </c>
      <c r="R1362" t="str">
        <f t="shared" si="213"/>
        <v>nonfiction</v>
      </c>
      <c r="S1362" s="10">
        <f t="shared" si="214"/>
        <v>41095.650694444441</v>
      </c>
      <c r="T1362" s="10">
        <f t="shared" si="215"/>
        <v>41123.650694444441</v>
      </c>
      <c r="U1362">
        <f t="shared" si="216"/>
        <v>2012</v>
      </c>
      <c r="V1362">
        <f t="shared" si="217"/>
        <v>2012</v>
      </c>
      <c r="W1362" t="str">
        <f t="shared" si="218"/>
        <v>Jul</v>
      </c>
      <c r="X1362" t="str">
        <f t="shared" si="219"/>
        <v>1000 to 4999</v>
      </c>
      <c r="Y1362" s="12">
        <f>VLOOKUP(H1362,Table1[#All],2,)*Kickstarter!E1362</f>
        <v>2598</v>
      </c>
      <c r="Z1362" s="5">
        <f>Y1362/'currency conversion'!$B$18</f>
        <v>5.6389786512056829E-5</v>
      </c>
    </row>
    <row r="1363" spans="1:26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0"/>
        <v>1.2598333333333334</v>
      </c>
      <c r="P1363" s="6">
        <f t="shared" si="211"/>
        <v>28.632575757575758</v>
      </c>
      <c r="Q1363" t="str">
        <f t="shared" si="212"/>
        <v>publishing</v>
      </c>
      <c r="R1363" t="str">
        <f t="shared" si="213"/>
        <v>nonfiction</v>
      </c>
      <c r="S1363" s="10">
        <f t="shared" si="214"/>
        <v>41781.467268518521</v>
      </c>
      <c r="T1363" s="10">
        <f t="shared" si="215"/>
        <v>41811.467268518521</v>
      </c>
      <c r="U1363">
        <f t="shared" si="216"/>
        <v>2014</v>
      </c>
      <c r="V1363">
        <f t="shared" si="217"/>
        <v>2014</v>
      </c>
      <c r="W1363" t="str">
        <f t="shared" si="218"/>
        <v>May</v>
      </c>
      <c r="X1363" t="str">
        <f t="shared" si="219"/>
        <v>5000 to 9999</v>
      </c>
      <c r="Y1363" s="12">
        <f>VLOOKUP(H1363,Table1[#All],2,)*Kickstarter!E1363</f>
        <v>9902.2900000000009</v>
      </c>
      <c r="Z1363" s="5">
        <f>Y1363/'currency conversion'!$B$18</f>
        <v>2.1492995345668794E-4</v>
      </c>
    </row>
    <row r="1364" spans="1:26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0"/>
        <v>1.091</v>
      </c>
      <c r="P1364" s="6">
        <f t="shared" si="211"/>
        <v>43.64</v>
      </c>
      <c r="Q1364" t="str">
        <f t="shared" si="212"/>
        <v>publishing</v>
      </c>
      <c r="R1364" t="str">
        <f t="shared" si="213"/>
        <v>nonfiction</v>
      </c>
      <c r="S1364" s="10">
        <f t="shared" si="214"/>
        <v>41464.684386574074</v>
      </c>
      <c r="T1364" s="10">
        <f t="shared" si="215"/>
        <v>41524.684386574074</v>
      </c>
      <c r="U1364">
        <f t="shared" si="216"/>
        <v>2013</v>
      </c>
      <c r="V1364">
        <f t="shared" si="217"/>
        <v>2013</v>
      </c>
      <c r="W1364" t="str">
        <f t="shared" si="218"/>
        <v>Jul</v>
      </c>
      <c r="X1364" t="str">
        <f t="shared" si="219"/>
        <v>1000 to 4999</v>
      </c>
      <c r="Y1364" s="12">
        <f>VLOOKUP(H1364,Table1[#All],2,)*Kickstarter!E1364</f>
        <v>1091</v>
      </c>
      <c r="Z1364" s="5">
        <f>Y1364/'currency conversion'!$B$18</f>
        <v>2.3680237522961508E-5</v>
      </c>
    </row>
    <row r="1365" spans="1:26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0"/>
        <v>1</v>
      </c>
      <c r="P1365" s="6">
        <f t="shared" si="211"/>
        <v>40</v>
      </c>
      <c r="Q1365" t="str">
        <f t="shared" si="212"/>
        <v>publishing</v>
      </c>
      <c r="R1365" t="str">
        <f t="shared" si="213"/>
        <v>nonfiction</v>
      </c>
      <c r="S1365" s="10">
        <f t="shared" si="214"/>
        <v>42396.5940625</v>
      </c>
      <c r="T1365" s="10">
        <f t="shared" si="215"/>
        <v>42415.082638888889</v>
      </c>
      <c r="U1365">
        <f t="shared" si="216"/>
        <v>2016</v>
      </c>
      <c r="V1365">
        <f t="shared" si="217"/>
        <v>2016</v>
      </c>
      <c r="W1365" t="str">
        <f t="shared" si="218"/>
        <v>Jan</v>
      </c>
      <c r="X1365" t="str">
        <f t="shared" si="219"/>
        <v>&lt;1000</v>
      </c>
      <c r="Y1365" s="12">
        <f>VLOOKUP(H1365,Table1[#All],2,)*Kickstarter!E1365</f>
        <v>200</v>
      </c>
      <c r="Z1365" s="5">
        <f>Y1365/'currency conversion'!$B$18</f>
        <v>4.3410151279489479E-6</v>
      </c>
    </row>
    <row r="1366" spans="1:26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0"/>
        <v>1.1864285714285714</v>
      </c>
      <c r="P1366" s="6">
        <f t="shared" si="211"/>
        <v>346.04166666666669</v>
      </c>
      <c r="Q1366" t="str">
        <f t="shared" si="212"/>
        <v>music</v>
      </c>
      <c r="R1366" t="str">
        <f t="shared" si="213"/>
        <v>rock</v>
      </c>
      <c r="S1366" s="10">
        <f t="shared" si="214"/>
        <v>41951.4456712963</v>
      </c>
      <c r="T1366" s="10">
        <f t="shared" si="215"/>
        <v>42011.4456712963</v>
      </c>
      <c r="U1366">
        <f t="shared" si="216"/>
        <v>2014</v>
      </c>
      <c r="V1366">
        <f t="shared" si="217"/>
        <v>2015</v>
      </c>
      <c r="W1366" t="str">
        <f t="shared" si="218"/>
        <v>Nov</v>
      </c>
      <c r="X1366" t="str">
        <f t="shared" si="219"/>
        <v>45000 to 49999</v>
      </c>
      <c r="Y1366" s="12">
        <f>VLOOKUP(H1366,Table1[#All],2,)*Kickstarter!E1366</f>
        <v>7474.5</v>
      </c>
      <c r="Z1366" s="5">
        <f>Y1366/'currency conversion'!$B$18</f>
        <v>1.6223458786927204E-4</v>
      </c>
    </row>
    <row r="1367" spans="1:26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0"/>
        <v>1.0026666666666666</v>
      </c>
      <c r="P1367" s="6">
        <f t="shared" si="211"/>
        <v>81.739130434782609</v>
      </c>
      <c r="Q1367" t="str">
        <f t="shared" si="212"/>
        <v>music</v>
      </c>
      <c r="R1367" t="str">
        <f t="shared" si="213"/>
        <v>rock</v>
      </c>
      <c r="S1367" s="10">
        <f t="shared" si="214"/>
        <v>42049.483240740738</v>
      </c>
      <c r="T1367" s="10">
        <f t="shared" si="215"/>
        <v>42079.441574074073</v>
      </c>
      <c r="U1367">
        <f t="shared" si="216"/>
        <v>2015</v>
      </c>
      <c r="V1367">
        <f t="shared" si="217"/>
        <v>2015</v>
      </c>
      <c r="W1367" t="str">
        <f t="shared" si="218"/>
        <v>Feb</v>
      </c>
      <c r="X1367" t="str">
        <f t="shared" si="219"/>
        <v>5000 to 9999</v>
      </c>
      <c r="Y1367" s="12">
        <f>VLOOKUP(H1367,Table1[#All],2,)*Kickstarter!E1367</f>
        <v>7520</v>
      </c>
      <c r="Z1367" s="5">
        <f>Y1367/'currency conversion'!$B$18</f>
        <v>1.6322216881088043E-4</v>
      </c>
    </row>
    <row r="1368" spans="1:26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0"/>
        <v>1.2648920000000001</v>
      </c>
      <c r="P1368" s="6">
        <f t="shared" si="211"/>
        <v>64.535306122448986</v>
      </c>
      <c r="Q1368" t="str">
        <f t="shared" si="212"/>
        <v>music</v>
      </c>
      <c r="R1368" t="str">
        <f t="shared" si="213"/>
        <v>rock</v>
      </c>
      <c r="S1368" s="10">
        <f t="shared" si="214"/>
        <v>41924.746099537035</v>
      </c>
      <c r="T1368" s="10">
        <f t="shared" si="215"/>
        <v>41969.787766203706</v>
      </c>
      <c r="U1368">
        <f t="shared" si="216"/>
        <v>2014</v>
      </c>
      <c r="V1368">
        <f t="shared" si="217"/>
        <v>2014</v>
      </c>
      <c r="W1368" t="str">
        <f t="shared" si="218"/>
        <v>Oct</v>
      </c>
      <c r="X1368" t="str">
        <f t="shared" si="219"/>
        <v>5000 to 9999</v>
      </c>
      <c r="Y1368" s="12">
        <f>VLOOKUP(H1368,Table1[#All],2,)*Kickstarter!E1368</f>
        <v>9486.69</v>
      </c>
      <c r="Z1368" s="5">
        <f>Y1368/'currency conversion'!$B$18</f>
        <v>2.0590932402081002E-4</v>
      </c>
    </row>
    <row r="1369" spans="1:26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0"/>
        <v>1.1426000000000001</v>
      </c>
      <c r="P1369" s="6">
        <f t="shared" si="211"/>
        <v>63.477777777777774</v>
      </c>
      <c r="Q1369" t="str">
        <f t="shared" si="212"/>
        <v>music</v>
      </c>
      <c r="R1369" t="str">
        <f t="shared" si="213"/>
        <v>rock</v>
      </c>
      <c r="S1369" s="10">
        <f t="shared" si="214"/>
        <v>42291.752893518518</v>
      </c>
      <c r="T1369" s="10">
        <f t="shared" si="215"/>
        <v>42321.794560185182</v>
      </c>
      <c r="U1369">
        <f t="shared" si="216"/>
        <v>2015</v>
      </c>
      <c r="V1369">
        <f t="shared" si="217"/>
        <v>2015</v>
      </c>
      <c r="W1369" t="str">
        <f t="shared" si="218"/>
        <v>Oct</v>
      </c>
      <c r="X1369" t="str">
        <f t="shared" si="219"/>
        <v>5000 to 9999</v>
      </c>
      <c r="Y1369" s="12">
        <f>VLOOKUP(H1369,Table1[#All],2,)*Kickstarter!E1369</f>
        <v>5713</v>
      </c>
      <c r="Z1369" s="5">
        <f>Y1369/'currency conversion'!$B$18</f>
        <v>1.2400109712986168E-4</v>
      </c>
    </row>
    <row r="1370" spans="1:26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0"/>
        <v>1.107</v>
      </c>
      <c r="P1370" s="6">
        <f t="shared" si="211"/>
        <v>63.620689655172413</v>
      </c>
      <c r="Q1370" t="str">
        <f t="shared" si="212"/>
        <v>music</v>
      </c>
      <c r="R1370" t="str">
        <f t="shared" si="213"/>
        <v>rock</v>
      </c>
      <c r="S1370" s="10">
        <f t="shared" si="214"/>
        <v>42145.940902777773</v>
      </c>
      <c r="T1370" s="10">
        <f t="shared" si="215"/>
        <v>42169.940902777773</v>
      </c>
      <c r="U1370">
        <f t="shared" si="216"/>
        <v>2015</v>
      </c>
      <c r="V1370">
        <f t="shared" si="217"/>
        <v>2015</v>
      </c>
      <c r="W1370" t="str">
        <f t="shared" si="218"/>
        <v>May</v>
      </c>
      <c r="X1370" t="str">
        <f t="shared" si="219"/>
        <v>5000 to 9999</v>
      </c>
      <c r="Y1370" s="12">
        <f>VLOOKUP(H1370,Table1[#All],2,)*Kickstarter!E1370</f>
        <v>5535</v>
      </c>
      <c r="Z1370" s="5">
        <f>Y1370/'currency conversion'!$B$18</f>
        <v>1.2013759366598713E-4</v>
      </c>
    </row>
    <row r="1371" spans="1:26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0"/>
        <v>1.0534805315203954</v>
      </c>
      <c r="P1371" s="6">
        <f t="shared" si="211"/>
        <v>83.967068965517228</v>
      </c>
      <c r="Q1371" t="str">
        <f t="shared" si="212"/>
        <v>music</v>
      </c>
      <c r="R1371" t="str">
        <f t="shared" si="213"/>
        <v>rock</v>
      </c>
      <c r="S1371" s="10">
        <f t="shared" si="214"/>
        <v>41710.344282407408</v>
      </c>
      <c r="T1371" s="10">
        <f t="shared" si="215"/>
        <v>41740.344282407408</v>
      </c>
      <c r="U1371">
        <f t="shared" si="216"/>
        <v>2014</v>
      </c>
      <c r="V1371">
        <f t="shared" si="217"/>
        <v>2014</v>
      </c>
      <c r="W1371" t="str">
        <f t="shared" si="218"/>
        <v>Mar</v>
      </c>
      <c r="X1371" t="str">
        <f t="shared" si="219"/>
        <v>30000 to 34999</v>
      </c>
      <c r="Y1371" s="12">
        <f>VLOOKUP(H1371,Table1[#All],2,)*Kickstarter!E1371</f>
        <v>34090.629999999997</v>
      </c>
      <c r="Z1371" s="5">
        <f>Y1371/'currency conversion'!$B$18</f>
        <v>7.3993970275655109E-4</v>
      </c>
    </row>
    <row r="1372" spans="1:26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0"/>
        <v>1.0366666666666666</v>
      </c>
      <c r="P1372" s="6">
        <f t="shared" si="211"/>
        <v>77.75</v>
      </c>
      <c r="Q1372" t="str">
        <f t="shared" si="212"/>
        <v>music</v>
      </c>
      <c r="R1372" t="str">
        <f t="shared" si="213"/>
        <v>rock</v>
      </c>
      <c r="S1372" s="10">
        <f t="shared" si="214"/>
        <v>41547.75335648148</v>
      </c>
      <c r="T1372" s="10">
        <f t="shared" si="215"/>
        <v>41562.75335648148</v>
      </c>
      <c r="U1372">
        <f t="shared" si="216"/>
        <v>2013</v>
      </c>
      <c r="V1372">
        <f t="shared" si="217"/>
        <v>2013</v>
      </c>
      <c r="W1372" t="str">
        <f t="shared" si="218"/>
        <v>Sep</v>
      </c>
      <c r="X1372" t="str">
        <f t="shared" si="219"/>
        <v>1000 to 4999</v>
      </c>
      <c r="Y1372" s="12">
        <f>VLOOKUP(H1372,Table1[#All],2,)*Kickstarter!E1372</f>
        <v>1555</v>
      </c>
      <c r="Z1372" s="5">
        <f>Y1372/'currency conversion'!$B$18</f>
        <v>3.3751392619803066E-5</v>
      </c>
    </row>
    <row r="1373" spans="1:26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0"/>
        <v>1.0708672667523933</v>
      </c>
      <c r="P1373" s="6">
        <f t="shared" si="211"/>
        <v>107.07142857142857</v>
      </c>
      <c r="Q1373" t="str">
        <f t="shared" si="212"/>
        <v>music</v>
      </c>
      <c r="R1373" t="str">
        <f t="shared" si="213"/>
        <v>rock</v>
      </c>
      <c r="S1373" s="10">
        <f t="shared" si="214"/>
        <v>42101.508587962962</v>
      </c>
      <c r="T1373" s="10">
        <f t="shared" si="215"/>
        <v>42131.508587962962</v>
      </c>
      <c r="U1373">
        <f t="shared" si="216"/>
        <v>2015</v>
      </c>
      <c r="V1373">
        <f t="shared" si="217"/>
        <v>2015</v>
      </c>
      <c r="W1373" t="str">
        <f t="shared" si="218"/>
        <v>Apr</v>
      </c>
      <c r="X1373" t="str">
        <f t="shared" si="219"/>
        <v>5000 to 9999</v>
      </c>
      <c r="Y1373" s="12">
        <f>VLOOKUP(H1373,Table1[#All],2,)*Kickstarter!E1373</f>
        <v>7495</v>
      </c>
      <c r="Z1373" s="5">
        <f>Y1373/'currency conversion'!$B$18</f>
        <v>1.6267954191988681E-4</v>
      </c>
    </row>
    <row r="1374" spans="1:26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0"/>
        <v>1.24</v>
      </c>
      <c r="P1374" s="6">
        <f t="shared" si="211"/>
        <v>38.75</v>
      </c>
      <c r="Q1374" t="str">
        <f t="shared" si="212"/>
        <v>music</v>
      </c>
      <c r="R1374" t="str">
        <f t="shared" si="213"/>
        <v>rock</v>
      </c>
      <c r="S1374" s="10">
        <f t="shared" si="214"/>
        <v>41072.489953703705</v>
      </c>
      <c r="T1374" s="10">
        <f t="shared" si="215"/>
        <v>41102.489953703705</v>
      </c>
      <c r="U1374">
        <f t="shared" si="216"/>
        <v>2012</v>
      </c>
      <c r="V1374">
        <f t="shared" si="217"/>
        <v>2012</v>
      </c>
      <c r="W1374" t="str">
        <f t="shared" si="218"/>
        <v>Jun</v>
      </c>
      <c r="X1374" t="str">
        <f t="shared" si="219"/>
        <v>&lt;1000</v>
      </c>
      <c r="Y1374" s="12">
        <f>VLOOKUP(H1374,Table1[#All],2,)*Kickstarter!E1374</f>
        <v>620</v>
      </c>
      <c r="Z1374" s="5">
        <f>Y1374/'currency conversion'!$B$18</f>
        <v>1.3457146896641737E-5</v>
      </c>
    </row>
    <row r="1375" spans="1:26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0"/>
        <v>1.0501</v>
      </c>
      <c r="P1375" s="6">
        <f t="shared" si="211"/>
        <v>201.94230769230768</v>
      </c>
      <c r="Q1375" t="str">
        <f t="shared" si="212"/>
        <v>music</v>
      </c>
      <c r="R1375" t="str">
        <f t="shared" si="213"/>
        <v>rock</v>
      </c>
      <c r="S1375" s="10">
        <f t="shared" si="214"/>
        <v>42704.70177083333</v>
      </c>
      <c r="T1375" s="10">
        <f t="shared" si="215"/>
        <v>42734.70177083333</v>
      </c>
      <c r="U1375">
        <f t="shared" si="216"/>
        <v>2016</v>
      </c>
      <c r="V1375">
        <f t="shared" si="217"/>
        <v>2016</v>
      </c>
      <c r="W1375" t="str">
        <f t="shared" si="218"/>
        <v>Nov</v>
      </c>
      <c r="X1375" t="str">
        <f t="shared" si="219"/>
        <v>10000 to 14999</v>
      </c>
      <c r="Y1375" s="12">
        <f>VLOOKUP(H1375,Table1[#All],2,)*Kickstarter!E1375</f>
        <v>10501</v>
      </c>
      <c r="Z1375" s="5">
        <f>Y1375/'currency conversion'!$B$18</f>
        <v>2.2792499929295951E-4</v>
      </c>
    </row>
    <row r="1376" spans="1:26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0"/>
        <v>1.8946666666666667</v>
      </c>
      <c r="P1376" s="6">
        <f t="shared" si="211"/>
        <v>43.060606060606062</v>
      </c>
      <c r="Q1376" t="str">
        <f t="shared" si="212"/>
        <v>music</v>
      </c>
      <c r="R1376" t="str">
        <f t="shared" si="213"/>
        <v>rock</v>
      </c>
      <c r="S1376" s="10">
        <f t="shared" si="214"/>
        <v>42423.911898148144</v>
      </c>
      <c r="T1376" s="10">
        <f t="shared" si="215"/>
        <v>42453.87023148148</v>
      </c>
      <c r="U1376">
        <f t="shared" si="216"/>
        <v>2016</v>
      </c>
      <c r="V1376">
        <f t="shared" si="217"/>
        <v>2016</v>
      </c>
      <c r="W1376" t="str">
        <f t="shared" si="218"/>
        <v>Feb</v>
      </c>
      <c r="X1376" t="str">
        <f t="shared" si="219"/>
        <v>1000 to 4999</v>
      </c>
      <c r="Y1376" s="12">
        <f>VLOOKUP(H1376,Table1[#All],2,)*Kickstarter!E1376</f>
        <v>2842</v>
      </c>
      <c r="Z1376" s="5">
        <f>Y1376/'currency conversion'!$B$18</f>
        <v>6.1685824968154543E-5</v>
      </c>
    </row>
    <row r="1377" spans="1:26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0"/>
        <v>1.7132499999999999</v>
      </c>
      <c r="P1377" s="6">
        <f t="shared" si="211"/>
        <v>62.871559633027523</v>
      </c>
      <c r="Q1377" t="str">
        <f t="shared" si="212"/>
        <v>music</v>
      </c>
      <c r="R1377" t="str">
        <f t="shared" si="213"/>
        <v>rock</v>
      </c>
      <c r="S1377" s="10">
        <f t="shared" si="214"/>
        <v>42719.816192129627</v>
      </c>
      <c r="T1377" s="10">
        <f t="shared" si="215"/>
        <v>42749.816192129627</v>
      </c>
      <c r="U1377">
        <f t="shared" si="216"/>
        <v>2016</v>
      </c>
      <c r="V1377">
        <f t="shared" si="217"/>
        <v>2017</v>
      </c>
      <c r="W1377" t="str">
        <f t="shared" si="218"/>
        <v>Dec</v>
      </c>
      <c r="X1377" t="str">
        <f t="shared" si="219"/>
        <v>5000 to 9999</v>
      </c>
      <c r="Y1377" s="12">
        <f>VLOOKUP(H1377,Table1[#All],2,)*Kickstarter!E1377</f>
        <v>7812.4199999999992</v>
      </c>
      <c r="Z1377" s="5">
        <f>Y1377/'currency conversion'!$B$18</f>
        <v>1.6956916702945456E-4</v>
      </c>
    </row>
    <row r="1378" spans="1:26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0"/>
        <v>2.5248648648648651</v>
      </c>
      <c r="P1378" s="6">
        <f t="shared" si="211"/>
        <v>55.607142857142854</v>
      </c>
      <c r="Q1378" t="str">
        <f t="shared" si="212"/>
        <v>music</v>
      </c>
      <c r="R1378" t="str">
        <f t="shared" si="213"/>
        <v>rock</v>
      </c>
      <c r="S1378" s="10">
        <f t="shared" si="214"/>
        <v>42677.419050925921</v>
      </c>
      <c r="T1378" s="10">
        <f t="shared" si="215"/>
        <v>42707.460717592592</v>
      </c>
      <c r="U1378">
        <f t="shared" si="216"/>
        <v>2016</v>
      </c>
      <c r="V1378">
        <f t="shared" si="217"/>
        <v>2016</v>
      </c>
      <c r="W1378" t="str">
        <f t="shared" si="218"/>
        <v>Nov</v>
      </c>
      <c r="X1378" t="str">
        <f t="shared" si="219"/>
        <v>5000 to 9999</v>
      </c>
      <c r="Y1378" s="12">
        <f>VLOOKUP(H1378,Table1[#All],2,)*Kickstarter!E1378</f>
        <v>12238.02</v>
      </c>
      <c r="Z1378" s="5">
        <f>Y1378/'currency conversion'!$B$18</f>
        <v>2.6562714978070894E-4</v>
      </c>
    </row>
    <row r="1379" spans="1:26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0"/>
        <v>1.1615384615384616</v>
      </c>
      <c r="P1379" s="6">
        <f t="shared" si="211"/>
        <v>48.70967741935484</v>
      </c>
      <c r="Q1379" t="str">
        <f t="shared" si="212"/>
        <v>music</v>
      </c>
      <c r="R1379" t="str">
        <f t="shared" si="213"/>
        <v>rock</v>
      </c>
      <c r="S1379" s="10">
        <f t="shared" si="214"/>
        <v>42746.969560185185</v>
      </c>
      <c r="T1379" s="10">
        <f t="shared" si="215"/>
        <v>42768.924305555556</v>
      </c>
      <c r="U1379">
        <f t="shared" si="216"/>
        <v>2017</v>
      </c>
      <c r="V1379">
        <f t="shared" si="217"/>
        <v>2017</v>
      </c>
      <c r="W1379" t="str">
        <f t="shared" si="218"/>
        <v>Jan</v>
      </c>
      <c r="X1379" t="str">
        <f t="shared" si="219"/>
        <v>1000 to 4999</v>
      </c>
      <c r="Y1379" s="12">
        <f>VLOOKUP(H1379,Table1[#All],2,)*Kickstarter!E1379</f>
        <v>1510</v>
      </c>
      <c r="Z1379" s="5">
        <f>Y1379/'currency conversion'!$B$18</f>
        <v>3.2774664216014555E-5</v>
      </c>
    </row>
    <row r="1380" spans="1:26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0"/>
        <v>2.0335000000000001</v>
      </c>
      <c r="P1380" s="6">
        <f t="shared" si="211"/>
        <v>30.578947368421051</v>
      </c>
      <c r="Q1380" t="str">
        <f t="shared" si="212"/>
        <v>music</v>
      </c>
      <c r="R1380" t="str">
        <f t="shared" si="213"/>
        <v>rock</v>
      </c>
      <c r="S1380" s="10">
        <f t="shared" si="214"/>
        <v>42568.509375000001</v>
      </c>
      <c r="T1380" s="10">
        <f t="shared" si="215"/>
        <v>42583.509375000001</v>
      </c>
      <c r="U1380">
        <f t="shared" si="216"/>
        <v>2016</v>
      </c>
      <c r="V1380">
        <f t="shared" si="217"/>
        <v>2016</v>
      </c>
      <c r="W1380" t="str">
        <f t="shared" si="218"/>
        <v>Jul</v>
      </c>
      <c r="X1380" t="str">
        <f t="shared" si="219"/>
        <v>1000 to 4999</v>
      </c>
      <c r="Y1380" s="12">
        <f>VLOOKUP(H1380,Table1[#All],2,)*Kickstarter!E1380</f>
        <v>5327.77</v>
      </c>
      <c r="Z1380" s="5">
        <f>Y1380/'currency conversion'!$B$18</f>
        <v>1.1563965084116283E-4</v>
      </c>
    </row>
    <row r="1381" spans="1:26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0"/>
        <v>1.1160000000000001</v>
      </c>
      <c r="P1381" s="6">
        <f t="shared" si="211"/>
        <v>73.907284768211923</v>
      </c>
      <c r="Q1381" t="str">
        <f t="shared" si="212"/>
        <v>music</v>
      </c>
      <c r="R1381" t="str">
        <f t="shared" si="213"/>
        <v>rock</v>
      </c>
      <c r="S1381" s="10">
        <f t="shared" si="214"/>
        <v>42130.241620370369</v>
      </c>
      <c r="T1381" s="10">
        <f t="shared" si="215"/>
        <v>42160.241620370369</v>
      </c>
      <c r="U1381">
        <f t="shared" si="216"/>
        <v>2015</v>
      </c>
      <c r="V1381">
        <f t="shared" si="217"/>
        <v>2015</v>
      </c>
      <c r="W1381" t="str">
        <f t="shared" si="218"/>
        <v>May</v>
      </c>
      <c r="X1381" t="str">
        <f t="shared" si="219"/>
        <v>10000 to 14999</v>
      </c>
      <c r="Y1381" s="12">
        <f>VLOOKUP(H1381,Table1[#All],2,)*Kickstarter!E1381</f>
        <v>11160</v>
      </c>
      <c r="Z1381" s="5">
        <f>Y1381/'currency conversion'!$B$18</f>
        <v>2.4222864413955128E-4</v>
      </c>
    </row>
    <row r="1382" spans="1:26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0"/>
        <v>4.24</v>
      </c>
      <c r="P1382" s="6">
        <f t="shared" si="211"/>
        <v>21.2</v>
      </c>
      <c r="Q1382" t="str">
        <f t="shared" si="212"/>
        <v>music</v>
      </c>
      <c r="R1382" t="str">
        <f t="shared" si="213"/>
        <v>rock</v>
      </c>
      <c r="S1382" s="10">
        <f t="shared" si="214"/>
        <v>42141.512800925921</v>
      </c>
      <c r="T1382" s="10">
        <f t="shared" si="215"/>
        <v>42163.833333333328</v>
      </c>
      <c r="U1382">
        <f t="shared" si="216"/>
        <v>2015</v>
      </c>
      <c r="V1382">
        <f t="shared" si="217"/>
        <v>2015</v>
      </c>
      <c r="W1382" t="str">
        <f t="shared" si="218"/>
        <v>May</v>
      </c>
      <c r="X1382" t="str">
        <f t="shared" si="219"/>
        <v>&lt;1000</v>
      </c>
      <c r="Y1382" s="12">
        <f>VLOOKUP(H1382,Table1[#All],2,)*Kickstarter!E1382</f>
        <v>106</v>
      </c>
      <c r="Z1382" s="5">
        <f>Y1382/'currency conversion'!$B$18</f>
        <v>2.3007380178129424E-6</v>
      </c>
    </row>
    <row r="1383" spans="1:26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0"/>
        <v>1.071</v>
      </c>
      <c r="P1383" s="6">
        <f t="shared" si="211"/>
        <v>73.356164383561648</v>
      </c>
      <c r="Q1383" t="str">
        <f t="shared" si="212"/>
        <v>music</v>
      </c>
      <c r="R1383" t="str">
        <f t="shared" si="213"/>
        <v>rock</v>
      </c>
      <c r="S1383" s="10">
        <f t="shared" si="214"/>
        <v>42702.964409722219</v>
      </c>
      <c r="T1383" s="10">
        <f t="shared" si="215"/>
        <v>42732.964409722219</v>
      </c>
      <c r="U1383">
        <f t="shared" si="216"/>
        <v>2016</v>
      </c>
      <c r="V1383">
        <f t="shared" si="217"/>
        <v>2016</v>
      </c>
      <c r="W1383" t="str">
        <f t="shared" si="218"/>
        <v>Nov</v>
      </c>
      <c r="X1383" t="str">
        <f t="shared" si="219"/>
        <v>5000 to 9999</v>
      </c>
      <c r="Y1383" s="12">
        <f>VLOOKUP(H1383,Table1[#All],2,)*Kickstarter!E1383</f>
        <v>5355</v>
      </c>
      <c r="Z1383" s="5">
        <f>Y1383/'currency conversion'!$B$18</f>
        <v>1.1623068005083307E-4</v>
      </c>
    </row>
    <row r="1384" spans="1:26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0"/>
        <v>1.043625</v>
      </c>
      <c r="P1384" s="6">
        <f t="shared" si="211"/>
        <v>56.412162162162161</v>
      </c>
      <c r="Q1384" t="str">
        <f t="shared" si="212"/>
        <v>music</v>
      </c>
      <c r="R1384" t="str">
        <f t="shared" si="213"/>
        <v>rock</v>
      </c>
      <c r="S1384" s="10">
        <f t="shared" si="214"/>
        <v>41370.550185185188</v>
      </c>
      <c r="T1384" s="10">
        <f t="shared" si="215"/>
        <v>41400.550185185188</v>
      </c>
      <c r="U1384">
        <f t="shared" si="216"/>
        <v>2013</v>
      </c>
      <c r="V1384">
        <f t="shared" si="217"/>
        <v>2013</v>
      </c>
      <c r="W1384" t="str">
        <f t="shared" si="218"/>
        <v>Apr</v>
      </c>
      <c r="X1384" t="str">
        <f t="shared" si="219"/>
        <v>5000 to 9999</v>
      </c>
      <c r="Y1384" s="12">
        <f>VLOOKUP(H1384,Table1[#All],2,)*Kickstarter!E1384</f>
        <v>8349</v>
      </c>
      <c r="Z1384" s="5">
        <f>Y1384/'currency conversion'!$B$18</f>
        <v>1.8121567651622881E-4</v>
      </c>
    </row>
    <row r="1385" spans="1:26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0"/>
        <v>2.124090909090909</v>
      </c>
      <c r="P1385" s="6">
        <f t="shared" si="211"/>
        <v>50.247311827956992</v>
      </c>
      <c r="Q1385" t="str">
        <f t="shared" si="212"/>
        <v>music</v>
      </c>
      <c r="R1385" t="str">
        <f t="shared" si="213"/>
        <v>rock</v>
      </c>
      <c r="S1385" s="10">
        <f t="shared" si="214"/>
        <v>42706.824976851851</v>
      </c>
      <c r="T1385" s="10">
        <f t="shared" si="215"/>
        <v>42726.824976851851</v>
      </c>
      <c r="U1385">
        <f t="shared" si="216"/>
        <v>2016</v>
      </c>
      <c r="V1385">
        <f t="shared" si="217"/>
        <v>2016</v>
      </c>
      <c r="W1385" t="str">
        <f t="shared" si="218"/>
        <v>Dec</v>
      </c>
      <c r="X1385" t="str">
        <f t="shared" si="219"/>
        <v>1000 to 4999</v>
      </c>
      <c r="Y1385" s="12">
        <f>VLOOKUP(H1385,Table1[#All],2,)*Kickstarter!E1385</f>
        <v>3504.75</v>
      </c>
      <c r="Z1385" s="5">
        <f>Y1385/'currency conversion'!$B$18</f>
        <v>7.6070863848395372E-5</v>
      </c>
    </row>
    <row r="1386" spans="1:26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0"/>
        <v>1.2408571428571429</v>
      </c>
      <c r="P1386" s="6">
        <f t="shared" si="211"/>
        <v>68.936507936507937</v>
      </c>
      <c r="Q1386" t="str">
        <f t="shared" si="212"/>
        <v>music</v>
      </c>
      <c r="R1386" t="str">
        <f t="shared" si="213"/>
        <v>rock</v>
      </c>
      <c r="S1386" s="10">
        <f t="shared" si="214"/>
        <v>42160.485208333332</v>
      </c>
      <c r="T1386" s="10">
        <f t="shared" si="215"/>
        <v>42190.485208333332</v>
      </c>
      <c r="U1386">
        <f t="shared" si="216"/>
        <v>2015</v>
      </c>
      <c r="V1386">
        <f t="shared" si="217"/>
        <v>2015</v>
      </c>
      <c r="W1386" t="str">
        <f t="shared" si="218"/>
        <v>Jun</v>
      </c>
      <c r="X1386" t="str">
        <f t="shared" si="219"/>
        <v>1000 to 4999</v>
      </c>
      <c r="Y1386" s="12">
        <f>VLOOKUP(H1386,Table1[#All],2,)*Kickstarter!E1386</f>
        <v>4343</v>
      </c>
      <c r="Z1386" s="5">
        <f>Y1386/'currency conversion'!$B$18</f>
        <v>9.4265143503411404E-5</v>
      </c>
    </row>
    <row r="1387" spans="1:26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0"/>
        <v>1.10406125</v>
      </c>
      <c r="P1387" s="6">
        <f t="shared" si="211"/>
        <v>65.914104477611943</v>
      </c>
      <c r="Q1387" t="str">
        <f t="shared" si="212"/>
        <v>music</v>
      </c>
      <c r="R1387" t="str">
        <f t="shared" si="213"/>
        <v>rock</v>
      </c>
      <c r="S1387" s="10">
        <f t="shared" si="214"/>
        <v>42433.438900462963</v>
      </c>
      <c r="T1387" s="10">
        <f t="shared" si="215"/>
        <v>42489.257638888885</v>
      </c>
      <c r="U1387">
        <f t="shared" si="216"/>
        <v>2016</v>
      </c>
      <c r="V1387">
        <f t="shared" si="217"/>
        <v>2016</v>
      </c>
      <c r="W1387" t="str">
        <f t="shared" si="218"/>
        <v>Mar</v>
      </c>
      <c r="X1387" t="str">
        <f t="shared" si="219"/>
        <v>5000 to 9999</v>
      </c>
      <c r="Y1387" s="12">
        <f>VLOOKUP(H1387,Table1[#All],2,)*Kickstarter!E1387</f>
        <v>10069.038599999998</v>
      </c>
      <c r="Z1387" s="5">
        <f>Y1387/'currency conversion'!$B$18</f>
        <v>2.1854924443250943E-4</v>
      </c>
    </row>
    <row r="1388" spans="1:26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0"/>
        <v>2.1875</v>
      </c>
      <c r="P1388" s="6">
        <f t="shared" si="211"/>
        <v>62.5</v>
      </c>
      <c r="Q1388" t="str">
        <f t="shared" si="212"/>
        <v>music</v>
      </c>
      <c r="R1388" t="str">
        <f t="shared" si="213"/>
        <v>rock</v>
      </c>
      <c r="S1388" s="10">
        <f t="shared" si="214"/>
        <v>42184.396863425922</v>
      </c>
      <c r="T1388" s="10">
        <f t="shared" si="215"/>
        <v>42214.396863425922</v>
      </c>
      <c r="U1388">
        <f t="shared" si="216"/>
        <v>2015</v>
      </c>
      <c r="V1388">
        <f t="shared" si="217"/>
        <v>2015</v>
      </c>
      <c r="W1388" t="str">
        <f t="shared" si="218"/>
        <v>Jun</v>
      </c>
      <c r="X1388" t="str">
        <f t="shared" si="219"/>
        <v>&lt;1000</v>
      </c>
      <c r="Y1388" s="12">
        <f>VLOOKUP(H1388,Table1[#All],2,)*Kickstarter!E1388</f>
        <v>875</v>
      </c>
      <c r="Z1388" s="5">
        <f>Y1388/'currency conversion'!$B$18</f>
        <v>1.8991941184776645E-5</v>
      </c>
    </row>
    <row r="1389" spans="1:26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0"/>
        <v>1.36625</v>
      </c>
      <c r="P1389" s="6">
        <f t="shared" si="211"/>
        <v>70.064102564102569</v>
      </c>
      <c r="Q1389" t="str">
        <f t="shared" si="212"/>
        <v>music</v>
      </c>
      <c r="R1389" t="str">
        <f t="shared" si="213"/>
        <v>rock</v>
      </c>
      <c r="S1389" s="10">
        <f t="shared" si="214"/>
        <v>42126.67123842593</v>
      </c>
      <c r="T1389" s="10">
        <f t="shared" si="215"/>
        <v>42157.9375</v>
      </c>
      <c r="U1389">
        <f t="shared" si="216"/>
        <v>2015</v>
      </c>
      <c r="V1389">
        <f t="shared" si="217"/>
        <v>2015</v>
      </c>
      <c r="W1389" t="str">
        <f t="shared" si="218"/>
        <v>May</v>
      </c>
      <c r="X1389" t="str">
        <f t="shared" si="219"/>
        <v>5000 to 9999</v>
      </c>
      <c r="Y1389" s="12">
        <f>VLOOKUP(H1389,Table1[#All],2,)*Kickstarter!E1389</f>
        <v>5465</v>
      </c>
      <c r="Z1389" s="5">
        <f>Y1389/'currency conversion'!$B$18</f>
        <v>1.18618238371205E-4</v>
      </c>
    </row>
    <row r="1390" spans="1:26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0"/>
        <v>1.348074</v>
      </c>
      <c r="P1390" s="6">
        <f t="shared" si="211"/>
        <v>60.181874999999998</v>
      </c>
      <c r="Q1390" t="str">
        <f t="shared" si="212"/>
        <v>music</v>
      </c>
      <c r="R1390" t="str">
        <f t="shared" si="213"/>
        <v>rock</v>
      </c>
      <c r="S1390" s="10">
        <f t="shared" si="214"/>
        <v>42634.364780092597</v>
      </c>
      <c r="T1390" s="10">
        <f t="shared" si="215"/>
        <v>42660.426388888889</v>
      </c>
      <c r="U1390">
        <f t="shared" si="216"/>
        <v>2016</v>
      </c>
      <c r="V1390">
        <f t="shared" si="217"/>
        <v>2016</v>
      </c>
      <c r="W1390" t="str">
        <f t="shared" si="218"/>
        <v>Sep</v>
      </c>
      <c r="X1390" t="str">
        <f t="shared" si="219"/>
        <v>5000 to 9999</v>
      </c>
      <c r="Y1390" s="12">
        <f>VLOOKUP(H1390,Table1[#All],2,)*Kickstarter!E1390</f>
        <v>6740.37</v>
      </c>
      <c r="Z1390" s="5">
        <f>Y1390/'currency conversion'!$B$18</f>
        <v>1.4630024068986624E-4</v>
      </c>
    </row>
    <row r="1391" spans="1:26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0"/>
        <v>1.454</v>
      </c>
      <c r="P1391" s="6">
        <f t="shared" si="211"/>
        <v>21.382352941176471</v>
      </c>
      <c r="Q1391" t="str">
        <f t="shared" si="212"/>
        <v>music</v>
      </c>
      <c r="R1391" t="str">
        <f t="shared" si="213"/>
        <v>rock</v>
      </c>
      <c r="S1391" s="10">
        <f t="shared" si="214"/>
        <v>42565.230983796297</v>
      </c>
      <c r="T1391" s="10">
        <f t="shared" si="215"/>
        <v>42595.230983796297</v>
      </c>
      <c r="U1391">
        <f t="shared" si="216"/>
        <v>2016</v>
      </c>
      <c r="V1391">
        <f t="shared" si="217"/>
        <v>2016</v>
      </c>
      <c r="W1391" t="str">
        <f t="shared" si="218"/>
        <v>Jul</v>
      </c>
      <c r="X1391" t="str">
        <f t="shared" si="219"/>
        <v>&lt;1000</v>
      </c>
      <c r="Y1391" s="12">
        <f>VLOOKUP(H1391,Table1[#All],2,)*Kickstarter!E1391</f>
        <v>952.37</v>
      </c>
      <c r="Z1391" s="5">
        <f>Y1391/'currency conversion'!$B$18</f>
        <v>2.0671262887023696E-5</v>
      </c>
    </row>
    <row r="1392" spans="1:26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0"/>
        <v>1.0910714285714285</v>
      </c>
      <c r="P1392" s="6">
        <f t="shared" si="211"/>
        <v>160.78947368421052</v>
      </c>
      <c r="Q1392" t="str">
        <f t="shared" si="212"/>
        <v>music</v>
      </c>
      <c r="R1392" t="str">
        <f t="shared" si="213"/>
        <v>rock</v>
      </c>
      <c r="S1392" s="10">
        <f t="shared" si="214"/>
        <v>42087.553310185191</v>
      </c>
      <c r="T1392" s="10">
        <f t="shared" si="215"/>
        <v>42121.466666666667</v>
      </c>
      <c r="U1392">
        <f t="shared" si="216"/>
        <v>2015</v>
      </c>
      <c r="V1392">
        <f t="shared" si="217"/>
        <v>2015</v>
      </c>
      <c r="W1392" t="str">
        <f t="shared" si="218"/>
        <v>Mar</v>
      </c>
      <c r="X1392" t="str">
        <f t="shared" si="219"/>
        <v>1000 to 4999</v>
      </c>
      <c r="Y1392" s="12">
        <f>VLOOKUP(H1392,Table1[#All],2,)*Kickstarter!E1392</f>
        <v>3055</v>
      </c>
      <c r="Z1392" s="5">
        <f>Y1392/'currency conversion'!$B$18</f>
        <v>6.6309006079420175E-5</v>
      </c>
    </row>
    <row r="1393" spans="1:26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0"/>
        <v>1.1020000000000001</v>
      </c>
      <c r="P1393" s="6">
        <f t="shared" si="211"/>
        <v>42.384615384615387</v>
      </c>
      <c r="Q1393" t="str">
        <f t="shared" si="212"/>
        <v>music</v>
      </c>
      <c r="R1393" t="str">
        <f t="shared" si="213"/>
        <v>rock</v>
      </c>
      <c r="S1393" s="10">
        <f t="shared" si="214"/>
        <v>42193.400671296295</v>
      </c>
      <c r="T1393" s="10">
        <f t="shared" si="215"/>
        <v>42237.957638888889</v>
      </c>
      <c r="U1393">
        <f t="shared" si="216"/>
        <v>2015</v>
      </c>
      <c r="V1393">
        <f t="shared" si="217"/>
        <v>2015</v>
      </c>
      <c r="W1393" t="str">
        <f t="shared" si="218"/>
        <v>Jul</v>
      </c>
      <c r="X1393" t="str">
        <f t="shared" si="219"/>
        <v>&lt;1000</v>
      </c>
      <c r="Y1393" s="12">
        <f>VLOOKUP(H1393,Table1[#All],2,)*Kickstarter!E1393</f>
        <v>551</v>
      </c>
      <c r="Z1393" s="5">
        <f>Y1393/'currency conversion'!$B$18</f>
        <v>1.1959496677499351E-5</v>
      </c>
    </row>
    <row r="1394" spans="1:26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0"/>
        <v>1.1364000000000001</v>
      </c>
      <c r="P1394" s="6">
        <f t="shared" si="211"/>
        <v>27.317307692307693</v>
      </c>
      <c r="Q1394" t="str">
        <f t="shared" si="212"/>
        <v>music</v>
      </c>
      <c r="R1394" t="str">
        <f t="shared" si="213"/>
        <v>rock</v>
      </c>
      <c r="S1394" s="10">
        <f t="shared" si="214"/>
        <v>42400.904930555553</v>
      </c>
      <c r="T1394" s="10">
        <f t="shared" si="215"/>
        <v>42431.904930555553</v>
      </c>
      <c r="U1394">
        <f t="shared" si="216"/>
        <v>2016</v>
      </c>
      <c r="V1394">
        <f t="shared" si="217"/>
        <v>2016</v>
      </c>
      <c r="W1394" t="str">
        <f t="shared" si="218"/>
        <v>Jan</v>
      </c>
      <c r="X1394" t="str">
        <f t="shared" si="219"/>
        <v>1000 to 4999</v>
      </c>
      <c r="Y1394" s="12">
        <f>VLOOKUP(H1394,Table1[#All],2,)*Kickstarter!E1394</f>
        <v>2841</v>
      </c>
      <c r="Z1394" s="5">
        <f>Y1394/'currency conversion'!$B$18</f>
        <v>6.1664119892514805E-5</v>
      </c>
    </row>
    <row r="1395" spans="1:26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0"/>
        <v>1.0235000000000001</v>
      </c>
      <c r="P1395" s="6">
        <f t="shared" si="211"/>
        <v>196.82692307692307</v>
      </c>
      <c r="Q1395" t="str">
        <f t="shared" si="212"/>
        <v>music</v>
      </c>
      <c r="R1395" t="str">
        <f t="shared" si="213"/>
        <v>rock</v>
      </c>
      <c r="S1395" s="10">
        <f t="shared" si="214"/>
        <v>42553.431979166664</v>
      </c>
      <c r="T1395" s="10">
        <f t="shared" si="215"/>
        <v>42583.431979166664</v>
      </c>
      <c r="U1395">
        <f t="shared" si="216"/>
        <v>2016</v>
      </c>
      <c r="V1395">
        <f t="shared" si="217"/>
        <v>2016</v>
      </c>
      <c r="W1395" t="str">
        <f t="shared" si="218"/>
        <v>Jul</v>
      </c>
      <c r="X1395" t="str">
        <f t="shared" si="219"/>
        <v>10000 to 14999</v>
      </c>
      <c r="Y1395" s="12">
        <f>VLOOKUP(H1395,Table1[#All],2,)*Kickstarter!E1395</f>
        <v>10235</v>
      </c>
      <c r="Z1395" s="5">
        <f>Y1395/'currency conversion'!$B$18</f>
        <v>2.2215144917278739E-4</v>
      </c>
    </row>
    <row r="1396" spans="1:26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0"/>
        <v>1.2213333333333334</v>
      </c>
      <c r="P1396" s="6">
        <f t="shared" si="211"/>
        <v>53.882352941176471</v>
      </c>
      <c r="Q1396" t="str">
        <f t="shared" si="212"/>
        <v>music</v>
      </c>
      <c r="R1396" t="str">
        <f t="shared" si="213"/>
        <v>rock</v>
      </c>
      <c r="S1396" s="10">
        <f t="shared" si="214"/>
        <v>42751.894976851851</v>
      </c>
      <c r="T1396" s="10">
        <f t="shared" si="215"/>
        <v>42794.875</v>
      </c>
      <c r="U1396">
        <f t="shared" si="216"/>
        <v>2017</v>
      </c>
      <c r="V1396">
        <f t="shared" si="217"/>
        <v>2017</v>
      </c>
      <c r="W1396" t="str">
        <f t="shared" si="218"/>
        <v>Jan</v>
      </c>
      <c r="X1396" t="str">
        <f t="shared" si="219"/>
        <v>&lt;1000</v>
      </c>
      <c r="Y1396" s="12">
        <f>VLOOKUP(H1396,Table1[#All],2,)*Kickstarter!E1396</f>
        <v>916</v>
      </c>
      <c r="Z1396" s="5">
        <f>Y1396/'currency conversion'!$B$18</f>
        <v>1.9881849286006181E-5</v>
      </c>
    </row>
    <row r="1397" spans="1:26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0"/>
        <v>1.1188571428571428</v>
      </c>
      <c r="P1397" s="6">
        <f t="shared" si="211"/>
        <v>47.756097560975611</v>
      </c>
      <c r="Q1397" t="str">
        <f t="shared" si="212"/>
        <v>music</v>
      </c>
      <c r="R1397" t="str">
        <f t="shared" si="213"/>
        <v>rock</v>
      </c>
      <c r="S1397" s="10">
        <f t="shared" si="214"/>
        <v>42719.65834490741</v>
      </c>
      <c r="T1397" s="10">
        <f t="shared" si="215"/>
        <v>42749.65834490741</v>
      </c>
      <c r="U1397">
        <f t="shared" si="216"/>
        <v>2016</v>
      </c>
      <c r="V1397">
        <f t="shared" si="217"/>
        <v>2017</v>
      </c>
      <c r="W1397" t="str">
        <f t="shared" si="218"/>
        <v>Dec</v>
      </c>
      <c r="X1397" t="str">
        <f t="shared" si="219"/>
        <v>1000 to 4999</v>
      </c>
      <c r="Y1397" s="12">
        <f>VLOOKUP(H1397,Table1[#All],2,)*Kickstarter!E1397</f>
        <v>3916</v>
      </c>
      <c r="Z1397" s="5">
        <f>Y1397/'currency conversion'!$B$18</f>
        <v>8.49970762052404E-5</v>
      </c>
    </row>
    <row r="1398" spans="1:26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0"/>
        <v>1.073</v>
      </c>
      <c r="P1398" s="6">
        <f t="shared" si="211"/>
        <v>88.191780821917803</v>
      </c>
      <c r="Q1398" t="str">
        <f t="shared" si="212"/>
        <v>music</v>
      </c>
      <c r="R1398" t="str">
        <f t="shared" si="213"/>
        <v>rock</v>
      </c>
      <c r="S1398" s="10">
        <f t="shared" si="214"/>
        <v>42018.74863425926</v>
      </c>
      <c r="T1398" s="10">
        <f t="shared" si="215"/>
        <v>42048.74863425926</v>
      </c>
      <c r="U1398">
        <f t="shared" si="216"/>
        <v>2015</v>
      </c>
      <c r="V1398">
        <f t="shared" si="217"/>
        <v>2015</v>
      </c>
      <c r="W1398" t="str">
        <f t="shared" si="218"/>
        <v>Jan</v>
      </c>
      <c r="X1398" t="str">
        <f t="shared" si="219"/>
        <v>5000 to 9999</v>
      </c>
      <c r="Y1398" s="12">
        <f>VLOOKUP(H1398,Table1[#All],2,)*Kickstarter!E1398</f>
        <v>6438</v>
      </c>
      <c r="Z1398" s="5">
        <f>Y1398/'currency conversion'!$B$18</f>
        <v>1.3973727696867661E-4</v>
      </c>
    </row>
    <row r="1399" spans="1:26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0"/>
        <v>1.1385000000000001</v>
      </c>
      <c r="P1399" s="6">
        <f t="shared" si="211"/>
        <v>72.056962025316452</v>
      </c>
      <c r="Q1399" t="str">
        <f t="shared" si="212"/>
        <v>music</v>
      </c>
      <c r="R1399" t="str">
        <f t="shared" si="213"/>
        <v>rock</v>
      </c>
      <c r="S1399" s="10">
        <f t="shared" si="214"/>
        <v>42640.667939814812</v>
      </c>
      <c r="T1399" s="10">
        <f t="shared" si="215"/>
        <v>42670.638194444444</v>
      </c>
      <c r="U1399">
        <f t="shared" si="216"/>
        <v>2016</v>
      </c>
      <c r="V1399">
        <f t="shared" si="217"/>
        <v>2016</v>
      </c>
      <c r="W1399" t="str">
        <f t="shared" si="218"/>
        <v>Sep</v>
      </c>
      <c r="X1399" t="str">
        <f t="shared" si="219"/>
        <v>10000 to 14999</v>
      </c>
      <c r="Y1399" s="12">
        <f>VLOOKUP(H1399,Table1[#All],2,)*Kickstarter!E1399</f>
        <v>11385</v>
      </c>
      <c r="Z1399" s="5">
        <f>Y1399/'currency conversion'!$B$18</f>
        <v>2.4711228615849383E-4</v>
      </c>
    </row>
    <row r="1400" spans="1:26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0"/>
        <v>1.0968181818181819</v>
      </c>
      <c r="P1400" s="6">
        <f t="shared" si="211"/>
        <v>74.246153846153845</v>
      </c>
      <c r="Q1400" t="str">
        <f t="shared" si="212"/>
        <v>music</v>
      </c>
      <c r="R1400" t="str">
        <f t="shared" si="213"/>
        <v>rock</v>
      </c>
      <c r="S1400" s="10">
        <f t="shared" si="214"/>
        <v>42526.624236111107</v>
      </c>
      <c r="T1400" s="10">
        <f t="shared" si="215"/>
        <v>42556.624236111107</v>
      </c>
      <c r="U1400">
        <f t="shared" si="216"/>
        <v>2016</v>
      </c>
      <c r="V1400">
        <f t="shared" si="217"/>
        <v>2016</v>
      </c>
      <c r="W1400" t="str">
        <f t="shared" si="218"/>
        <v>Jun</v>
      </c>
      <c r="X1400" t="str">
        <f t="shared" si="219"/>
        <v>1000 to 4999</v>
      </c>
      <c r="Y1400" s="12">
        <f>VLOOKUP(H1400,Table1[#All],2,)*Kickstarter!E1400</f>
        <v>4826</v>
      </c>
      <c r="Z1400" s="5">
        <f>Y1400/'currency conversion'!$B$18</f>
        <v>1.047486950374081E-4</v>
      </c>
    </row>
    <row r="1401" spans="1:26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0"/>
        <v>1.2614444444444444</v>
      </c>
      <c r="P1401" s="6">
        <f t="shared" si="211"/>
        <v>61.701086956521742</v>
      </c>
      <c r="Q1401" t="str">
        <f t="shared" si="212"/>
        <v>music</v>
      </c>
      <c r="R1401" t="str">
        <f t="shared" si="213"/>
        <v>rock</v>
      </c>
      <c r="S1401" s="10">
        <f t="shared" si="214"/>
        <v>41888.754317129627</v>
      </c>
      <c r="T1401" s="10">
        <f t="shared" si="215"/>
        <v>41918.754317129627</v>
      </c>
      <c r="U1401">
        <f t="shared" si="216"/>
        <v>2014</v>
      </c>
      <c r="V1401">
        <f t="shared" si="217"/>
        <v>2014</v>
      </c>
      <c r="W1401" t="str">
        <f t="shared" si="218"/>
        <v>Sep</v>
      </c>
      <c r="X1401" t="str">
        <f t="shared" si="219"/>
        <v>10000 to 14999</v>
      </c>
      <c r="Y1401" s="12">
        <f>VLOOKUP(H1401,Table1[#All],2,)*Kickstarter!E1401</f>
        <v>11353</v>
      </c>
      <c r="Z1401" s="5">
        <f>Y1401/'currency conversion'!$B$18</f>
        <v>2.4641772373802201E-4</v>
      </c>
    </row>
    <row r="1402" spans="1:26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0"/>
        <v>1.6742857142857144</v>
      </c>
      <c r="P1402" s="6">
        <f t="shared" si="211"/>
        <v>17.235294117647058</v>
      </c>
      <c r="Q1402" t="str">
        <f t="shared" si="212"/>
        <v>music</v>
      </c>
      <c r="R1402" t="str">
        <f t="shared" si="213"/>
        <v>rock</v>
      </c>
      <c r="S1402" s="10">
        <f t="shared" si="214"/>
        <v>42498.091122685189</v>
      </c>
      <c r="T1402" s="10">
        <f t="shared" si="215"/>
        <v>42532.979166666672</v>
      </c>
      <c r="U1402">
        <f t="shared" si="216"/>
        <v>2016</v>
      </c>
      <c r="V1402">
        <f t="shared" si="217"/>
        <v>2016</v>
      </c>
      <c r="W1402" t="str">
        <f t="shared" si="218"/>
        <v>May</v>
      </c>
      <c r="X1402" t="str">
        <f t="shared" si="219"/>
        <v>&lt;1000</v>
      </c>
      <c r="Y1402" s="12">
        <f>VLOOKUP(H1402,Table1[#All],2,)*Kickstarter!E1402</f>
        <v>767.66000000000008</v>
      </c>
      <c r="Z1402" s="5">
        <f>Y1402/'currency conversion'!$B$18</f>
        <v>1.6662118365606447E-5</v>
      </c>
    </row>
    <row r="1403" spans="1:26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0"/>
        <v>4.9652000000000003</v>
      </c>
      <c r="P1403" s="6">
        <f t="shared" si="211"/>
        <v>51.720833333333331</v>
      </c>
      <c r="Q1403" t="str">
        <f t="shared" si="212"/>
        <v>music</v>
      </c>
      <c r="R1403" t="str">
        <f t="shared" si="213"/>
        <v>rock</v>
      </c>
      <c r="S1403" s="10">
        <f t="shared" si="214"/>
        <v>41399.74622685185</v>
      </c>
      <c r="T1403" s="10">
        <f t="shared" si="215"/>
        <v>41420.74622685185</v>
      </c>
      <c r="U1403">
        <f t="shared" si="216"/>
        <v>2013</v>
      </c>
      <c r="V1403">
        <f t="shared" si="217"/>
        <v>2013</v>
      </c>
      <c r="W1403" t="str">
        <f t="shared" si="218"/>
        <v>May</v>
      </c>
      <c r="X1403" t="str">
        <f t="shared" si="219"/>
        <v>10000 to 14999</v>
      </c>
      <c r="Y1403" s="12">
        <f>VLOOKUP(H1403,Table1[#All],2,)*Kickstarter!E1403</f>
        <v>12413</v>
      </c>
      <c r="Z1403" s="5">
        <f>Y1403/'currency conversion'!$B$18</f>
        <v>2.6942510391615146E-4</v>
      </c>
    </row>
    <row r="1404" spans="1:26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0"/>
        <v>1.0915999999999999</v>
      </c>
      <c r="P1404" s="6">
        <f t="shared" si="211"/>
        <v>24.150442477876105</v>
      </c>
      <c r="Q1404" t="str">
        <f t="shared" si="212"/>
        <v>music</v>
      </c>
      <c r="R1404" t="str">
        <f t="shared" si="213"/>
        <v>rock</v>
      </c>
      <c r="S1404" s="10">
        <f t="shared" si="214"/>
        <v>42064.803368055553</v>
      </c>
      <c r="T1404" s="10">
        <f t="shared" si="215"/>
        <v>42124.761701388888</v>
      </c>
      <c r="U1404">
        <f t="shared" si="216"/>
        <v>2015</v>
      </c>
      <c r="V1404">
        <f t="shared" si="217"/>
        <v>2015</v>
      </c>
      <c r="W1404" t="str">
        <f t="shared" si="218"/>
        <v>Mar</v>
      </c>
      <c r="X1404" t="str">
        <f t="shared" si="219"/>
        <v>1000 to 4999</v>
      </c>
      <c r="Y1404" s="12">
        <f>VLOOKUP(H1404,Table1[#All],2,)*Kickstarter!E1404</f>
        <v>3574.9900000000002</v>
      </c>
      <c r="Z1404" s="5">
        <f>Y1404/'currency conversion'!$B$18</f>
        <v>7.7595428361331044E-5</v>
      </c>
    </row>
    <row r="1405" spans="1:26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0"/>
        <v>1.0257499999999999</v>
      </c>
      <c r="P1405" s="6">
        <f t="shared" si="211"/>
        <v>62.166666666666664</v>
      </c>
      <c r="Q1405" t="str">
        <f t="shared" si="212"/>
        <v>music</v>
      </c>
      <c r="R1405" t="str">
        <f t="shared" si="213"/>
        <v>rock</v>
      </c>
      <c r="S1405" s="10">
        <f t="shared" si="214"/>
        <v>41450.812905092593</v>
      </c>
      <c r="T1405" s="10">
        <f t="shared" si="215"/>
        <v>41480.812905092593</v>
      </c>
      <c r="U1405">
        <f t="shared" si="216"/>
        <v>2013</v>
      </c>
      <c r="V1405">
        <f t="shared" si="217"/>
        <v>2013</v>
      </c>
      <c r="W1405" t="str">
        <f t="shared" si="218"/>
        <v>Jun</v>
      </c>
      <c r="X1405" t="str">
        <f t="shared" si="219"/>
        <v>1000 to 4999</v>
      </c>
      <c r="Y1405" s="12">
        <f>VLOOKUP(H1405,Table1[#All],2,)*Kickstarter!E1405</f>
        <v>4103</v>
      </c>
      <c r="Z1405" s="5">
        <f>Y1405/'currency conversion'!$B$18</f>
        <v>8.9055925349872662E-5</v>
      </c>
    </row>
    <row r="1406" spans="1:26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0"/>
        <v>1.6620689655172414E-2</v>
      </c>
      <c r="P1406" s="6">
        <f t="shared" si="211"/>
        <v>48.2</v>
      </c>
      <c r="Q1406" t="str">
        <f t="shared" si="212"/>
        <v>publishing</v>
      </c>
      <c r="R1406" t="str">
        <f t="shared" si="213"/>
        <v>translations</v>
      </c>
      <c r="S1406" s="10">
        <f t="shared" si="214"/>
        <v>42032.260243055556</v>
      </c>
      <c r="T1406" s="10">
        <f t="shared" si="215"/>
        <v>42057.260243055556</v>
      </c>
      <c r="U1406">
        <f t="shared" si="216"/>
        <v>2015</v>
      </c>
      <c r="V1406">
        <f t="shared" si="217"/>
        <v>2015</v>
      </c>
      <c r="W1406" t="str">
        <f t="shared" si="218"/>
        <v>Jan</v>
      </c>
      <c r="X1406" t="str">
        <f t="shared" si="219"/>
        <v>&lt;1000</v>
      </c>
      <c r="Y1406" s="12">
        <f>VLOOKUP(H1406,Table1[#All],2,)*Kickstarter!E1406</f>
        <v>315.71000000000004</v>
      </c>
      <c r="Z1406" s="5">
        <f>Y1406/'currency conversion'!$B$18</f>
        <v>6.8525094302238121E-6</v>
      </c>
    </row>
    <row r="1407" spans="1:26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0"/>
        <v>4.1999999999999997E-3</v>
      </c>
      <c r="P1407" s="6">
        <f t="shared" si="211"/>
        <v>6.1764705882352944</v>
      </c>
      <c r="Q1407" t="str">
        <f t="shared" si="212"/>
        <v>publishing</v>
      </c>
      <c r="R1407" t="str">
        <f t="shared" si="213"/>
        <v>translations</v>
      </c>
      <c r="S1407" s="10">
        <f t="shared" si="214"/>
        <v>41941.430567129632</v>
      </c>
      <c r="T1407" s="10">
        <f t="shared" si="215"/>
        <v>41971.472233796296</v>
      </c>
      <c r="U1407">
        <f t="shared" si="216"/>
        <v>2014</v>
      </c>
      <c r="V1407">
        <f t="shared" si="217"/>
        <v>2014</v>
      </c>
      <c r="W1407" t="str">
        <f t="shared" si="218"/>
        <v>Oct</v>
      </c>
      <c r="X1407" t="str">
        <f t="shared" si="219"/>
        <v>&lt;1000</v>
      </c>
      <c r="Y1407" s="12">
        <f>VLOOKUP(H1407,Table1[#All],2,)*Kickstarter!E1407</f>
        <v>105</v>
      </c>
      <c r="Z1407" s="5">
        <f>Y1407/'currency conversion'!$B$18</f>
        <v>2.2790329421731975E-6</v>
      </c>
    </row>
    <row r="1408" spans="1:26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0"/>
        <v>1.25E-3</v>
      </c>
      <c r="P1408" s="6">
        <f t="shared" si="211"/>
        <v>5</v>
      </c>
      <c r="Q1408" t="str">
        <f t="shared" si="212"/>
        <v>publishing</v>
      </c>
      <c r="R1408" t="str">
        <f t="shared" si="213"/>
        <v>translations</v>
      </c>
      <c r="S1408" s="10">
        <f t="shared" si="214"/>
        <v>42297.182951388888</v>
      </c>
      <c r="T1408" s="10">
        <f t="shared" si="215"/>
        <v>42350.166666666672</v>
      </c>
      <c r="U1408">
        <f t="shared" si="216"/>
        <v>2015</v>
      </c>
      <c r="V1408">
        <f t="shared" si="217"/>
        <v>2015</v>
      </c>
      <c r="W1408" t="str">
        <f t="shared" si="218"/>
        <v>Oct</v>
      </c>
      <c r="X1408" t="str">
        <f t="shared" si="219"/>
        <v>&lt;1000</v>
      </c>
      <c r="Y1408" s="12">
        <f>VLOOKUP(H1408,Table1[#All],2,)*Kickstarter!E1408</f>
        <v>17.099999999999998</v>
      </c>
      <c r="Z1408" s="5">
        <f>Y1408/'currency conversion'!$B$18</f>
        <v>3.7115679343963499E-7</v>
      </c>
    </row>
    <row r="1409" spans="1:26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0"/>
        <v>5.0000000000000001E-3</v>
      </c>
      <c r="P1409" s="6">
        <f t="shared" si="211"/>
        <v>7.5</v>
      </c>
      <c r="Q1409" t="str">
        <f t="shared" si="212"/>
        <v>publishing</v>
      </c>
      <c r="R1409" t="str">
        <f t="shared" si="213"/>
        <v>translations</v>
      </c>
      <c r="S1409" s="10">
        <f t="shared" si="214"/>
        <v>41838.286782407406</v>
      </c>
      <c r="T1409" s="10">
        <f t="shared" si="215"/>
        <v>41863.286782407406</v>
      </c>
      <c r="U1409">
        <f t="shared" si="216"/>
        <v>2014</v>
      </c>
      <c r="V1409">
        <f t="shared" si="217"/>
        <v>2014</v>
      </c>
      <c r="W1409" t="str">
        <f t="shared" si="218"/>
        <v>Jul</v>
      </c>
      <c r="X1409" t="str">
        <f t="shared" si="219"/>
        <v>&lt;1000</v>
      </c>
      <c r="Y1409" s="12">
        <f>VLOOKUP(H1409,Table1[#All],2,)*Kickstarter!E1409</f>
        <v>15</v>
      </c>
      <c r="Z1409" s="5">
        <f>Y1409/'currency conversion'!$B$18</f>
        <v>3.2557613459617105E-7</v>
      </c>
    </row>
    <row r="1410" spans="1:26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0"/>
        <v>7.1999999999999995E-2</v>
      </c>
      <c r="P1410" s="6">
        <f t="shared" si="211"/>
        <v>12</v>
      </c>
      <c r="Q1410" t="str">
        <f t="shared" si="212"/>
        <v>publishing</v>
      </c>
      <c r="R1410" t="str">
        <f t="shared" si="213"/>
        <v>translations</v>
      </c>
      <c r="S1410" s="10">
        <f t="shared" si="214"/>
        <v>42291.622175925921</v>
      </c>
      <c r="T1410" s="10">
        <f t="shared" si="215"/>
        <v>42321.663842592592</v>
      </c>
      <c r="U1410">
        <f t="shared" si="216"/>
        <v>2015</v>
      </c>
      <c r="V1410">
        <f t="shared" si="217"/>
        <v>2015</v>
      </c>
      <c r="W1410" t="str">
        <f t="shared" si="218"/>
        <v>Oct</v>
      </c>
      <c r="X1410" t="str">
        <f t="shared" si="219"/>
        <v>&lt;1000</v>
      </c>
      <c r="Y1410" s="12">
        <f>VLOOKUP(H1410,Table1[#All],2,)*Kickstarter!E1410</f>
        <v>94.320000000000007</v>
      </c>
      <c r="Z1410" s="5">
        <f>Y1410/'currency conversion'!$B$18</f>
        <v>2.0472227343407238E-6</v>
      </c>
    </row>
    <row r="1411" spans="1:26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0">IF(D1411&lt;&gt;0,IF(E1411&lt;&gt;0,E1411/D1411,0),0)</f>
        <v>0</v>
      </c>
      <c r="P1411" s="6">
        <f t="shared" ref="P1411:P1474" si="221">IF(L1411&lt;&gt;0,IF(E1411&lt;&gt;0,E1411/L1411,0),0)</f>
        <v>0</v>
      </c>
      <c r="Q1411" t="str">
        <f t="shared" ref="Q1411:Q1474" si="222">LEFT(N1411,SEARCH("/",N1411,1)-1)</f>
        <v>publishing</v>
      </c>
      <c r="R1411" t="str">
        <f t="shared" ref="R1411:R1474" si="223">RIGHT(N1411,LEN(N1411)-SEARCH("/",N1411,1))</f>
        <v>translations</v>
      </c>
      <c r="S1411" s="10">
        <f t="shared" ref="S1411:S1474" si="224">(J1411/86400)+25569+(-6/24)</f>
        <v>41944.883506944447</v>
      </c>
      <c r="T1411" s="10">
        <f t="shared" ref="T1411:T1474" si="225">(I1411/86400)+25569+(-6/24)</f>
        <v>42004.925173611111</v>
      </c>
      <c r="U1411">
        <f t="shared" ref="U1411:U1474" si="226">YEAR(S1411)</f>
        <v>2014</v>
      </c>
      <c r="V1411">
        <f t="shared" ref="V1411:V1474" si="227">YEAR(T1411)</f>
        <v>2014</v>
      </c>
      <c r="W1411" t="str">
        <f t="shared" ref="W1411:W1474" si="228">TEXT(S1411,"mmm")</f>
        <v>Nov</v>
      </c>
      <c r="X1411" t="str">
        <f t="shared" ref="X1411:X1474" si="229">IF(E1411=0,"No funding",IF(E1411&lt;1000,"&lt;1000",IF(E1411&lt;4999,"1000 to 4999",IF(E1411&lt;10000,"5000 to 9999",IF(E1411&lt;14999,"10000 to 14999",IF(E1411&lt;20000,"15000 to 19999",IF(E1411&lt;25000,"20000 to 24999",IF(E1411&lt;30000,"25000 to 29999",IF(E1411&lt;35000,"30000 to 34999",IF(E1411&lt;40000,"35000 to 39999",IF(E1411&lt;45000,"40000 to 44999",IF(E1411&lt;50000,"45000 to 49999","&gt;50000"))))))))))))</f>
        <v>No funding</v>
      </c>
      <c r="Y1411" s="12">
        <f>VLOOKUP(H1411,Table1[#All],2,)*Kickstarter!E1411</f>
        <v>0</v>
      </c>
      <c r="Z1411" s="5">
        <f>Y1411/'currency conversion'!$B$18</f>
        <v>0</v>
      </c>
    </row>
    <row r="1412" spans="1:26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0"/>
        <v>1.6666666666666666E-4</v>
      </c>
      <c r="P1412" s="6">
        <f t="shared" si="221"/>
        <v>1</v>
      </c>
      <c r="Q1412" t="str">
        <f t="shared" si="222"/>
        <v>publishing</v>
      </c>
      <c r="R1412" t="str">
        <f t="shared" si="223"/>
        <v>translations</v>
      </c>
      <c r="S1412" s="10">
        <f t="shared" si="224"/>
        <v>42479.068518518514</v>
      </c>
      <c r="T1412" s="10">
        <f t="shared" si="225"/>
        <v>42524.068518518514</v>
      </c>
      <c r="U1412">
        <f t="shared" si="226"/>
        <v>2016</v>
      </c>
      <c r="V1412">
        <f t="shared" si="227"/>
        <v>2016</v>
      </c>
      <c r="W1412" t="str">
        <f t="shared" si="228"/>
        <v>Apr</v>
      </c>
      <c r="X1412" t="str">
        <f t="shared" si="229"/>
        <v>&lt;1000</v>
      </c>
      <c r="Y1412" s="12">
        <f>VLOOKUP(H1412,Table1[#All],2,)*Kickstarter!E1412</f>
        <v>1.1399999999999999</v>
      </c>
      <c r="Z1412" s="5">
        <f>Y1412/'currency conversion'!$B$18</f>
        <v>2.4743786229308999E-8</v>
      </c>
    </row>
    <row r="1413" spans="1:26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0"/>
        <v>2.3333333333333335E-3</v>
      </c>
      <c r="P1413" s="6">
        <f t="shared" si="221"/>
        <v>2.3333333333333335</v>
      </c>
      <c r="Q1413" t="str">
        <f t="shared" si="222"/>
        <v>publishing</v>
      </c>
      <c r="R1413" t="str">
        <f t="shared" si="223"/>
        <v>translations</v>
      </c>
      <c r="S1413" s="10">
        <f t="shared" si="224"/>
        <v>42012.809027777781</v>
      </c>
      <c r="T1413" s="10">
        <f t="shared" si="225"/>
        <v>42040.809027777781</v>
      </c>
      <c r="U1413">
        <f t="shared" si="226"/>
        <v>2015</v>
      </c>
      <c r="V1413">
        <f t="shared" si="227"/>
        <v>2015</v>
      </c>
      <c r="W1413" t="str">
        <f t="shared" si="228"/>
        <v>Jan</v>
      </c>
      <c r="X1413" t="str">
        <f t="shared" si="229"/>
        <v>&lt;1000</v>
      </c>
      <c r="Y1413" s="12">
        <f>VLOOKUP(H1413,Table1[#All],2,)*Kickstarter!E1413</f>
        <v>9.17</v>
      </c>
      <c r="Z1413" s="5">
        <f>Y1413/'currency conversion'!$B$18</f>
        <v>1.9903554361645924E-7</v>
      </c>
    </row>
    <row r="1414" spans="1:26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0"/>
        <v>4.5714285714285714E-2</v>
      </c>
      <c r="P1414" s="6">
        <f t="shared" si="221"/>
        <v>24.615384615384617</v>
      </c>
      <c r="Q1414" t="str">
        <f t="shared" si="222"/>
        <v>publishing</v>
      </c>
      <c r="R1414" t="str">
        <f t="shared" si="223"/>
        <v>translations</v>
      </c>
      <c r="S1414" s="10">
        <f t="shared" si="224"/>
        <v>41946.813645833332</v>
      </c>
      <c r="T1414" s="10">
        <f t="shared" si="225"/>
        <v>41976.813645833332</v>
      </c>
      <c r="U1414">
        <f t="shared" si="226"/>
        <v>2014</v>
      </c>
      <c r="V1414">
        <f t="shared" si="227"/>
        <v>2014</v>
      </c>
      <c r="W1414" t="str">
        <f t="shared" si="228"/>
        <v>Nov</v>
      </c>
      <c r="X1414" t="str">
        <f t="shared" si="229"/>
        <v>&lt;1000</v>
      </c>
      <c r="Y1414" s="12">
        <f>VLOOKUP(H1414,Table1[#All],2,)*Kickstarter!E1414</f>
        <v>320</v>
      </c>
      <c r="Z1414" s="5">
        <f>Y1414/'currency conversion'!$B$18</f>
        <v>6.9456242047183163E-6</v>
      </c>
    </row>
    <row r="1415" spans="1:26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0"/>
        <v>0.05</v>
      </c>
      <c r="P1415" s="6">
        <f t="shared" si="221"/>
        <v>100</v>
      </c>
      <c r="Q1415" t="str">
        <f t="shared" si="222"/>
        <v>publishing</v>
      </c>
      <c r="R1415" t="str">
        <f t="shared" si="223"/>
        <v>translations</v>
      </c>
      <c r="S1415" s="10">
        <f t="shared" si="224"/>
        <v>42360.187152777777</v>
      </c>
      <c r="T1415" s="10">
        <f t="shared" si="225"/>
        <v>42420.187152777777</v>
      </c>
      <c r="U1415">
        <f t="shared" si="226"/>
        <v>2015</v>
      </c>
      <c r="V1415">
        <f t="shared" si="227"/>
        <v>2016</v>
      </c>
      <c r="W1415" t="str">
        <f t="shared" si="228"/>
        <v>Dec</v>
      </c>
      <c r="X1415" t="str">
        <f t="shared" si="229"/>
        <v>&lt;1000</v>
      </c>
      <c r="Y1415" s="12">
        <f>VLOOKUP(H1415,Table1[#All],2,)*Kickstarter!E1415</f>
        <v>113.99999999999999</v>
      </c>
      <c r="Z1415" s="5">
        <f>Y1415/'currency conversion'!$B$18</f>
        <v>2.4743786229308999E-6</v>
      </c>
    </row>
    <row r="1416" spans="1:26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0"/>
        <v>2E-3</v>
      </c>
      <c r="P1416" s="6">
        <f t="shared" si="221"/>
        <v>1</v>
      </c>
      <c r="Q1416" t="str">
        <f t="shared" si="222"/>
        <v>publishing</v>
      </c>
      <c r="R1416" t="str">
        <f t="shared" si="223"/>
        <v>translations</v>
      </c>
      <c r="S1416" s="10">
        <f t="shared" si="224"/>
        <v>42708.00309027778</v>
      </c>
      <c r="T1416" s="10">
        <f t="shared" si="225"/>
        <v>42738.00309027778</v>
      </c>
      <c r="U1416">
        <f t="shared" si="226"/>
        <v>2016</v>
      </c>
      <c r="V1416">
        <f t="shared" si="227"/>
        <v>2017</v>
      </c>
      <c r="W1416" t="str">
        <f t="shared" si="228"/>
        <v>Dec</v>
      </c>
      <c r="X1416" t="str">
        <f t="shared" si="229"/>
        <v>&lt;1000</v>
      </c>
      <c r="Y1416" s="12">
        <f>VLOOKUP(H1416,Table1[#All],2,)*Kickstarter!E1416</f>
        <v>1</v>
      </c>
      <c r="Z1416" s="5">
        <f>Y1416/'currency conversion'!$B$18</f>
        <v>2.1705075639744737E-8</v>
      </c>
    </row>
    <row r="1417" spans="1:26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0"/>
        <v>0.18181818181818182</v>
      </c>
      <c r="P1417" s="6">
        <f t="shared" si="221"/>
        <v>88.888888888888886</v>
      </c>
      <c r="Q1417" t="str">
        <f t="shared" si="222"/>
        <v>publishing</v>
      </c>
      <c r="R1417" t="str">
        <f t="shared" si="223"/>
        <v>translations</v>
      </c>
      <c r="S1417" s="10">
        <f t="shared" si="224"/>
        <v>42192.425821759258</v>
      </c>
      <c r="T1417" s="10">
        <f t="shared" si="225"/>
        <v>42232.425821759258</v>
      </c>
      <c r="U1417">
        <f t="shared" si="226"/>
        <v>2015</v>
      </c>
      <c r="V1417">
        <f t="shared" si="227"/>
        <v>2015</v>
      </c>
      <c r="W1417" t="str">
        <f t="shared" si="228"/>
        <v>Jul</v>
      </c>
      <c r="X1417" t="str">
        <f t="shared" si="229"/>
        <v>&lt;1000</v>
      </c>
      <c r="Y1417" s="12">
        <f>VLOOKUP(H1417,Table1[#All],2,)*Kickstarter!E1417</f>
        <v>800</v>
      </c>
      <c r="Z1417" s="5">
        <f>Y1417/'currency conversion'!$B$18</f>
        <v>1.7364060511795792E-5</v>
      </c>
    </row>
    <row r="1418" spans="1:26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0"/>
        <v>0</v>
      </c>
      <c r="P1418" s="6">
        <f t="shared" si="221"/>
        <v>0</v>
      </c>
      <c r="Q1418" t="str">
        <f t="shared" si="222"/>
        <v>publishing</v>
      </c>
      <c r="R1418" t="str">
        <f t="shared" si="223"/>
        <v>translations</v>
      </c>
      <c r="S1418" s="10">
        <f t="shared" si="224"/>
        <v>42299.676145833335</v>
      </c>
      <c r="T1418" s="10">
        <f t="shared" si="225"/>
        <v>42329.717812499999</v>
      </c>
      <c r="U1418">
        <f t="shared" si="226"/>
        <v>2015</v>
      </c>
      <c r="V1418">
        <f t="shared" si="227"/>
        <v>2015</v>
      </c>
      <c r="W1418" t="str">
        <f t="shared" si="228"/>
        <v>Oct</v>
      </c>
      <c r="X1418" t="str">
        <f t="shared" si="229"/>
        <v>No funding</v>
      </c>
      <c r="Y1418" s="12">
        <f>VLOOKUP(H1418,Table1[#All],2,)*Kickstarter!E1418</f>
        <v>0</v>
      </c>
      <c r="Z1418" s="5">
        <f>Y1418/'currency conversion'!$B$18</f>
        <v>0</v>
      </c>
    </row>
    <row r="1419" spans="1:26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0"/>
        <v>1.2222222222222223E-2</v>
      </c>
      <c r="P1419" s="6">
        <f t="shared" si="221"/>
        <v>27.5</v>
      </c>
      <c r="Q1419" t="str">
        <f t="shared" si="222"/>
        <v>publishing</v>
      </c>
      <c r="R1419" t="str">
        <f t="shared" si="223"/>
        <v>translations</v>
      </c>
      <c r="S1419" s="10">
        <f t="shared" si="224"/>
        <v>42231.90016203704</v>
      </c>
      <c r="T1419" s="10">
        <f t="shared" si="225"/>
        <v>42262.21597222222</v>
      </c>
      <c r="U1419">
        <f t="shared" si="226"/>
        <v>2015</v>
      </c>
      <c r="V1419">
        <f t="shared" si="227"/>
        <v>2015</v>
      </c>
      <c r="W1419" t="str">
        <f t="shared" si="228"/>
        <v>Aug</v>
      </c>
      <c r="X1419" t="str">
        <f t="shared" si="229"/>
        <v>&lt;1000</v>
      </c>
      <c r="Y1419" s="12">
        <f>VLOOKUP(H1419,Table1[#All],2,)*Kickstarter!E1419</f>
        <v>55</v>
      </c>
      <c r="Z1419" s="5">
        <f>Y1419/'currency conversion'!$B$18</f>
        <v>1.1937791601859607E-6</v>
      </c>
    </row>
    <row r="1420" spans="1:26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0"/>
        <v>2E-3</v>
      </c>
      <c r="P1420" s="6">
        <f t="shared" si="221"/>
        <v>6</v>
      </c>
      <c r="Q1420" t="str">
        <f t="shared" si="222"/>
        <v>publishing</v>
      </c>
      <c r="R1420" t="str">
        <f t="shared" si="223"/>
        <v>translations</v>
      </c>
      <c r="S1420" s="10">
        <f t="shared" si="224"/>
        <v>42395.206412037034</v>
      </c>
      <c r="T1420" s="10">
        <f t="shared" si="225"/>
        <v>42425.206412037034</v>
      </c>
      <c r="U1420">
        <f t="shared" si="226"/>
        <v>2016</v>
      </c>
      <c r="V1420">
        <f t="shared" si="227"/>
        <v>2016</v>
      </c>
      <c r="W1420" t="str">
        <f t="shared" si="228"/>
        <v>Jan</v>
      </c>
      <c r="X1420" t="str">
        <f t="shared" si="229"/>
        <v>&lt;1000</v>
      </c>
      <c r="Y1420" s="12">
        <f>VLOOKUP(H1420,Table1[#All],2,)*Kickstarter!E1420</f>
        <v>6.84</v>
      </c>
      <c r="Z1420" s="5">
        <f>Y1420/'currency conversion'!$B$18</f>
        <v>1.4846271737585401E-7</v>
      </c>
    </row>
    <row r="1421" spans="1:26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0"/>
        <v>7.0634920634920634E-2</v>
      </c>
      <c r="P1421" s="6">
        <f t="shared" si="221"/>
        <v>44.5</v>
      </c>
      <c r="Q1421" t="str">
        <f t="shared" si="222"/>
        <v>publishing</v>
      </c>
      <c r="R1421" t="str">
        <f t="shared" si="223"/>
        <v>translations</v>
      </c>
      <c r="S1421" s="10">
        <f t="shared" si="224"/>
        <v>42622.206238425926</v>
      </c>
      <c r="T1421" s="10">
        <f t="shared" si="225"/>
        <v>42652.206238425926</v>
      </c>
      <c r="U1421">
        <f t="shared" si="226"/>
        <v>2016</v>
      </c>
      <c r="V1421">
        <f t="shared" si="227"/>
        <v>2016</v>
      </c>
      <c r="W1421" t="str">
        <f t="shared" si="228"/>
        <v>Sep</v>
      </c>
      <c r="X1421" t="str">
        <f t="shared" si="229"/>
        <v>&lt;1000</v>
      </c>
      <c r="Y1421" s="12">
        <f>VLOOKUP(H1421,Table1[#All],2,)*Kickstarter!E1421</f>
        <v>445</v>
      </c>
      <c r="Z1421" s="5">
        <f>Y1421/'currency conversion'!$B$18</f>
        <v>9.6587586596864082E-6</v>
      </c>
    </row>
    <row r="1422" spans="1:26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0"/>
        <v>2.7272727272727271E-2</v>
      </c>
      <c r="P1422" s="6">
        <f t="shared" si="221"/>
        <v>1</v>
      </c>
      <c r="Q1422" t="str">
        <f t="shared" si="222"/>
        <v>publishing</v>
      </c>
      <c r="R1422" t="str">
        <f t="shared" si="223"/>
        <v>translations</v>
      </c>
      <c r="S1422" s="10">
        <f t="shared" si="224"/>
        <v>42524.417662037042</v>
      </c>
      <c r="T1422" s="10">
        <f t="shared" si="225"/>
        <v>42549.417662037042</v>
      </c>
      <c r="U1422">
        <f t="shared" si="226"/>
        <v>2016</v>
      </c>
      <c r="V1422">
        <f t="shared" si="227"/>
        <v>2016</v>
      </c>
      <c r="W1422" t="str">
        <f t="shared" si="228"/>
        <v>Jun</v>
      </c>
      <c r="X1422" t="str">
        <f t="shared" si="229"/>
        <v>&lt;1000</v>
      </c>
      <c r="Y1422" s="12">
        <f>VLOOKUP(H1422,Table1[#All],2,)*Kickstarter!E1422</f>
        <v>3</v>
      </c>
      <c r="Z1422" s="5">
        <f>Y1422/'currency conversion'!$B$18</f>
        <v>6.5115226919234218E-8</v>
      </c>
    </row>
    <row r="1423" spans="1:26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0"/>
        <v>1E-3</v>
      </c>
      <c r="P1423" s="6">
        <f t="shared" si="221"/>
        <v>100</v>
      </c>
      <c r="Q1423" t="str">
        <f t="shared" si="222"/>
        <v>publishing</v>
      </c>
      <c r="R1423" t="str">
        <f t="shared" si="223"/>
        <v>translations</v>
      </c>
      <c r="S1423" s="10">
        <f t="shared" si="224"/>
        <v>42013.665613425925</v>
      </c>
      <c r="T1423" s="10">
        <f t="shared" si="225"/>
        <v>42043.665613425925</v>
      </c>
      <c r="U1423">
        <f t="shared" si="226"/>
        <v>2015</v>
      </c>
      <c r="V1423">
        <f t="shared" si="227"/>
        <v>2015</v>
      </c>
      <c r="W1423" t="str">
        <f t="shared" si="228"/>
        <v>Jan</v>
      </c>
      <c r="X1423" t="str">
        <f t="shared" si="229"/>
        <v>&lt;1000</v>
      </c>
      <c r="Y1423" s="12">
        <f>VLOOKUP(H1423,Table1[#All],2,)*Kickstarter!E1423</f>
        <v>22</v>
      </c>
      <c r="Z1423" s="5">
        <f>Y1423/'currency conversion'!$B$18</f>
        <v>4.7751166407438426E-7</v>
      </c>
    </row>
    <row r="1424" spans="1:26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0"/>
        <v>1.0399999999999999E-3</v>
      </c>
      <c r="P1424" s="6">
        <f t="shared" si="221"/>
        <v>13</v>
      </c>
      <c r="Q1424" t="str">
        <f t="shared" si="222"/>
        <v>publishing</v>
      </c>
      <c r="R1424" t="str">
        <f t="shared" si="223"/>
        <v>translations</v>
      </c>
      <c r="S1424" s="10">
        <f t="shared" si="224"/>
        <v>42603.989629629628</v>
      </c>
      <c r="T1424" s="10">
        <f t="shared" si="225"/>
        <v>42633.989629629628</v>
      </c>
      <c r="U1424">
        <f t="shared" si="226"/>
        <v>2016</v>
      </c>
      <c r="V1424">
        <f t="shared" si="227"/>
        <v>2016</v>
      </c>
      <c r="W1424" t="str">
        <f t="shared" si="228"/>
        <v>Aug</v>
      </c>
      <c r="X1424" t="str">
        <f t="shared" si="229"/>
        <v>&lt;1000</v>
      </c>
      <c r="Y1424" s="12">
        <f>VLOOKUP(H1424,Table1[#All],2,)*Kickstarter!E1424</f>
        <v>17.68</v>
      </c>
      <c r="Z1424" s="5">
        <f>Y1424/'currency conversion'!$B$18</f>
        <v>3.8374573731068695E-7</v>
      </c>
    </row>
    <row r="1425" spans="1:26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0"/>
        <v>3.3333333333333335E-3</v>
      </c>
      <c r="P1425" s="6">
        <f t="shared" si="221"/>
        <v>100</v>
      </c>
      <c r="Q1425" t="str">
        <f t="shared" si="222"/>
        <v>publishing</v>
      </c>
      <c r="R1425" t="str">
        <f t="shared" si="223"/>
        <v>translations</v>
      </c>
      <c r="S1425" s="10">
        <f t="shared" si="224"/>
        <v>42340.110312500001</v>
      </c>
      <c r="T1425" s="10">
        <f t="shared" si="225"/>
        <v>42370.110312500001</v>
      </c>
      <c r="U1425">
        <f t="shared" si="226"/>
        <v>2015</v>
      </c>
      <c r="V1425">
        <f t="shared" si="227"/>
        <v>2016</v>
      </c>
      <c r="W1425" t="str">
        <f t="shared" si="228"/>
        <v>Dec</v>
      </c>
      <c r="X1425" t="str">
        <f t="shared" si="229"/>
        <v>&lt;1000</v>
      </c>
      <c r="Y1425" s="12">
        <f>VLOOKUP(H1425,Table1[#All],2,)*Kickstarter!E1425</f>
        <v>71</v>
      </c>
      <c r="Z1425" s="5">
        <f>Y1425/'currency conversion'!$B$18</f>
        <v>1.5410603704218764E-6</v>
      </c>
    </row>
    <row r="1426" spans="1:26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0"/>
        <v>0.2036</v>
      </c>
      <c r="P1426" s="6">
        <f t="shared" si="221"/>
        <v>109.07142857142857</v>
      </c>
      <c r="Q1426" t="str">
        <f t="shared" si="222"/>
        <v>publishing</v>
      </c>
      <c r="R1426" t="str">
        <f t="shared" si="223"/>
        <v>translations</v>
      </c>
      <c r="S1426" s="10">
        <f t="shared" si="224"/>
        <v>42676.467615740738</v>
      </c>
      <c r="T1426" s="10">
        <f t="shared" si="225"/>
        <v>42689.509282407409</v>
      </c>
      <c r="U1426">
        <f t="shared" si="226"/>
        <v>2016</v>
      </c>
      <c r="V1426">
        <f t="shared" si="227"/>
        <v>2016</v>
      </c>
      <c r="W1426" t="str">
        <f t="shared" si="228"/>
        <v>Nov</v>
      </c>
      <c r="X1426" t="str">
        <f t="shared" si="229"/>
        <v>1000 to 4999</v>
      </c>
      <c r="Y1426" s="12">
        <f>VLOOKUP(H1426,Table1[#All],2,)*Kickstarter!E1426</f>
        <v>1527</v>
      </c>
      <c r="Z1426" s="5">
        <f>Y1426/'currency conversion'!$B$18</f>
        <v>3.3143650501890212E-5</v>
      </c>
    </row>
    <row r="1427" spans="1:26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0"/>
        <v>0</v>
      </c>
      <c r="P1427" s="6">
        <f t="shared" si="221"/>
        <v>0</v>
      </c>
      <c r="Q1427" t="str">
        <f t="shared" si="222"/>
        <v>publishing</v>
      </c>
      <c r="R1427" t="str">
        <f t="shared" si="223"/>
        <v>translations</v>
      </c>
      <c r="S1427" s="10">
        <f t="shared" si="224"/>
        <v>42092.881469907406</v>
      </c>
      <c r="T1427" s="10">
        <f t="shared" si="225"/>
        <v>42122.881469907406</v>
      </c>
      <c r="U1427">
        <f t="shared" si="226"/>
        <v>2015</v>
      </c>
      <c r="V1427">
        <f t="shared" si="227"/>
        <v>2015</v>
      </c>
      <c r="W1427" t="str">
        <f t="shared" si="228"/>
        <v>Mar</v>
      </c>
      <c r="X1427" t="str">
        <f t="shared" si="229"/>
        <v>No funding</v>
      </c>
      <c r="Y1427" s="12">
        <f>VLOOKUP(H1427,Table1[#All],2,)*Kickstarter!E1427</f>
        <v>0</v>
      </c>
      <c r="Z1427" s="5">
        <f>Y1427/'currency conversion'!$B$18</f>
        <v>0</v>
      </c>
    </row>
    <row r="1428" spans="1:26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0"/>
        <v>0</v>
      </c>
      <c r="P1428" s="6">
        <f t="shared" si="221"/>
        <v>0</v>
      </c>
      <c r="Q1428" t="str">
        <f t="shared" si="222"/>
        <v>publishing</v>
      </c>
      <c r="R1428" t="str">
        <f t="shared" si="223"/>
        <v>translations</v>
      </c>
      <c r="S1428" s="10">
        <f t="shared" si="224"/>
        <v>42180.140277777777</v>
      </c>
      <c r="T1428" s="10">
        <f t="shared" si="225"/>
        <v>42240.140277777777</v>
      </c>
      <c r="U1428">
        <f t="shared" si="226"/>
        <v>2015</v>
      </c>
      <c r="V1428">
        <f t="shared" si="227"/>
        <v>2015</v>
      </c>
      <c r="W1428" t="str">
        <f t="shared" si="228"/>
        <v>Jun</v>
      </c>
      <c r="X1428" t="str">
        <f t="shared" si="229"/>
        <v>No funding</v>
      </c>
      <c r="Y1428" s="12">
        <f>VLOOKUP(H1428,Table1[#All],2,)*Kickstarter!E1428</f>
        <v>0</v>
      </c>
      <c r="Z1428" s="5">
        <f>Y1428/'currency conversion'!$B$18</f>
        <v>0</v>
      </c>
    </row>
    <row r="1429" spans="1:26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0"/>
        <v>8.3799999999999999E-2</v>
      </c>
      <c r="P1429" s="6">
        <f t="shared" si="221"/>
        <v>104.75</v>
      </c>
      <c r="Q1429" t="str">
        <f t="shared" si="222"/>
        <v>publishing</v>
      </c>
      <c r="R1429" t="str">
        <f t="shared" si="223"/>
        <v>translations</v>
      </c>
      <c r="S1429" s="10">
        <f t="shared" si="224"/>
        <v>42601.601678240739</v>
      </c>
      <c r="T1429" s="10">
        <f t="shared" si="225"/>
        <v>42631.601678240739</v>
      </c>
      <c r="U1429">
        <f t="shared" si="226"/>
        <v>2016</v>
      </c>
      <c r="V1429">
        <f t="shared" si="227"/>
        <v>2016</v>
      </c>
      <c r="W1429" t="str">
        <f t="shared" si="228"/>
        <v>Aug</v>
      </c>
      <c r="X1429" t="str">
        <f t="shared" si="229"/>
        <v>&lt;1000</v>
      </c>
      <c r="Y1429" s="12">
        <f>VLOOKUP(H1429,Table1[#All],2,)*Kickstarter!E1429</f>
        <v>477.65999999999997</v>
      </c>
      <c r="Z1429" s="5">
        <f>Y1429/'currency conversion'!$B$18</f>
        <v>1.036764643008047E-5</v>
      </c>
    </row>
    <row r="1430" spans="1:26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0"/>
        <v>4.4999999999999998E-2</v>
      </c>
      <c r="P1430" s="6">
        <f t="shared" si="221"/>
        <v>15</v>
      </c>
      <c r="Q1430" t="str">
        <f t="shared" si="222"/>
        <v>publishing</v>
      </c>
      <c r="R1430" t="str">
        <f t="shared" si="223"/>
        <v>translations</v>
      </c>
      <c r="S1430" s="10">
        <f t="shared" si="224"/>
        <v>42432.129826388889</v>
      </c>
      <c r="T1430" s="10">
        <f t="shared" si="225"/>
        <v>42462.088159722218</v>
      </c>
      <c r="U1430">
        <f t="shared" si="226"/>
        <v>2016</v>
      </c>
      <c r="V1430">
        <f t="shared" si="227"/>
        <v>2016</v>
      </c>
      <c r="W1430" t="str">
        <f t="shared" si="228"/>
        <v>Mar</v>
      </c>
      <c r="X1430" t="str">
        <f t="shared" si="229"/>
        <v>&lt;1000</v>
      </c>
      <c r="Y1430" s="12">
        <f>VLOOKUP(H1430,Table1[#All],2,)*Kickstarter!E1430</f>
        <v>51.3</v>
      </c>
      <c r="Z1430" s="5">
        <f>Y1430/'currency conversion'!$B$18</f>
        <v>1.1134703803189051E-6</v>
      </c>
    </row>
    <row r="1431" spans="1:26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0"/>
        <v>0</v>
      </c>
      <c r="P1431" s="6">
        <f t="shared" si="221"/>
        <v>0</v>
      </c>
      <c r="Q1431" t="str">
        <f t="shared" si="222"/>
        <v>publishing</v>
      </c>
      <c r="R1431" t="str">
        <f t="shared" si="223"/>
        <v>translations</v>
      </c>
      <c r="S1431" s="10">
        <f t="shared" si="224"/>
        <v>42073.810671296298</v>
      </c>
      <c r="T1431" s="10">
        <f t="shared" si="225"/>
        <v>42103.810671296298</v>
      </c>
      <c r="U1431">
        <f t="shared" si="226"/>
        <v>2015</v>
      </c>
      <c r="V1431">
        <f t="shared" si="227"/>
        <v>2015</v>
      </c>
      <c r="W1431" t="str">
        <f t="shared" si="228"/>
        <v>Mar</v>
      </c>
      <c r="X1431" t="str">
        <f t="shared" si="229"/>
        <v>No funding</v>
      </c>
      <c r="Y1431" s="12">
        <f>VLOOKUP(H1431,Table1[#All],2,)*Kickstarter!E1431</f>
        <v>0</v>
      </c>
      <c r="Z1431" s="5">
        <f>Y1431/'currency conversion'!$B$18</f>
        <v>0</v>
      </c>
    </row>
    <row r="1432" spans="1:26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0"/>
        <v>8.0600000000000005E-2</v>
      </c>
      <c r="P1432" s="6">
        <f t="shared" si="221"/>
        <v>80.599999999999994</v>
      </c>
      <c r="Q1432" t="str">
        <f t="shared" si="222"/>
        <v>publishing</v>
      </c>
      <c r="R1432" t="str">
        <f t="shared" si="223"/>
        <v>translations</v>
      </c>
      <c r="S1432" s="10">
        <f t="shared" si="224"/>
        <v>41961.563518518524</v>
      </c>
      <c r="T1432" s="10">
        <f t="shared" si="225"/>
        <v>41992.563518518524</v>
      </c>
      <c r="U1432">
        <f t="shared" si="226"/>
        <v>2014</v>
      </c>
      <c r="V1432">
        <f t="shared" si="227"/>
        <v>2014</v>
      </c>
      <c r="W1432" t="str">
        <f t="shared" si="228"/>
        <v>Nov</v>
      </c>
      <c r="X1432" t="str">
        <f t="shared" si="229"/>
        <v>&lt;1000</v>
      </c>
      <c r="Y1432" s="12">
        <f>VLOOKUP(H1432,Table1[#All],2,)*Kickstarter!E1432</f>
        <v>403</v>
      </c>
      <c r="Z1432" s="5">
        <f>Y1432/'currency conversion'!$B$18</f>
        <v>8.7471454828171294E-6</v>
      </c>
    </row>
    <row r="1433" spans="1:26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0"/>
        <v>0.31947058823529412</v>
      </c>
      <c r="P1433" s="6">
        <f t="shared" si="221"/>
        <v>115.55319148936171</v>
      </c>
      <c r="Q1433" t="str">
        <f t="shared" si="222"/>
        <v>publishing</v>
      </c>
      <c r="R1433" t="str">
        <f t="shared" si="223"/>
        <v>translations</v>
      </c>
      <c r="S1433" s="10">
        <f t="shared" si="224"/>
        <v>42303.960833333331</v>
      </c>
      <c r="T1433" s="10">
        <f t="shared" si="225"/>
        <v>42334.002500000002</v>
      </c>
      <c r="U1433">
        <f t="shared" si="226"/>
        <v>2015</v>
      </c>
      <c r="V1433">
        <f t="shared" si="227"/>
        <v>2015</v>
      </c>
      <c r="W1433" t="str">
        <f t="shared" si="228"/>
        <v>Oct</v>
      </c>
      <c r="X1433" t="str">
        <f t="shared" si="229"/>
        <v>5000 to 9999</v>
      </c>
      <c r="Y1433" s="12">
        <f>VLOOKUP(H1433,Table1[#All],2,)*Kickstarter!E1433</f>
        <v>5431</v>
      </c>
      <c r="Z1433" s="5">
        <f>Y1433/'currency conversion'!$B$18</f>
        <v>1.1788026579945367E-4</v>
      </c>
    </row>
    <row r="1434" spans="1:26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0"/>
        <v>0</v>
      </c>
      <c r="P1434" s="6">
        <f t="shared" si="221"/>
        <v>0</v>
      </c>
      <c r="Q1434" t="str">
        <f t="shared" si="222"/>
        <v>publishing</v>
      </c>
      <c r="R1434" t="str">
        <f t="shared" si="223"/>
        <v>translations</v>
      </c>
      <c r="S1434" s="10">
        <f t="shared" si="224"/>
        <v>42175.530416666668</v>
      </c>
      <c r="T1434" s="10">
        <f t="shared" si="225"/>
        <v>42205.530416666668</v>
      </c>
      <c r="U1434">
        <f t="shared" si="226"/>
        <v>2015</v>
      </c>
      <c r="V1434">
        <f t="shared" si="227"/>
        <v>2015</v>
      </c>
      <c r="W1434" t="str">
        <f t="shared" si="228"/>
        <v>Jun</v>
      </c>
      <c r="X1434" t="str">
        <f t="shared" si="229"/>
        <v>No funding</v>
      </c>
      <c r="Y1434" s="12">
        <f>VLOOKUP(H1434,Table1[#All],2,)*Kickstarter!E1434</f>
        <v>0</v>
      </c>
      <c r="Z1434" s="5">
        <f>Y1434/'currency conversion'!$B$18</f>
        <v>0</v>
      </c>
    </row>
    <row r="1435" spans="1:26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0"/>
        <v>6.7083333333333328E-2</v>
      </c>
      <c r="P1435" s="6">
        <f t="shared" si="221"/>
        <v>80.5</v>
      </c>
      <c r="Q1435" t="str">
        <f t="shared" si="222"/>
        <v>publishing</v>
      </c>
      <c r="R1435" t="str">
        <f t="shared" si="223"/>
        <v>translations</v>
      </c>
      <c r="S1435" s="10">
        <f t="shared" si="224"/>
        <v>42673.375868055555</v>
      </c>
      <c r="T1435" s="10">
        <f t="shared" si="225"/>
        <v>42714.208333333328</v>
      </c>
      <c r="U1435">
        <f t="shared" si="226"/>
        <v>2016</v>
      </c>
      <c r="V1435">
        <f t="shared" si="227"/>
        <v>2016</v>
      </c>
      <c r="W1435" t="str">
        <f t="shared" si="228"/>
        <v>Oct</v>
      </c>
      <c r="X1435" t="str">
        <f t="shared" si="229"/>
        <v>&lt;1000</v>
      </c>
      <c r="Y1435" s="12">
        <f>VLOOKUP(H1435,Table1[#All],2,)*Kickstarter!E1435</f>
        <v>917.69999999999993</v>
      </c>
      <c r="Z1435" s="5">
        <f>Y1435/'currency conversion'!$B$18</f>
        <v>1.9918747914593743E-5</v>
      </c>
    </row>
    <row r="1436" spans="1:26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0"/>
        <v>9.987804878048781E-2</v>
      </c>
      <c r="P1436" s="6">
        <f t="shared" si="221"/>
        <v>744.5454545454545</v>
      </c>
      <c r="Q1436" t="str">
        <f t="shared" si="222"/>
        <v>publishing</v>
      </c>
      <c r="R1436" t="str">
        <f t="shared" si="223"/>
        <v>translations</v>
      </c>
      <c r="S1436" s="10">
        <f t="shared" si="224"/>
        <v>42142.517106481479</v>
      </c>
      <c r="T1436" s="10">
        <f t="shared" si="225"/>
        <v>42163.375</v>
      </c>
      <c r="U1436">
        <f t="shared" si="226"/>
        <v>2015</v>
      </c>
      <c r="V1436">
        <f t="shared" si="227"/>
        <v>2015</v>
      </c>
      <c r="W1436" t="str">
        <f t="shared" si="228"/>
        <v>May</v>
      </c>
      <c r="X1436" t="str">
        <f t="shared" si="229"/>
        <v>5000 to 9999</v>
      </c>
      <c r="Y1436" s="12">
        <f>VLOOKUP(H1436,Table1[#All],2,)*Kickstarter!E1436</f>
        <v>1228.5</v>
      </c>
      <c r="Z1436" s="5">
        <f>Y1436/'currency conversion'!$B$18</f>
        <v>2.6664685423426412E-5</v>
      </c>
    </row>
    <row r="1437" spans="1:26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0"/>
        <v>1E-3</v>
      </c>
      <c r="P1437" s="6">
        <f t="shared" si="221"/>
        <v>7.5</v>
      </c>
      <c r="Q1437" t="str">
        <f t="shared" si="222"/>
        <v>publishing</v>
      </c>
      <c r="R1437" t="str">
        <f t="shared" si="223"/>
        <v>translations</v>
      </c>
      <c r="S1437" s="10">
        <f t="shared" si="224"/>
        <v>42258.530324074076</v>
      </c>
      <c r="T1437" s="10">
        <f t="shared" si="225"/>
        <v>42288.530324074076</v>
      </c>
      <c r="U1437">
        <f t="shared" si="226"/>
        <v>2015</v>
      </c>
      <c r="V1437">
        <f t="shared" si="227"/>
        <v>2015</v>
      </c>
      <c r="W1437" t="str">
        <f t="shared" si="228"/>
        <v>Sep</v>
      </c>
      <c r="X1437" t="str">
        <f t="shared" si="229"/>
        <v>&lt;1000</v>
      </c>
      <c r="Y1437" s="12">
        <f>VLOOKUP(H1437,Table1[#All],2,)*Kickstarter!E1437</f>
        <v>17.099999999999998</v>
      </c>
      <c r="Z1437" s="5">
        <f>Y1437/'currency conversion'!$B$18</f>
        <v>3.7115679343963499E-7</v>
      </c>
    </row>
    <row r="1438" spans="1:26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0"/>
        <v>7.7000000000000002E-3</v>
      </c>
      <c r="P1438" s="6">
        <f t="shared" si="221"/>
        <v>38.5</v>
      </c>
      <c r="Q1438" t="str">
        <f t="shared" si="222"/>
        <v>publishing</v>
      </c>
      <c r="R1438" t="str">
        <f t="shared" si="223"/>
        <v>translations</v>
      </c>
      <c r="S1438" s="10">
        <f t="shared" si="224"/>
        <v>42391.10019675926</v>
      </c>
      <c r="T1438" s="10">
        <f t="shared" si="225"/>
        <v>42421.10019675926</v>
      </c>
      <c r="U1438">
        <f t="shared" si="226"/>
        <v>2016</v>
      </c>
      <c r="V1438">
        <f t="shared" si="227"/>
        <v>2016</v>
      </c>
      <c r="W1438" t="str">
        <f t="shared" si="228"/>
        <v>Jan</v>
      </c>
      <c r="X1438" t="str">
        <f t="shared" si="229"/>
        <v>&lt;1000</v>
      </c>
      <c r="Y1438" s="12">
        <f>VLOOKUP(H1438,Table1[#All],2,)*Kickstarter!E1438</f>
        <v>87.779999999999987</v>
      </c>
      <c r="Z1438" s="5">
        <f>Y1438/'currency conversion'!$B$18</f>
        <v>1.9052715396567929E-6</v>
      </c>
    </row>
    <row r="1439" spans="1:26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0"/>
        <v>0.26900000000000002</v>
      </c>
      <c r="P1439" s="6">
        <f t="shared" si="221"/>
        <v>36.68181818181818</v>
      </c>
      <c r="Q1439" t="str">
        <f t="shared" si="222"/>
        <v>publishing</v>
      </c>
      <c r="R1439" t="str">
        <f t="shared" si="223"/>
        <v>translations</v>
      </c>
      <c r="S1439" s="10">
        <f t="shared" si="224"/>
        <v>41796.281701388885</v>
      </c>
      <c r="T1439" s="10">
        <f t="shared" si="225"/>
        <v>41832.957638888889</v>
      </c>
      <c r="U1439">
        <f t="shared" si="226"/>
        <v>2014</v>
      </c>
      <c r="V1439">
        <f t="shared" si="227"/>
        <v>2014</v>
      </c>
      <c r="W1439" t="str">
        <f t="shared" si="228"/>
        <v>Jun</v>
      </c>
      <c r="X1439" t="str">
        <f t="shared" si="229"/>
        <v>&lt;1000</v>
      </c>
      <c r="Y1439" s="12">
        <f>VLOOKUP(H1439,Table1[#All],2,)*Kickstarter!E1439</f>
        <v>807</v>
      </c>
      <c r="Z1439" s="5">
        <f>Y1439/'currency conversion'!$B$18</f>
        <v>1.7515996041274003E-5</v>
      </c>
    </row>
    <row r="1440" spans="1:26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0"/>
        <v>0.03</v>
      </c>
      <c r="P1440" s="6">
        <f t="shared" si="221"/>
        <v>75</v>
      </c>
      <c r="Q1440" t="str">
        <f t="shared" si="222"/>
        <v>publishing</v>
      </c>
      <c r="R1440" t="str">
        <f t="shared" si="223"/>
        <v>translations</v>
      </c>
      <c r="S1440" s="10">
        <f t="shared" si="224"/>
        <v>42457.621516203704</v>
      </c>
      <c r="T1440" s="10">
        <f t="shared" si="225"/>
        <v>42487.329861111109</v>
      </c>
      <c r="U1440">
        <f t="shared" si="226"/>
        <v>2016</v>
      </c>
      <c r="V1440">
        <f t="shared" si="227"/>
        <v>2016</v>
      </c>
      <c r="W1440" t="str">
        <f t="shared" si="228"/>
        <v>Mar</v>
      </c>
      <c r="X1440" t="str">
        <f t="shared" si="229"/>
        <v>&lt;1000</v>
      </c>
      <c r="Y1440" s="12">
        <f>VLOOKUP(H1440,Table1[#All],2,)*Kickstarter!E1440</f>
        <v>90</v>
      </c>
      <c r="Z1440" s="5">
        <f>Y1440/'currency conversion'!$B$18</f>
        <v>1.9534568075770265E-6</v>
      </c>
    </row>
    <row r="1441" spans="1:26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0"/>
        <v>6.6055045871559637E-2</v>
      </c>
      <c r="P1441" s="6">
        <f t="shared" si="221"/>
        <v>30</v>
      </c>
      <c r="Q1441" t="str">
        <f t="shared" si="222"/>
        <v>publishing</v>
      </c>
      <c r="R1441" t="str">
        <f t="shared" si="223"/>
        <v>translations</v>
      </c>
      <c r="S1441" s="10">
        <f t="shared" si="224"/>
        <v>42040.579872685186</v>
      </c>
      <c r="T1441" s="10">
        <f t="shared" si="225"/>
        <v>42070.579872685186</v>
      </c>
      <c r="U1441">
        <f t="shared" si="226"/>
        <v>2015</v>
      </c>
      <c r="V1441">
        <f t="shared" si="227"/>
        <v>2015</v>
      </c>
      <c r="W1441" t="str">
        <f t="shared" si="228"/>
        <v>Feb</v>
      </c>
      <c r="X1441" t="str">
        <f t="shared" si="229"/>
        <v>&lt;1000</v>
      </c>
      <c r="Y1441" s="12">
        <f>VLOOKUP(H1441,Table1[#All],2,)*Kickstarter!E1441</f>
        <v>135</v>
      </c>
      <c r="Z1441" s="5">
        <f>Y1441/'currency conversion'!$B$18</f>
        <v>2.9301852113655398E-6</v>
      </c>
    </row>
    <row r="1442" spans="1:26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0"/>
        <v>7.6923076923076926E-5</v>
      </c>
      <c r="P1442" s="6">
        <f t="shared" si="221"/>
        <v>1</v>
      </c>
      <c r="Q1442" t="str">
        <f t="shared" si="222"/>
        <v>publishing</v>
      </c>
      <c r="R1442" t="str">
        <f t="shared" si="223"/>
        <v>translations</v>
      </c>
      <c r="S1442" s="10">
        <f t="shared" si="224"/>
        <v>42486.498414351852</v>
      </c>
      <c r="T1442" s="10">
        <f t="shared" si="225"/>
        <v>42516.498414351852</v>
      </c>
      <c r="U1442">
        <f t="shared" si="226"/>
        <v>2016</v>
      </c>
      <c r="V1442">
        <f t="shared" si="227"/>
        <v>2016</v>
      </c>
      <c r="W1442" t="str">
        <f t="shared" si="228"/>
        <v>Apr</v>
      </c>
      <c r="X1442" t="str">
        <f t="shared" si="229"/>
        <v>&lt;1000</v>
      </c>
      <c r="Y1442" s="12">
        <f>VLOOKUP(H1442,Table1[#All],2,)*Kickstarter!E1442</f>
        <v>1.1399999999999999</v>
      </c>
      <c r="Z1442" s="5">
        <f>Y1442/'currency conversion'!$B$18</f>
        <v>2.4743786229308999E-8</v>
      </c>
    </row>
    <row r="1443" spans="1:26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0"/>
        <v>1.1222222222222222E-2</v>
      </c>
      <c r="P1443" s="6">
        <f t="shared" si="221"/>
        <v>673.33333333333337</v>
      </c>
      <c r="Q1443" t="str">
        <f t="shared" si="222"/>
        <v>publishing</v>
      </c>
      <c r="R1443" t="str">
        <f t="shared" si="223"/>
        <v>translations</v>
      </c>
      <c r="S1443" s="10">
        <f t="shared" si="224"/>
        <v>42198.515844907408</v>
      </c>
      <c r="T1443" s="10">
        <f t="shared" si="225"/>
        <v>42258.515844907408</v>
      </c>
      <c r="U1443">
        <f t="shared" si="226"/>
        <v>2015</v>
      </c>
      <c r="V1443">
        <f t="shared" si="227"/>
        <v>2015</v>
      </c>
      <c r="W1443" t="str">
        <f t="shared" si="228"/>
        <v>Jul</v>
      </c>
      <c r="X1443" t="str">
        <f t="shared" si="229"/>
        <v>1000 to 4999</v>
      </c>
      <c r="Y1443" s="12">
        <f>VLOOKUP(H1443,Table1[#All],2,)*Kickstarter!E1443</f>
        <v>2646.2000000000003</v>
      </c>
      <c r="Z1443" s="5">
        <f>Y1443/'currency conversion'!$B$18</f>
        <v>5.7435971157892529E-5</v>
      </c>
    </row>
    <row r="1444" spans="1:26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0"/>
        <v>0</v>
      </c>
      <c r="P1444" s="6">
        <f t="shared" si="221"/>
        <v>0</v>
      </c>
      <c r="Q1444" t="str">
        <f t="shared" si="222"/>
        <v>publishing</v>
      </c>
      <c r="R1444" t="str">
        <f t="shared" si="223"/>
        <v>translations</v>
      </c>
      <c r="S1444" s="10">
        <f t="shared" si="224"/>
        <v>42485.39534722222</v>
      </c>
      <c r="T1444" s="10">
        <f t="shared" si="225"/>
        <v>42515.39534722222</v>
      </c>
      <c r="U1444">
        <f t="shared" si="226"/>
        <v>2016</v>
      </c>
      <c r="V1444">
        <f t="shared" si="227"/>
        <v>2016</v>
      </c>
      <c r="W1444" t="str">
        <f t="shared" si="228"/>
        <v>Apr</v>
      </c>
      <c r="X1444" t="str">
        <f t="shared" si="229"/>
        <v>No funding</v>
      </c>
      <c r="Y1444" s="12">
        <f>VLOOKUP(H1444,Table1[#All],2,)*Kickstarter!E1444</f>
        <v>0</v>
      </c>
      <c r="Z1444" s="5">
        <f>Y1444/'currency conversion'!$B$18</f>
        <v>0</v>
      </c>
    </row>
    <row r="1445" spans="1:26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0"/>
        <v>0</v>
      </c>
      <c r="P1445" s="6">
        <f t="shared" si="221"/>
        <v>0</v>
      </c>
      <c r="Q1445" t="str">
        <f t="shared" si="222"/>
        <v>publishing</v>
      </c>
      <c r="R1445" t="str">
        <f t="shared" si="223"/>
        <v>translations</v>
      </c>
      <c r="S1445" s="10">
        <f t="shared" si="224"/>
        <v>42707.676030092596</v>
      </c>
      <c r="T1445" s="10">
        <f t="shared" si="225"/>
        <v>42737.676030092596</v>
      </c>
      <c r="U1445">
        <f t="shared" si="226"/>
        <v>2016</v>
      </c>
      <c r="V1445">
        <f t="shared" si="227"/>
        <v>2017</v>
      </c>
      <c r="W1445" t="str">
        <f t="shared" si="228"/>
        <v>Dec</v>
      </c>
      <c r="X1445" t="str">
        <f t="shared" si="229"/>
        <v>No funding</v>
      </c>
      <c r="Y1445" s="12">
        <f>VLOOKUP(H1445,Table1[#All],2,)*Kickstarter!E1445</f>
        <v>0</v>
      </c>
      <c r="Z1445" s="5">
        <f>Y1445/'currency conversion'!$B$18</f>
        <v>0</v>
      </c>
    </row>
    <row r="1446" spans="1:26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0"/>
        <v>0</v>
      </c>
      <c r="P1446" s="6">
        <f t="shared" si="221"/>
        <v>0</v>
      </c>
      <c r="Q1446" t="str">
        <f t="shared" si="222"/>
        <v>publishing</v>
      </c>
      <c r="R1446" t="str">
        <f t="shared" si="223"/>
        <v>translations</v>
      </c>
      <c r="S1446" s="10">
        <f t="shared" si="224"/>
        <v>42199.623402777783</v>
      </c>
      <c r="T1446" s="10">
        <f t="shared" si="225"/>
        <v>42259.623402777783</v>
      </c>
      <c r="U1446">
        <f t="shared" si="226"/>
        <v>2015</v>
      </c>
      <c r="V1446">
        <f t="shared" si="227"/>
        <v>2015</v>
      </c>
      <c r="W1446" t="str">
        <f t="shared" si="228"/>
        <v>Jul</v>
      </c>
      <c r="X1446" t="str">
        <f t="shared" si="229"/>
        <v>No funding</v>
      </c>
      <c r="Y1446" s="12">
        <f>VLOOKUP(H1446,Table1[#All],2,)*Kickstarter!E1446</f>
        <v>0</v>
      </c>
      <c r="Z1446" s="5">
        <f>Y1446/'currency conversion'!$B$18</f>
        <v>0</v>
      </c>
    </row>
    <row r="1447" spans="1:26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0"/>
        <v>0</v>
      </c>
      <c r="P1447" s="6">
        <f t="shared" si="221"/>
        <v>0</v>
      </c>
      <c r="Q1447" t="str">
        <f t="shared" si="222"/>
        <v>publishing</v>
      </c>
      <c r="R1447" t="str">
        <f t="shared" si="223"/>
        <v>translations</v>
      </c>
      <c r="S1447" s="10">
        <f t="shared" si="224"/>
        <v>42139.292303240742</v>
      </c>
      <c r="T1447" s="10">
        <f t="shared" si="225"/>
        <v>42169.292303240742</v>
      </c>
      <c r="U1447">
        <f t="shared" si="226"/>
        <v>2015</v>
      </c>
      <c r="V1447">
        <f t="shared" si="227"/>
        <v>2015</v>
      </c>
      <c r="W1447" t="str">
        <f t="shared" si="228"/>
        <v>May</v>
      </c>
      <c r="X1447" t="str">
        <f t="shared" si="229"/>
        <v>No funding</v>
      </c>
      <c r="Y1447" s="12">
        <f>VLOOKUP(H1447,Table1[#All],2,)*Kickstarter!E1447</f>
        <v>0</v>
      </c>
      <c r="Z1447" s="5">
        <f>Y1447/'currency conversion'!$B$18</f>
        <v>0</v>
      </c>
    </row>
    <row r="1448" spans="1:26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0"/>
        <v>0</v>
      </c>
      <c r="P1448" s="6">
        <f t="shared" si="221"/>
        <v>0</v>
      </c>
      <c r="Q1448" t="str">
        <f t="shared" si="222"/>
        <v>publishing</v>
      </c>
      <c r="R1448" t="str">
        <f t="shared" si="223"/>
        <v>translations</v>
      </c>
      <c r="S1448" s="10">
        <f t="shared" si="224"/>
        <v>42461.197662037041</v>
      </c>
      <c r="T1448" s="10">
        <f t="shared" si="225"/>
        <v>42481.197662037041</v>
      </c>
      <c r="U1448">
        <f t="shared" si="226"/>
        <v>2016</v>
      </c>
      <c r="V1448">
        <f t="shared" si="227"/>
        <v>2016</v>
      </c>
      <c r="W1448" t="str">
        <f t="shared" si="228"/>
        <v>Apr</v>
      </c>
      <c r="X1448" t="str">
        <f t="shared" si="229"/>
        <v>No funding</v>
      </c>
      <c r="Y1448" s="12">
        <f>VLOOKUP(H1448,Table1[#All],2,)*Kickstarter!E1448</f>
        <v>0</v>
      </c>
      <c r="Z1448" s="5">
        <f>Y1448/'currency conversion'!$B$18</f>
        <v>0</v>
      </c>
    </row>
    <row r="1449" spans="1:26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0"/>
        <v>1.4999999999999999E-4</v>
      </c>
      <c r="P1449" s="6">
        <f t="shared" si="221"/>
        <v>25</v>
      </c>
      <c r="Q1449" t="str">
        <f t="shared" si="222"/>
        <v>publishing</v>
      </c>
      <c r="R1449" t="str">
        <f t="shared" si="223"/>
        <v>translations</v>
      </c>
      <c r="S1449" s="10">
        <f t="shared" si="224"/>
        <v>42529.480717592596</v>
      </c>
      <c r="T1449" s="10">
        <f t="shared" si="225"/>
        <v>42559.480717592596</v>
      </c>
      <c r="U1449">
        <f t="shared" si="226"/>
        <v>2016</v>
      </c>
      <c r="V1449">
        <f t="shared" si="227"/>
        <v>2016</v>
      </c>
      <c r="W1449" t="str">
        <f t="shared" si="228"/>
        <v>Jun</v>
      </c>
      <c r="X1449" t="str">
        <f t="shared" si="229"/>
        <v>&lt;1000</v>
      </c>
      <c r="Y1449" s="12">
        <f>VLOOKUP(H1449,Table1[#All],2,)*Kickstarter!E1449</f>
        <v>75</v>
      </c>
      <c r="Z1449" s="5">
        <f>Y1449/'currency conversion'!$B$18</f>
        <v>1.6278806729808554E-6</v>
      </c>
    </row>
    <row r="1450" spans="1:26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0"/>
        <v>0</v>
      </c>
      <c r="P1450" s="6">
        <f t="shared" si="221"/>
        <v>0</v>
      </c>
      <c r="Q1450" t="str">
        <f t="shared" si="222"/>
        <v>publishing</v>
      </c>
      <c r="R1450" t="str">
        <f t="shared" si="223"/>
        <v>translations</v>
      </c>
      <c r="S1450" s="10">
        <f t="shared" si="224"/>
        <v>42115.686550925922</v>
      </c>
      <c r="T1450" s="10">
        <f t="shared" si="225"/>
        <v>42145.975694444445</v>
      </c>
      <c r="U1450">
        <f t="shared" si="226"/>
        <v>2015</v>
      </c>
      <c r="V1450">
        <f t="shared" si="227"/>
        <v>2015</v>
      </c>
      <c r="W1450" t="str">
        <f t="shared" si="228"/>
        <v>Apr</v>
      </c>
      <c r="X1450" t="str">
        <f t="shared" si="229"/>
        <v>No funding</v>
      </c>
      <c r="Y1450" s="12">
        <f>VLOOKUP(H1450,Table1[#All],2,)*Kickstarter!E1450</f>
        <v>0</v>
      </c>
      <c r="Z1450" s="5">
        <f>Y1450/'currency conversion'!$B$18</f>
        <v>0</v>
      </c>
    </row>
    <row r="1451" spans="1:26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0"/>
        <v>0</v>
      </c>
      <c r="P1451" s="6">
        <f t="shared" si="221"/>
        <v>0</v>
      </c>
      <c r="Q1451" t="str">
        <f t="shared" si="222"/>
        <v>publishing</v>
      </c>
      <c r="R1451" t="str">
        <f t="shared" si="223"/>
        <v>translations</v>
      </c>
      <c r="S1451" s="10">
        <f t="shared" si="224"/>
        <v>42086.561400462961</v>
      </c>
      <c r="T1451" s="10">
        <f t="shared" si="225"/>
        <v>42134.561400462961</v>
      </c>
      <c r="U1451">
        <f t="shared" si="226"/>
        <v>2015</v>
      </c>
      <c r="V1451">
        <f t="shared" si="227"/>
        <v>2015</v>
      </c>
      <c r="W1451" t="str">
        <f t="shared" si="228"/>
        <v>Mar</v>
      </c>
      <c r="X1451" t="str">
        <f t="shared" si="229"/>
        <v>No funding</v>
      </c>
      <c r="Y1451" s="12">
        <f>VLOOKUP(H1451,Table1[#All],2,)*Kickstarter!E1451</f>
        <v>0</v>
      </c>
      <c r="Z1451" s="5">
        <f>Y1451/'currency conversion'!$B$18</f>
        <v>0</v>
      </c>
    </row>
    <row r="1452" spans="1:26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0"/>
        <v>1.0000000000000001E-5</v>
      </c>
      <c r="P1452" s="6">
        <f t="shared" si="221"/>
        <v>1</v>
      </c>
      <c r="Q1452" t="str">
        <f t="shared" si="222"/>
        <v>publishing</v>
      </c>
      <c r="R1452" t="str">
        <f t="shared" si="223"/>
        <v>translations</v>
      </c>
      <c r="S1452" s="10">
        <f t="shared" si="224"/>
        <v>42389.921261574069</v>
      </c>
      <c r="T1452" s="10">
        <f t="shared" si="225"/>
        <v>42419.921261574069</v>
      </c>
      <c r="U1452">
        <f t="shared" si="226"/>
        <v>2016</v>
      </c>
      <c r="V1452">
        <f t="shared" si="227"/>
        <v>2016</v>
      </c>
      <c r="W1452" t="str">
        <f t="shared" si="228"/>
        <v>Jan</v>
      </c>
      <c r="X1452" t="str">
        <f t="shared" si="229"/>
        <v>&lt;1000</v>
      </c>
      <c r="Y1452" s="12">
        <f>VLOOKUP(H1452,Table1[#All],2,)*Kickstarter!E1452</f>
        <v>1</v>
      </c>
      <c r="Z1452" s="5">
        <f>Y1452/'currency conversion'!$B$18</f>
        <v>2.1705075639744737E-8</v>
      </c>
    </row>
    <row r="1453" spans="1:26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0"/>
        <v>1.0554089709762533E-4</v>
      </c>
      <c r="P1453" s="6">
        <f t="shared" si="221"/>
        <v>1</v>
      </c>
      <c r="Q1453" t="str">
        <f t="shared" si="222"/>
        <v>publishing</v>
      </c>
      <c r="R1453" t="str">
        <f t="shared" si="223"/>
        <v>translations</v>
      </c>
      <c r="S1453" s="10">
        <f t="shared" si="224"/>
        <v>41931.709016203706</v>
      </c>
      <c r="T1453" s="10">
        <f t="shared" si="225"/>
        <v>41961.75068287037</v>
      </c>
      <c r="U1453">
        <f t="shared" si="226"/>
        <v>2014</v>
      </c>
      <c r="V1453">
        <f t="shared" si="227"/>
        <v>2014</v>
      </c>
      <c r="W1453" t="str">
        <f t="shared" si="228"/>
        <v>Oct</v>
      </c>
      <c r="X1453" t="str">
        <f t="shared" si="229"/>
        <v>&lt;1000</v>
      </c>
      <c r="Y1453" s="12">
        <f>VLOOKUP(H1453,Table1[#All],2,)*Kickstarter!E1453</f>
        <v>2</v>
      </c>
      <c r="Z1453" s="5">
        <f>Y1453/'currency conversion'!$B$18</f>
        <v>4.3410151279489474E-8</v>
      </c>
    </row>
    <row r="1454" spans="1:26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0"/>
        <v>0</v>
      </c>
      <c r="P1454" s="6">
        <f t="shared" si="221"/>
        <v>0</v>
      </c>
      <c r="Q1454" t="str">
        <f t="shared" si="222"/>
        <v>publishing</v>
      </c>
      <c r="R1454" t="str">
        <f t="shared" si="223"/>
        <v>translations</v>
      </c>
      <c r="S1454" s="10">
        <f t="shared" si="224"/>
        <v>41818.453275462962</v>
      </c>
      <c r="T1454" s="10">
        <f t="shared" si="225"/>
        <v>41848.453275462962</v>
      </c>
      <c r="U1454">
        <f t="shared" si="226"/>
        <v>2014</v>
      </c>
      <c r="V1454">
        <f t="shared" si="227"/>
        <v>2014</v>
      </c>
      <c r="W1454" t="str">
        <f t="shared" si="228"/>
        <v>Jun</v>
      </c>
      <c r="X1454" t="str">
        <f t="shared" si="229"/>
        <v>No funding</v>
      </c>
      <c r="Y1454" s="12">
        <f>VLOOKUP(H1454,Table1[#All],2,)*Kickstarter!E1454</f>
        <v>0</v>
      </c>
      <c r="Z1454" s="5">
        <f>Y1454/'currency conversion'!$B$18</f>
        <v>0</v>
      </c>
    </row>
    <row r="1455" spans="1:26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0"/>
        <v>0</v>
      </c>
      <c r="P1455" s="6">
        <f t="shared" si="221"/>
        <v>0</v>
      </c>
      <c r="Q1455" t="str">
        <f t="shared" si="222"/>
        <v>publishing</v>
      </c>
      <c r="R1455" t="str">
        <f t="shared" si="223"/>
        <v>translations</v>
      </c>
      <c r="S1455" s="10">
        <f t="shared" si="224"/>
        <v>42795.446145833332</v>
      </c>
      <c r="T1455" s="10">
        <f t="shared" si="225"/>
        <v>42840.404479166667</v>
      </c>
      <c r="U1455">
        <f t="shared" si="226"/>
        <v>2017</v>
      </c>
      <c r="V1455">
        <f t="shared" si="227"/>
        <v>2017</v>
      </c>
      <c r="W1455" t="str">
        <f t="shared" si="228"/>
        <v>Mar</v>
      </c>
      <c r="X1455" t="str">
        <f t="shared" si="229"/>
        <v>No funding</v>
      </c>
      <c r="Y1455" s="12">
        <f>VLOOKUP(H1455,Table1[#All],2,)*Kickstarter!E1455</f>
        <v>0</v>
      </c>
      <c r="Z1455" s="5">
        <f>Y1455/'currency conversion'!$B$18</f>
        <v>0</v>
      </c>
    </row>
    <row r="1456" spans="1:26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0"/>
        <v>8.5714285714285719E-3</v>
      </c>
      <c r="P1456" s="6">
        <f t="shared" si="221"/>
        <v>15</v>
      </c>
      <c r="Q1456" t="str">
        <f t="shared" si="222"/>
        <v>publishing</v>
      </c>
      <c r="R1456" t="str">
        <f t="shared" si="223"/>
        <v>translations</v>
      </c>
      <c r="S1456" s="10">
        <f t="shared" si="224"/>
        <v>42463.616666666669</v>
      </c>
      <c r="T1456" s="10">
        <f t="shared" si="225"/>
        <v>42484.665972222225</v>
      </c>
      <c r="U1456">
        <f t="shared" si="226"/>
        <v>2016</v>
      </c>
      <c r="V1456">
        <f t="shared" si="227"/>
        <v>2016</v>
      </c>
      <c r="W1456" t="str">
        <f t="shared" si="228"/>
        <v>Apr</v>
      </c>
      <c r="X1456" t="str">
        <f t="shared" si="229"/>
        <v>&lt;1000</v>
      </c>
      <c r="Y1456" s="12">
        <f>VLOOKUP(H1456,Table1[#All],2,)*Kickstarter!E1456</f>
        <v>17.099999999999998</v>
      </c>
      <c r="Z1456" s="5">
        <f>Y1456/'currency conversion'!$B$18</f>
        <v>3.7115679343963499E-7</v>
      </c>
    </row>
    <row r="1457" spans="1:26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0"/>
        <v>0.105</v>
      </c>
      <c r="P1457" s="6">
        <f t="shared" si="221"/>
        <v>225</v>
      </c>
      <c r="Q1457" t="str">
        <f t="shared" si="222"/>
        <v>publishing</v>
      </c>
      <c r="R1457" t="str">
        <f t="shared" si="223"/>
        <v>translations</v>
      </c>
      <c r="S1457" s="10">
        <f t="shared" si="224"/>
        <v>41832.422685185185</v>
      </c>
      <c r="T1457" s="10">
        <f t="shared" si="225"/>
        <v>41887.318749999999</v>
      </c>
      <c r="U1457">
        <f t="shared" si="226"/>
        <v>2014</v>
      </c>
      <c r="V1457">
        <f t="shared" si="227"/>
        <v>2014</v>
      </c>
      <c r="W1457" t="str">
        <f t="shared" si="228"/>
        <v>Jul</v>
      </c>
      <c r="X1457" t="str">
        <f t="shared" si="229"/>
        <v>1000 to 4999</v>
      </c>
      <c r="Y1457" s="12">
        <f>VLOOKUP(H1457,Table1[#All],2,)*Kickstarter!E1457</f>
        <v>1575</v>
      </c>
      <c r="Z1457" s="5">
        <f>Y1457/'currency conversion'!$B$18</f>
        <v>3.4185494132597963E-5</v>
      </c>
    </row>
    <row r="1458" spans="1:26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0"/>
        <v>2.9000000000000001E-2</v>
      </c>
      <c r="P1458" s="6">
        <f t="shared" si="221"/>
        <v>48.333333333333336</v>
      </c>
      <c r="Q1458" t="str">
        <f t="shared" si="222"/>
        <v>publishing</v>
      </c>
      <c r="R1458" t="str">
        <f t="shared" si="223"/>
        <v>translations</v>
      </c>
      <c r="S1458" s="10">
        <f t="shared" si="224"/>
        <v>42708.418576388889</v>
      </c>
      <c r="T1458" s="10">
        <f t="shared" si="225"/>
        <v>42738.418576388889</v>
      </c>
      <c r="U1458">
        <f t="shared" si="226"/>
        <v>2016</v>
      </c>
      <c r="V1458">
        <f t="shared" si="227"/>
        <v>2017</v>
      </c>
      <c r="W1458" t="str">
        <f t="shared" si="228"/>
        <v>Dec</v>
      </c>
      <c r="X1458" t="str">
        <f t="shared" si="229"/>
        <v>&lt;1000</v>
      </c>
      <c r="Y1458" s="12">
        <f>VLOOKUP(H1458,Table1[#All],2,)*Kickstarter!E1458</f>
        <v>165.29999999999998</v>
      </c>
      <c r="Z1458" s="5">
        <f>Y1458/'currency conversion'!$B$18</f>
        <v>3.587849003249805E-6</v>
      </c>
    </row>
    <row r="1459" spans="1:26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0"/>
        <v>0</v>
      </c>
      <c r="P1459" s="6">
        <f t="shared" si="221"/>
        <v>0</v>
      </c>
      <c r="Q1459" t="str">
        <f t="shared" si="222"/>
        <v>publishing</v>
      </c>
      <c r="R1459" t="str">
        <f t="shared" si="223"/>
        <v>translations</v>
      </c>
      <c r="S1459" s="10">
        <f t="shared" si="224"/>
        <v>42289.64634259259</v>
      </c>
      <c r="T1459" s="10">
        <f t="shared" si="225"/>
        <v>42319.688009259262</v>
      </c>
      <c r="U1459">
        <f t="shared" si="226"/>
        <v>2015</v>
      </c>
      <c r="V1459">
        <f t="shared" si="227"/>
        <v>2015</v>
      </c>
      <c r="W1459" t="str">
        <f t="shared" si="228"/>
        <v>Oct</v>
      </c>
      <c r="X1459" t="str">
        <f t="shared" si="229"/>
        <v>No funding</v>
      </c>
      <c r="Y1459" s="12">
        <f>VLOOKUP(H1459,Table1[#All],2,)*Kickstarter!E1459</f>
        <v>0</v>
      </c>
      <c r="Z1459" s="5">
        <f>Y1459/'currency conversion'!$B$18</f>
        <v>0</v>
      </c>
    </row>
    <row r="1460" spans="1:26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0"/>
        <v>0</v>
      </c>
      <c r="P1460" s="6">
        <f t="shared" si="221"/>
        <v>0</v>
      </c>
      <c r="Q1460" t="str">
        <f t="shared" si="222"/>
        <v>publishing</v>
      </c>
      <c r="R1460" t="str">
        <f t="shared" si="223"/>
        <v>translations</v>
      </c>
      <c r="S1460" s="10">
        <f t="shared" si="224"/>
        <v>41831.455555555556</v>
      </c>
      <c r="T1460" s="10">
        <f t="shared" si="225"/>
        <v>41861.916666666664</v>
      </c>
      <c r="U1460">
        <f t="shared" si="226"/>
        <v>2014</v>
      </c>
      <c r="V1460">
        <f t="shared" si="227"/>
        <v>2014</v>
      </c>
      <c r="W1460" t="str">
        <f t="shared" si="228"/>
        <v>Jul</v>
      </c>
      <c r="X1460" t="str">
        <f t="shared" si="229"/>
        <v>No funding</v>
      </c>
      <c r="Y1460" s="12">
        <f>VLOOKUP(H1460,Table1[#All],2,)*Kickstarter!E1460</f>
        <v>0</v>
      </c>
      <c r="Z1460" s="5">
        <f>Y1460/'currency conversion'!$B$18</f>
        <v>0</v>
      </c>
    </row>
    <row r="1461" spans="1:26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0"/>
        <v>0</v>
      </c>
      <c r="P1461" s="6">
        <f t="shared" si="221"/>
        <v>0</v>
      </c>
      <c r="Q1461" t="str">
        <f t="shared" si="222"/>
        <v>publishing</v>
      </c>
      <c r="R1461" t="str">
        <f t="shared" si="223"/>
        <v>translations</v>
      </c>
      <c r="S1461" s="10">
        <f t="shared" si="224"/>
        <v>42311.954814814817</v>
      </c>
      <c r="T1461" s="10">
        <f t="shared" si="225"/>
        <v>42340.475694444445</v>
      </c>
      <c r="U1461">
        <f t="shared" si="226"/>
        <v>2015</v>
      </c>
      <c r="V1461">
        <f t="shared" si="227"/>
        <v>2015</v>
      </c>
      <c r="W1461" t="str">
        <f t="shared" si="228"/>
        <v>Nov</v>
      </c>
      <c r="X1461" t="str">
        <f t="shared" si="229"/>
        <v>No funding</v>
      </c>
      <c r="Y1461" s="12">
        <f>VLOOKUP(H1461,Table1[#All],2,)*Kickstarter!E1461</f>
        <v>0</v>
      </c>
      <c r="Z1461" s="5">
        <f>Y1461/'currency conversion'!$B$18</f>
        <v>0</v>
      </c>
    </row>
    <row r="1462" spans="1:26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0"/>
        <v>0</v>
      </c>
      <c r="P1462" s="6">
        <f t="shared" si="221"/>
        <v>0</v>
      </c>
      <c r="Q1462" t="str">
        <f t="shared" si="222"/>
        <v>publishing</v>
      </c>
      <c r="R1462" t="str">
        <f t="shared" si="223"/>
        <v>translations</v>
      </c>
      <c r="S1462" s="10">
        <f t="shared" si="224"/>
        <v>41915.646967592591</v>
      </c>
      <c r="T1462" s="10">
        <f t="shared" si="225"/>
        <v>41973.739583333328</v>
      </c>
      <c r="U1462">
        <f t="shared" si="226"/>
        <v>2014</v>
      </c>
      <c r="V1462">
        <f t="shared" si="227"/>
        <v>2014</v>
      </c>
      <c r="W1462" t="str">
        <f t="shared" si="228"/>
        <v>Oct</v>
      </c>
      <c r="X1462" t="str">
        <f t="shared" si="229"/>
        <v>No funding</v>
      </c>
      <c r="Y1462" s="12">
        <f>VLOOKUP(H1462,Table1[#All],2,)*Kickstarter!E1462</f>
        <v>0</v>
      </c>
      <c r="Z1462" s="5">
        <f>Y1462/'currency conversion'!$B$18</f>
        <v>0</v>
      </c>
    </row>
    <row r="1463" spans="1:26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0"/>
        <v>1.012446</v>
      </c>
      <c r="P1463" s="6">
        <f t="shared" si="221"/>
        <v>44.66673529411765</v>
      </c>
      <c r="Q1463" t="str">
        <f t="shared" si="222"/>
        <v>publishing</v>
      </c>
      <c r="R1463" t="str">
        <f t="shared" si="223"/>
        <v>radio &amp; podcasts</v>
      </c>
      <c r="S1463" s="10">
        <f t="shared" si="224"/>
        <v>41899.395300925928</v>
      </c>
      <c r="T1463" s="10">
        <f t="shared" si="225"/>
        <v>41932.75</v>
      </c>
      <c r="U1463">
        <f t="shared" si="226"/>
        <v>2014</v>
      </c>
      <c r="V1463">
        <f t="shared" si="227"/>
        <v>2014</v>
      </c>
      <c r="W1463" t="str">
        <f t="shared" si="228"/>
        <v>Sep</v>
      </c>
      <c r="X1463" t="str">
        <f t="shared" si="229"/>
        <v>15000 to 19999</v>
      </c>
      <c r="Y1463" s="12">
        <f>VLOOKUP(H1463,Table1[#All],2,)*Kickstarter!E1463</f>
        <v>15186.69</v>
      </c>
      <c r="Z1463" s="5">
        <f>Y1463/'currency conversion'!$B$18</f>
        <v>3.2962825516735501E-4</v>
      </c>
    </row>
    <row r="1464" spans="1:26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0"/>
        <v>1.085175</v>
      </c>
      <c r="P1464" s="6">
        <f t="shared" si="221"/>
        <v>28.937999999999999</v>
      </c>
      <c r="Q1464" t="str">
        <f t="shared" si="222"/>
        <v>publishing</v>
      </c>
      <c r="R1464" t="str">
        <f t="shared" si="223"/>
        <v>radio &amp; podcasts</v>
      </c>
      <c r="S1464" s="10">
        <f t="shared" si="224"/>
        <v>41344.412858796299</v>
      </c>
      <c r="T1464" s="10">
        <f t="shared" si="225"/>
        <v>41374.412858796299</v>
      </c>
      <c r="U1464">
        <f t="shared" si="226"/>
        <v>2013</v>
      </c>
      <c r="V1464">
        <f t="shared" si="227"/>
        <v>2013</v>
      </c>
      <c r="W1464" t="str">
        <f t="shared" si="228"/>
        <v>Mar</v>
      </c>
      <c r="X1464" t="str">
        <f t="shared" si="229"/>
        <v>1000 to 4999</v>
      </c>
      <c r="Y1464" s="12">
        <f>VLOOKUP(H1464,Table1[#All],2,)*Kickstarter!E1464</f>
        <v>4340.7</v>
      </c>
      <c r="Z1464" s="5">
        <f>Y1464/'currency conversion'!$B$18</f>
        <v>9.4215221829439981E-5</v>
      </c>
    </row>
    <row r="1465" spans="1:26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0"/>
        <v>1.4766666666666666</v>
      </c>
      <c r="P1465" s="6">
        <f t="shared" si="221"/>
        <v>35.44</v>
      </c>
      <c r="Q1465" t="str">
        <f t="shared" si="222"/>
        <v>publishing</v>
      </c>
      <c r="R1465" t="str">
        <f t="shared" si="223"/>
        <v>radio &amp; podcasts</v>
      </c>
      <c r="S1465" s="10">
        <f t="shared" si="224"/>
        <v>41326.661319444444</v>
      </c>
      <c r="T1465" s="10">
        <f t="shared" si="225"/>
        <v>41371.619652777779</v>
      </c>
      <c r="U1465">
        <f t="shared" si="226"/>
        <v>2013</v>
      </c>
      <c r="V1465">
        <f t="shared" si="227"/>
        <v>2013</v>
      </c>
      <c r="W1465" t="str">
        <f t="shared" si="228"/>
        <v>Feb</v>
      </c>
      <c r="X1465" t="str">
        <f t="shared" si="229"/>
        <v>&lt;1000</v>
      </c>
      <c r="Y1465" s="12">
        <f>VLOOKUP(H1465,Table1[#All],2,)*Kickstarter!E1465</f>
        <v>886</v>
      </c>
      <c r="Z1465" s="5">
        <f>Y1465/'currency conversion'!$B$18</f>
        <v>1.9230697016813838E-5</v>
      </c>
    </row>
    <row r="1466" spans="1:26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0"/>
        <v>1.6319999999999999</v>
      </c>
      <c r="P1466" s="6">
        <f t="shared" si="221"/>
        <v>34.871794871794869</v>
      </c>
      <c r="Q1466" t="str">
        <f t="shared" si="222"/>
        <v>publishing</v>
      </c>
      <c r="R1466" t="str">
        <f t="shared" si="223"/>
        <v>radio &amp; podcasts</v>
      </c>
      <c r="S1466" s="10">
        <f t="shared" si="224"/>
        <v>41291.411550925928</v>
      </c>
      <c r="T1466" s="10">
        <f t="shared" si="225"/>
        <v>41321.411550925928</v>
      </c>
      <c r="U1466">
        <f t="shared" si="226"/>
        <v>2013</v>
      </c>
      <c r="V1466">
        <f t="shared" si="227"/>
        <v>2013</v>
      </c>
      <c r="W1466" t="str">
        <f t="shared" si="228"/>
        <v>Jan</v>
      </c>
      <c r="X1466" t="str">
        <f t="shared" si="229"/>
        <v>5000 to 9999</v>
      </c>
      <c r="Y1466" s="12">
        <f>VLOOKUP(H1466,Table1[#All],2,)*Kickstarter!E1466</f>
        <v>8160</v>
      </c>
      <c r="Z1466" s="5">
        <f>Y1466/'currency conversion'!$B$18</f>
        <v>1.7711341722031706E-4</v>
      </c>
    </row>
    <row r="1467" spans="1:26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0"/>
        <v>4.5641449999999999</v>
      </c>
      <c r="P1467" s="6">
        <f t="shared" si="221"/>
        <v>52.622732513451197</v>
      </c>
      <c r="Q1467" t="str">
        <f t="shared" si="222"/>
        <v>publishing</v>
      </c>
      <c r="R1467" t="str">
        <f t="shared" si="223"/>
        <v>radio &amp; podcasts</v>
      </c>
      <c r="S1467" s="10">
        <f t="shared" si="224"/>
        <v>40959.484398148146</v>
      </c>
      <c r="T1467" s="10">
        <f t="shared" si="225"/>
        <v>40989.875</v>
      </c>
      <c r="U1467">
        <f t="shared" si="226"/>
        <v>2012</v>
      </c>
      <c r="V1467">
        <f t="shared" si="227"/>
        <v>2012</v>
      </c>
      <c r="W1467" t="str">
        <f t="shared" si="228"/>
        <v>Feb</v>
      </c>
      <c r="X1467" t="str">
        <f t="shared" si="229"/>
        <v>&gt;50000</v>
      </c>
      <c r="Y1467" s="12">
        <f>VLOOKUP(H1467,Table1[#All],2,)*Kickstarter!E1467</f>
        <v>136924.35</v>
      </c>
      <c r="Z1467" s="5">
        <f>Y1467/'currency conversion'!$B$18</f>
        <v>2.9719533736728824E-3</v>
      </c>
    </row>
    <row r="1468" spans="1:26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0"/>
        <v>1.0787731249999999</v>
      </c>
      <c r="P1468" s="6">
        <f t="shared" si="221"/>
        <v>69.598266129032254</v>
      </c>
      <c r="Q1468" t="str">
        <f t="shared" si="222"/>
        <v>publishing</v>
      </c>
      <c r="R1468" t="str">
        <f t="shared" si="223"/>
        <v>radio &amp; podcasts</v>
      </c>
      <c r="S1468" s="10">
        <f t="shared" si="224"/>
        <v>42339.922060185185</v>
      </c>
      <c r="T1468" s="10">
        <f t="shared" si="225"/>
        <v>42380.958333333328</v>
      </c>
      <c r="U1468">
        <f t="shared" si="226"/>
        <v>2015</v>
      </c>
      <c r="V1468">
        <f t="shared" si="227"/>
        <v>2016</v>
      </c>
      <c r="W1468" t="str">
        <f t="shared" si="228"/>
        <v>Dec</v>
      </c>
      <c r="X1468" t="str">
        <f t="shared" si="229"/>
        <v>15000 to 19999</v>
      </c>
      <c r="Y1468" s="12">
        <f>VLOOKUP(H1468,Table1[#All],2,)*Kickstarter!E1468</f>
        <v>17260.37</v>
      </c>
      <c r="Z1468" s="5">
        <f>Y1468/'currency conversion'!$B$18</f>
        <v>3.7463763641998088E-4</v>
      </c>
    </row>
    <row r="1469" spans="1:26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0"/>
        <v>1.1508</v>
      </c>
      <c r="P1469" s="6">
        <f t="shared" si="221"/>
        <v>76.72</v>
      </c>
      <c r="Q1469" t="str">
        <f t="shared" si="222"/>
        <v>publishing</v>
      </c>
      <c r="R1469" t="str">
        <f t="shared" si="223"/>
        <v>radio &amp; podcasts</v>
      </c>
      <c r="S1469" s="10">
        <f t="shared" si="224"/>
        <v>40933.55190972222</v>
      </c>
      <c r="T1469" s="10">
        <f t="shared" si="225"/>
        <v>40993.510243055556</v>
      </c>
      <c r="U1469">
        <f t="shared" si="226"/>
        <v>2012</v>
      </c>
      <c r="V1469">
        <f t="shared" si="227"/>
        <v>2012</v>
      </c>
      <c r="W1469" t="str">
        <f t="shared" si="228"/>
        <v>Jan</v>
      </c>
      <c r="X1469" t="str">
        <f t="shared" si="229"/>
        <v>45000 to 49999</v>
      </c>
      <c r="Y1469" s="12">
        <f>VLOOKUP(H1469,Table1[#All],2,)*Kickstarter!E1469</f>
        <v>46032</v>
      </c>
      <c r="Z1469" s="5">
        <f>Y1469/'currency conversion'!$B$18</f>
        <v>9.9912804184872973E-4</v>
      </c>
    </row>
    <row r="1470" spans="1:26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0"/>
        <v>1.0236842105263158</v>
      </c>
      <c r="P1470" s="6">
        <f t="shared" si="221"/>
        <v>33.191126279863482</v>
      </c>
      <c r="Q1470" t="str">
        <f t="shared" si="222"/>
        <v>publishing</v>
      </c>
      <c r="R1470" t="str">
        <f t="shared" si="223"/>
        <v>radio &amp; podcasts</v>
      </c>
      <c r="S1470" s="10">
        <f t="shared" si="224"/>
        <v>40645.764456018514</v>
      </c>
      <c r="T1470" s="10">
        <f t="shared" si="225"/>
        <v>40705.764456018514</v>
      </c>
      <c r="U1470">
        <f t="shared" si="226"/>
        <v>2011</v>
      </c>
      <c r="V1470">
        <f t="shared" si="227"/>
        <v>2011</v>
      </c>
      <c r="W1470" t="str">
        <f t="shared" si="228"/>
        <v>Apr</v>
      </c>
      <c r="X1470" t="str">
        <f t="shared" si="229"/>
        <v>5000 to 9999</v>
      </c>
      <c r="Y1470" s="12">
        <f>VLOOKUP(H1470,Table1[#All],2,)*Kickstarter!E1470</f>
        <v>9725</v>
      </c>
      <c r="Z1470" s="5">
        <f>Y1470/'currency conversion'!$B$18</f>
        <v>2.1108186059651759E-4</v>
      </c>
    </row>
    <row r="1471" spans="1:26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0"/>
        <v>1.0842485875706214</v>
      </c>
      <c r="P1471" s="6">
        <f t="shared" si="221"/>
        <v>149.46417445482865</v>
      </c>
      <c r="Q1471" t="str">
        <f t="shared" si="222"/>
        <v>publishing</v>
      </c>
      <c r="R1471" t="str">
        <f t="shared" si="223"/>
        <v>radio &amp; podcasts</v>
      </c>
      <c r="S1471" s="10">
        <f t="shared" si="224"/>
        <v>41290.348483796297</v>
      </c>
      <c r="T1471" s="10">
        <f t="shared" si="225"/>
        <v>41320.348483796297</v>
      </c>
      <c r="U1471">
        <f t="shared" si="226"/>
        <v>2013</v>
      </c>
      <c r="V1471">
        <f t="shared" si="227"/>
        <v>2013</v>
      </c>
      <c r="W1471" t="str">
        <f t="shared" si="228"/>
        <v>Jan</v>
      </c>
      <c r="X1471" t="str">
        <f t="shared" si="229"/>
        <v>45000 to 49999</v>
      </c>
      <c r="Y1471" s="12">
        <f>VLOOKUP(H1471,Table1[#All],2,)*Kickstarter!E1471</f>
        <v>47978</v>
      </c>
      <c r="Z1471" s="5">
        <f>Y1471/'currency conversion'!$B$18</f>
        <v>1.0413661190436731E-3</v>
      </c>
    </row>
    <row r="1472" spans="1:26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0"/>
        <v>1.2513333333333334</v>
      </c>
      <c r="P1472" s="6">
        <f t="shared" si="221"/>
        <v>23.172839506172838</v>
      </c>
      <c r="Q1472" t="str">
        <f t="shared" si="222"/>
        <v>publishing</v>
      </c>
      <c r="R1472" t="str">
        <f t="shared" si="223"/>
        <v>radio &amp; podcasts</v>
      </c>
      <c r="S1472" s="10">
        <f t="shared" si="224"/>
        <v>41250.577118055553</v>
      </c>
      <c r="T1472" s="10">
        <f t="shared" si="225"/>
        <v>41271.577118055553</v>
      </c>
      <c r="U1472">
        <f t="shared" si="226"/>
        <v>2012</v>
      </c>
      <c r="V1472">
        <f t="shared" si="227"/>
        <v>2012</v>
      </c>
      <c r="W1472" t="str">
        <f t="shared" si="228"/>
        <v>Dec</v>
      </c>
      <c r="X1472" t="str">
        <f t="shared" si="229"/>
        <v>1000 to 4999</v>
      </c>
      <c r="Y1472" s="12">
        <f>VLOOKUP(H1472,Table1[#All],2,)*Kickstarter!E1472</f>
        <v>1877</v>
      </c>
      <c r="Z1472" s="5">
        <f>Y1472/'currency conversion'!$B$18</f>
        <v>4.0740426975800873E-5</v>
      </c>
    </row>
    <row r="1473" spans="1:26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0"/>
        <v>1.03840625</v>
      </c>
      <c r="P1473" s="6">
        <f t="shared" si="221"/>
        <v>96.877551020408163</v>
      </c>
      <c r="Q1473" t="str">
        <f t="shared" si="222"/>
        <v>publishing</v>
      </c>
      <c r="R1473" t="str">
        <f t="shared" si="223"/>
        <v>radio &amp; podcasts</v>
      </c>
      <c r="S1473" s="10">
        <f t="shared" si="224"/>
        <v>42073.707569444443</v>
      </c>
      <c r="T1473" s="10">
        <f t="shared" si="225"/>
        <v>42103.707569444443</v>
      </c>
      <c r="U1473">
        <f t="shared" si="226"/>
        <v>2015</v>
      </c>
      <c r="V1473">
        <f t="shared" si="227"/>
        <v>2015</v>
      </c>
      <c r="W1473" t="str">
        <f t="shared" si="228"/>
        <v>Mar</v>
      </c>
      <c r="X1473" t="str">
        <f t="shared" si="229"/>
        <v>30000 to 34999</v>
      </c>
      <c r="Y1473" s="12">
        <f>VLOOKUP(H1473,Table1[#All],2,)*Kickstarter!E1473</f>
        <v>33229</v>
      </c>
      <c r="Z1473" s="5">
        <f>Y1473/'currency conversion'!$B$18</f>
        <v>7.2123795843307792E-4</v>
      </c>
    </row>
    <row r="1474" spans="1:26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0"/>
        <v>1.3870400000000001</v>
      </c>
      <c r="P1474" s="6">
        <f t="shared" si="221"/>
        <v>103.20238095238095</v>
      </c>
      <c r="Q1474" t="str">
        <f t="shared" si="222"/>
        <v>publishing</v>
      </c>
      <c r="R1474" t="str">
        <f t="shared" si="223"/>
        <v>radio &amp; podcasts</v>
      </c>
      <c r="S1474" s="10">
        <f t="shared" si="224"/>
        <v>41533.292858796296</v>
      </c>
      <c r="T1474" s="10">
        <f t="shared" si="225"/>
        <v>41563.292858796296</v>
      </c>
      <c r="U1474">
        <f t="shared" si="226"/>
        <v>2013</v>
      </c>
      <c r="V1474">
        <f t="shared" si="227"/>
        <v>2013</v>
      </c>
      <c r="W1474" t="str">
        <f t="shared" si="228"/>
        <v>Sep</v>
      </c>
      <c r="X1474" t="str">
        <f t="shared" si="229"/>
        <v>30000 to 34999</v>
      </c>
      <c r="Y1474" s="12">
        <f>VLOOKUP(H1474,Table1[#All],2,)*Kickstarter!E1474</f>
        <v>34676</v>
      </c>
      <c r="Z1474" s="5">
        <f>Y1474/'currency conversion'!$B$18</f>
        <v>7.5264520288378857E-4</v>
      </c>
    </row>
    <row r="1475" spans="1:26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0">IF(D1475&lt;&gt;0,IF(E1475&lt;&gt;0,E1475/D1475,0),0)</f>
        <v>1.20516</v>
      </c>
      <c r="P1475" s="6">
        <f t="shared" ref="P1475:P1538" si="231">IF(L1475&lt;&gt;0,IF(E1475&lt;&gt;0,E1475/L1475,0),0)</f>
        <v>38.462553191489363</v>
      </c>
      <c r="Q1475" t="str">
        <f t="shared" ref="Q1475:Q1538" si="232">LEFT(N1475,SEARCH("/",N1475,1)-1)</f>
        <v>publishing</v>
      </c>
      <c r="R1475" t="str">
        <f t="shared" ref="R1475:R1538" si="233">RIGHT(N1475,LEN(N1475)-SEARCH("/",N1475,1))</f>
        <v>radio &amp; podcasts</v>
      </c>
      <c r="S1475" s="10">
        <f t="shared" ref="S1475:S1538" si="234">(J1475/86400)+25569+(-6/24)</f>
        <v>40939.729618055557</v>
      </c>
      <c r="T1475" s="10">
        <f t="shared" ref="T1475:T1538" si="235">(I1475/86400)+25569+(-6/24)</f>
        <v>40969.729618055557</v>
      </c>
      <c r="U1475">
        <f t="shared" ref="U1475:U1538" si="236">YEAR(S1475)</f>
        <v>2012</v>
      </c>
      <c r="V1475">
        <f t="shared" ref="V1475:V1538" si="237">YEAR(T1475)</f>
        <v>2012</v>
      </c>
      <c r="W1475" t="str">
        <f t="shared" ref="W1475:W1538" si="238">TEXT(S1475,"mmm")</f>
        <v>Jan</v>
      </c>
      <c r="X1475" t="str">
        <f t="shared" ref="X1475:X1538" si="239">IF(E1475=0,"No funding",IF(E1475&lt;1000,"&lt;1000",IF(E1475&lt;4999,"1000 to 4999",IF(E1475&lt;10000,"5000 to 9999",IF(E1475&lt;14999,"10000 to 14999",IF(E1475&lt;20000,"15000 to 19999",IF(E1475&lt;25000,"20000 to 24999",IF(E1475&lt;30000,"25000 to 29999",IF(E1475&lt;35000,"30000 to 34999",IF(E1475&lt;40000,"35000 to 39999",IF(E1475&lt;45000,"40000 to 44999",IF(E1475&lt;50000,"45000 to 49999","&gt;50000"))))))))))))</f>
        <v>1000 to 4999</v>
      </c>
      <c r="Y1475" s="12">
        <f>VLOOKUP(H1475,Table1[#All],2,)*Kickstarter!E1475</f>
        <v>1807.74</v>
      </c>
      <c r="Z1475" s="5">
        <f>Y1475/'currency conversion'!$B$18</f>
        <v>3.9237133436992152E-5</v>
      </c>
    </row>
    <row r="1476" spans="1:26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0"/>
        <v>1.1226666666666667</v>
      </c>
      <c r="P1476" s="6">
        <f t="shared" si="231"/>
        <v>44.315789473684212</v>
      </c>
      <c r="Q1476" t="str">
        <f t="shared" si="232"/>
        <v>publishing</v>
      </c>
      <c r="R1476" t="str">
        <f t="shared" si="233"/>
        <v>radio &amp; podcasts</v>
      </c>
      <c r="S1476" s="10">
        <f t="shared" si="234"/>
        <v>41500.47791666667</v>
      </c>
      <c r="T1476" s="10">
        <f t="shared" si="235"/>
        <v>41530.47791666667</v>
      </c>
      <c r="U1476">
        <f t="shared" si="236"/>
        <v>2013</v>
      </c>
      <c r="V1476">
        <f t="shared" si="237"/>
        <v>2013</v>
      </c>
      <c r="W1476" t="str">
        <f t="shared" si="238"/>
        <v>Aug</v>
      </c>
      <c r="X1476" t="str">
        <f t="shared" si="239"/>
        <v>1000 to 4999</v>
      </c>
      <c r="Y1476" s="12">
        <f>VLOOKUP(H1476,Table1[#All],2,)*Kickstarter!E1476</f>
        <v>3368</v>
      </c>
      <c r="Z1476" s="5">
        <f>Y1476/'currency conversion'!$B$18</f>
        <v>7.3102694754660275E-5</v>
      </c>
    </row>
    <row r="1477" spans="1:26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0"/>
        <v>1.8866966666666667</v>
      </c>
      <c r="P1477" s="6">
        <f t="shared" si="231"/>
        <v>64.173356009070289</v>
      </c>
      <c r="Q1477" t="str">
        <f t="shared" si="232"/>
        <v>publishing</v>
      </c>
      <c r="R1477" t="str">
        <f t="shared" si="233"/>
        <v>radio &amp; podcasts</v>
      </c>
      <c r="S1477" s="10">
        <f t="shared" si="234"/>
        <v>41960.472951388889</v>
      </c>
      <c r="T1477" s="10">
        <f t="shared" si="235"/>
        <v>41992.957638888889</v>
      </c>
      <c r="U1477">
        <f t="shared" si="236"/>
        <v>2014</v>
      </c>
      <c r="V1477">
        <f t="shared" si="237"/>
        <v>2014</v>
      </c>
      <c r="W1477" t="str">
        <f t="shared" si="238"/>
        <v>Nov</v>
      </c>
      <c r="X1477" t="str">
        <f t="shared" si="239"/>
        <v>25000 to 29999</v>
      </c>
      <c r="Y1477" s="12">
        <f>VLOOKUP(H1477,Table1[#All],2,)*Kickstarter!E1477</f>
        <v>28300.45</v>
      </c>
      <c r="Z1477" s="5">
        <f>Y1477/'currency conversion'!$B$18</f>
        <v>6.1426340788881396E-4</v>
      </c>
    </row>
    <row r="1478" spans="1:26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0"/>
        <v>6.6155466666666669</v>
      </c>
      <c r="P1478" s="6">
        <f t="shared" si="231"/>
        <v>43.333275109170302</v>
      </c>
      <c r="Q1478" t="str">
        <f t="shared" si="232"/>
        <v>publishing</v>
      </c>
      <c r="R1478" t="str">
        <f t="shared" si="233"/>
        <v>radio &amp; podcasts</v>
      </c>
      <c r="S1478" s="10">
        <f t="shared" si="234"/>
        <v>40765.791921296295</v>
      </c>
      <c r="T1478" s="10">
        <f t="shared" si="235"/>
        <v>40795.791921296295</v>
      </c>
      <c r="U1478">
        <f t="shared" si="236"/>
        <v>2011</v>
      </c>
      <c r="V1478">
        <f t="shared" si="237"/>
        <v>2011</v>
      </c>
      <c r="W1478" t="str">
        <f t="shared" si="238"/>
        <v>Aug</v>
      </c>
      <c r="X1478" t="str">
        <f t="shared" si="239"/>
        <v>35000 to 39999</v>
      </c>
      <c r="Y1478" s="12">
        <f>VLOOKUP(H1478,Table1[#All],2,)*Kickstarter!E1478</f>
        <v>39693.279999999999</v>
      </c>
      <c r="Z1478" s="5">
        <f>Y1478/'currency conversion'!$B$18</f>
        <v>8.6154564478956703E-4</v>
      </c>
    </row>
    <row r="1479" spans="1:26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0"/>
        <v>1.1131</v>
      </c>
      <c r="P1479" s="6">
        <f t="shared" si="231"/>
        <v>90.495934959349597</v>
      </c>
      <c r="Q1479" t="str">
        <f t="shared" si="232"/>
        <v>publishing</v>
      </c>
      <c r="R1479" t="str">
        <f t="shared" si="233"/>
        <v>radio &amp; podcasts</v>
      </c>
      <c r="S1479" s="10">
        <f t="shared" si="234"/>
        <v>40840.365787037037</v>
      </c>
      <c r="T1479" s="10">
        <f t="shared" si="235"/>
        <v>40899.875</v>
      </c>
      <c r="U1479">
        <f t="shared" si="236"/>
        <v>2011</v>
      </c>
      <c r="V1479">
        <f t="shared" si="237"/>
        <v>2011</v>
      </c>
      <c r="W1479" t="str">
        <f t="shared" si="238"/>
        <v>Oct</v>
      </c>
      <c r="X1479" t="str">
        <f t="shared" si="239"/>
        <v>30000 to 34999</v>
      </c>
      <c r="Y1479" s="12">
        <f>VLOOKUP(H1479,Table1[#All],2,)*Kickstarter!E1479</f>
        <v>33393</v>
      </c>
      <c r="Z1479" s="5">
        <f>Y1479/'currency conversion'!$B$18</f>
        <v>7.2479759083799605E-4</v>
      </c>
    </row>
    <row r="1480" spans="1:26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0"/>
        <v>11.8161422</v>
      </c>
      <c r="P1480" s="6">
        <f t="shared" si="231"/>
        <v>29.187190495010373</v>
      </c>
      <c r="Q1480" t="str">
        <f t="shared" si="232"/>
        <v>publishing</v>
      </c>
      <c r="R1480" t="str">
        <f t="shared" si="233"/>
        <v>radio &amp; podcasts</v>
      </c>
      <c r="S1480" s="10">
        <f t="shared" si="234"/>
        <v>41394.621678240743</v>
      </c>
      <c r="T1480" s="10">
        <f t="shared" si="235"/>
        <v>41408.621678240743</v>
      </c>
      <c r="U1480">
        <f t="shared" si="236"/>
        <v>2013</v>
      </c>
      <c r="V1480">
        <f t="shared" si="237"/>
        <v>2013</v>
      </c>
      <c r="W1480" t="str">
        <f t="shared" si="238"/>
        <v>Apr</v>
      </c>
      <c r="X1480" t="str">
        <f t="shared" si="239"/>
        <v>&gt;50000</v>
      </c>
      <c r="Y1480" s="12">
        <f>VLOOKUP(H1480,Table1[#All],2,)*Kickstarter!E1480</f>
        <v>590807.11</v>
      </c>
      <c r="Z1480" s="5">
        <f>Y1480/'currency conversion'!$B$18</f>
        <v>1.282351301104899E-2</v>
      </c>
    </row>
    <row r="1481" spans="1:26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0"/>
        <v>1.37375</v>
      </c>
      <c r="P1481" s="6">
        <f t="shared" si="231"/>
        <v>30.95774647887324</v>
      </c>
      <c r="Q1481" t="str">
        <f t="shared" si="232"/>
        <v>publishing</v>
      </c>
      <c r="R1481" t="str">
        <f t="shared" si="233"/>
        <v>radio &amp; podcasts</v>
      </c>
      <c r="S1481" s="10">
        <f t="shared" si="234"/>
        <v>41754.495243055557</v>
      </c>
      <c r="T1481" s="10">
        <f t="shared" si="235"/>
        <v>41768.915972222225</v>
      </c>
      <c r="U1481">
        <f t="shared" si="236"/>
        <v>2014</v>
      </c>
      <c r="V1481">
        <f t="shared" si="237"/>
        <v>2014</v>
      </c>
      <c r="W1481" t="str">
        <f t="shared" si="238"/>
        <v>Apr</v>
      </c>
      <c r="X1481" t="str">
        <f t="shared" si="239"/>
        <v>1000 to 4999</v>
      </c>
      <c r="Y1481" s="12">
        <f>VLOOKUP(H1481,Table1[#All],2,)*Kickstarter!E1481</f>
        <v>2198</v>
      </c>
      <c r="Z1481" s="5">
        <f>Y1481/'currency conversion'!$B$18</f>
        <v>4.7707756256158935E-5</v>
      </c>
    </row>
    <row r="1482" spans="1:26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0"/>
        <v>1.170404</v>
      </c>
      <c r="P1482" s="6">
        <f t="shared" si="231"/>
        <v>92.157795275590544</v>
      </c>
      <c r="Q1482" t="str">
        <f t="shared" si="232"/>
        <v>publishing</v>
      </c>
      <c r="R1482" t="str">
        <f t="shared" si="233"/>
        <v>radio &amp; podcasts</v>
      </c>
      <c r="S1482" s="10">
        <f t="shared" si="234"/>
        <v>41464.684016203704</v>
      </c>
      <c r="T1482" s="10">
        <f t="shared" si="235"/>
        <v>41481.458333333336</v>
      </c>
      <c r="U1482">
        <f t="shared" si="236"/>
        <v>2013</v>
      </c>
      <c r="V1482">
        <f t="shared" si="237"/>
        <v>2013</v>
      </c>
      <c r="W1482" t="str">
        <f t="shared" si="238"/>
        <v>Jul</v>
      </c>
      <c r="X1482" t="str">
        <f t="shared" si="239"/>
        <v>&gt;50000</v>
      </c>
      <c r="Y1482" s="12">
        <f>VLOOKUP(H1482,Table1[#All],2,)*Kickstarter!E1482</f>
        <v>58520.2</v>
      </c>
      <c r="Z1482" s="5">
        <f>Y1482/'currency conversion'!$B$18</f>
        <v>1.27018536745299E-3</v>
      </c>
    </row>
    <row r="1483" spans="1:26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0"/>
        <v>2.1000000000000001E-2</v>
      </c>
      <c r="P1483" s="6">
        <f t="shared" si="231"/>
        <v>17.5</v>
      </c>
      <c r="Q1483" t="str">
        <f t="shared" si="232"/>
        <v>publishing</v>
      </c>
      <c r="R1483" t="str">
        <f t="shared" si="233"/>
        <v>fiction</v>
      </c>
      <c r="S1483" s="10">
        <f t="shared" si="234"/>
        <v>41550.672974537039</v>
      </c>
      <c r="T1483" s="10">
        <f t="shared" si="235"/>
        <v>41580.672974537039</v>
      </c>
      <c r="U1483">
        <f t="shared" si="236"/>
        <v>2013</v>
      </c>
      <c r="V1483">
        <f t="shared" si="237"/>
        <v>2013</v>
      </c>
      <c r="W1483" t="str">
        <f t="shared" si="238"/>
        <v>Oct</v>
      </c>
      <c r="X1483" t="str">
        <f t="shared" si="239"/>
        <v>&lt;1000</v>
      </c>
      <c r="Y1483" s="12">
        <f>VLOOKUP(H1483,Table1[#All],2,)*Kickstarter!E1483</f>
        <v>78.75</v>
      </c>
      <c r="Z1483" s="5">
        <f>Y1483/'currency conversion'!$B$18</f>
        <v>1.7092747066298982E-6</v>
      </c>
    </row>
    <row r="1484" spans="1:26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0"/>
        <v>1E-3</v>
      </c>
      <c r="P1484" s="6">
        <f t="shared" si="231"/>
        <v>5</v>
      </c>
      <c r="Q1484" t="str">
        <f t="shared" si="232"/>
        <v>publishing</v>
      </c>
      <c r="R1484" t="str">
        <f t="shared" si="233"/>
        <v>fiction</v>
      </c>
      <c r="S1484" s="10">
        <f t="shared" si="234"/>
        <v>41136.608055555553</v>
      </c>
      <c r="T1484" s="10">
        <f t="shared" si="235"/>
        <v>41159.077083333337</v>
      </c>
      <c r="U1484">
        <f t="shared" si="236"/>
        <v>2012</v>
      </c>
      <c r="V1484">
        <f t="shared" si="237"/>
        <v>2012</v>
      </c>
      <c r="W1484" t="str">
        <f t="shared" si="238"/>
        <v>Aug</v>
      </c>
      <c r="X1484" t="str">
        <f t="shared" si="239"/>
        <v>&lt;1000</v>
      </c>
      <c r="Y1484" s="12">
        <f>VLOOKUP(H1484,Table1[#All],2,)*Kickstarter!E1484</f>
        <v>5</v>
      </c>
      <c r="Z1484" s="5">
        <f>Y1484/'currency conversion'!$B$18</f>
        <v>1.0852537819872369E-7</v>
      </c>
    </row>
    <row r="1485" spans="1:26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0"/>
        <v>7.1428571428571426E-3</v>
      </c>
      <c r="P1485" s="6">
        <f t="shared" si="231"/>
        <v>25</v>
      </c>
      <c r="Q1485" t="str">
        <f t="shared" si="232"/>
        <v>publishing</v>
      </c>
      <c r="R1485" t="str">
        <f t="shared" si="233"/>
        <v>fiction</v>
      </c>
      <c r="S1485" s="10">
        <f t="shared" si="234"/>
        <v>42547.942997685182</v>
      </c>
      <c r="T1485" s="10">
        <f t="shared" si="235"/>
        <v>42572.942997685182</v>
      </c>
      <c r="U1485">
        <f t="shared" si="236"/>
        <v>2016</v>
      </c>
      <c r="V1485">
        <f t="shared" si="237"/>
        <v>2016</v>
      </c>
      <c r="W1485" t="str">
        <f t="shared" si="238"/>
        <v>Jun</v>
      </c>
      <c r="X1485" t="str">
        <f t="shared" si="239"/>
        <v>&lt;1000</v>
      </c>
      <c r="Y1485" s="12">
        <f>VLOOKUP(H1485,Table1[#All],2,)*Kickstarter!E1485</f>
        <v>50</v>
      </c>
      <c r="Z1485" s="5">
        <f>Y1485/'currency conversion'!$B$18</f>
        <v>1.085253781987237E-6</v>
      </c>
    </row>
    <row r="1486" spans="1:26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0"/>
        <v>0</v>
      </c>
      <c r="P1486" s="6">
        <f t="shared" si="231"/>
        <v>0</v>
      </c>
      <c r="Q1486" t="str">
        <f t="shared" si="232"/>
        <v>publishing</v>
      </c>
      <c r="R1486" t="str">
        <f t="shared" si="233"/>
        <v>fiction</v>
      </c>
      <c r="S1486" s="10">
        <f t="shared" si="234"/>
        <v>41052.950960648144</v>
      </c>
      <c r="T1486" s="10">
        <f t="shared" si="235"/>
        <v>41111.368750000001</v>
      </c>
      <c r="U1486">
        <f t="shared" si="236"/>
        <v>2012</v>
      </c>
      <c r="V1486">
        <f t="shared" si="237"/>
        <v>2012</v>
      </c>
      <c r="W1486" t="str">
        <f t="shared" si="238"/>
        <v>May</v>
      </c>
      <c r="X1486" t="str">
        <f t="shared" si="239"/>
        <v>No funding</v>
      </c>
      <c r="Y1486" s="12">
        <f>VLOOKUP(H1486,Table1[#All],2,)*Kickstarter!E1486</f>
        <v>0</v>
      </c>
      <c r="Z1486" s="5">
        <f>Y1486/'currency conversion'!$B$18</f>
        <v>0</v>
      </c>
    </row>
    <row r="1487" spans="1:26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0"/>
        <v>2.2388059701492536E-2</v>
      </c>
      <c r="P1487" s="6">
        <f t="shared" si="231"/>
        <v>50</v>
      </c>
      <c r="Q1487" t="str">
        <f t="shared" si="232"/>
        <v>publishing</v>
      </c>
      <c r="R1487" t="str">
        <f t="shared" si="233"/>
        <v>fiction</v>
      </c>
      <c r="S1487" s="10">
        <f t="shared" si="234"/>
        <v>42130.545983796299</v>
      </c>
      <c r="T1487" s="10">
        <f t="shared" si="235"/>
        <v>42175.545983796299</v>
      </c>
      <c r="U1487">
        <f t="shared" si="236"/>
        <v>2015</v>
      </c>
      <c r="V1487">
        <f t="shared" si="237"/>
        <v>2015</v>
      </c>
      <c r="W1487" t="str">
        <f t="shared" si="238"/>
        <v>May</v>
      </c>
      <c r="X1487" t="str">
        <f t="shared" si="239"/>
        <v>&lt;1000</v>
      </c>
      <c r="Y1487" s="12">
        <f>VLOOKUP(H1487,Table1[#All],2,)*Kickstarter!E1487</f>
        <v>150</v>
      </c>
      <c r="Z1487" s="5">
        <f>Y1487/'currency conversion'!$B$18</f>
        <v>3.2557613459617107E-6</v>
      </c>
    </row>
    <row r="1488" spans="1:26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0"/>
        <v>2.3999999999999998E-3</v>
      </c>
      <c r="P1488" s="6">
        <f t="shared" si="231"/>
        <v>16</v>
      </c>
      <c r="Q1488" t="str">
        <f t="shared" si="232"/>
        <v>publishing</v>
      </c>
      <c r="R1488" t="str">
        <f t="shared" si="233"/>
        <v>fiction</v>
      </c>
      <c r="S1488" s="10">
        <f t="shared" si="234"/>
        <v>42031.918530092589</v>
      </c>
      <c r="T1488" s="10">
        <f t="shared" si="235"/>
        <v>42061.918530092589</v>
      </c>
      <c r="U1488">
        <f t="shared" si="236"/>
        <v>2015</v>
      </c>
      <c r="V1488">
        <f t="shared" si="237"/>
        <v>2015</v>
      </c>
      <c r="W1488" t="str">
        <f t="shared" si="238"/>
        <v>Jan</v>
      </c>
      <c r="X1488" t="str">
        <f t="shared" si="239"/>
        <v>&lt;1000</v>
      </c>
      <c r="Y1488" s="12">
        <f>VLOOKUP(H1488,Table1[#All],2,)*Kickstarter!E1488</f>
        <v>48</v>
      </c>
      <c r="Z1488" s="5">
        <f>Y1488/'currency conversion'!$B$18</f>
        <v>1.0418436307077475E-6</v>
      </c>
    </row>
    <row r="1489" spans="1:26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0"/>
        <v>0</v>
      </c>
      <c r="P1489" s="6">
        <f t="shared" si="231"/>
        <v>0</v>
      </c>
      <c r="Q1489" t="str">
        <f t="shared" si="232"/>
        <v>publishing</v>
      </c>
      <c r="R1489" t="str">
        <f t="shared" si="233"/>
        <v>fiction</v>
      </c>
      <c r="S1489" s="10">
        <f t="shared" si="234"/>
        <v>42554.667488425926</v>
      </c>
      <c r="T1489" s="10">
        <f t="shared" si="235"/>
        <v>42584.667488425926</v>
      </c>
      <c r="U1489">
        <f t="shared" si="236"/>
        <v>2016</v>
      </c>
      <c r="V1489">
        <f t="shared" si="237"/>
        <v>2016</v>
      </c>
      <c r="W1489" t="str">
        <f t="shared" si="238"/>
        <v>Jul</v>
      </c>
      <c r="X1489" t="str">
        <f t="shared" si="239"/>
        <v>No funding</v>
      </c>
      <c r="Y1489" s="12">
        <f>VLOOKUP(H1489,Table1[#All],2,)*Kickstarter!E1489</f>
        <v>0</v>
      </c>
      <c r="Z1489" s="5">
        <f>Y1489/'currency conversion'!$B$18</f>
        <v>0</v>
      </c>
    </row>
    <row r="1490" spans="1:26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0"/>
        <v>2.4E-2</v>
      </c>
      <c r="P1490" s="6">
        <f t="shared" si="231"/>
        <v>60</v>
      </c>
      <c r="Q1490" t="str">
        <f t="shared" si="232"/>
        <v>publishing</v>
      </c>
      <c r="R1490" t="str">
        <f t="shared" si="233"/>
        <v>fiction</v>
      </c>
      <c r="S1490" s="10">
        <f t="shared" si="234"/>
        <v>41614.313194444447</v>
      </c>
      <c r="T1490" s="10">
        <f t="shared" si="235"/>
        <v>41644.313194444447</v>
      </c>
      <c r="U1490">
        <f t="shared" si="236"/>
        <v>2013</v>
      </c>
      <c r="V1490">
        <f t="shared" si="237"/>
        <v>2014</v>
      </c>
      <c r="W1490" t="str">
        <f t="shared" si="238"/>
        <v>Dec</v>
      </c>
      <c r="X1490" t="str">
        <f t="shared" si="239"/>
        <v>&lt;1000</v>
      </c>
      <c r="Y1490" s="12">
        <f>VLOOKUP(H1490,Table1[#All],2,)*Kickstarter!E1490</f>
        <v>255.6</v>
      </c>
      <c r="Z1490" s="5">
        <f>Y1490/'currency conversion'!$B$18</f>
        <v>5.5478173335187549E-6</v>
      </c>
    </row>
    <row r="1491" spans="1:26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0"/>
        <v>0</v>
      </c>
      <c r="P1491" s="6">
        <f t="shared" si="231"/>
        <v>0</v>
      </c>
      <c r="Q1491" t="str">
        <f t="shared" si="232"/>
        <v>publishing</v>
      </c>
      <c r="R1491" t="str">
        <f t="shared" si="233"/>
        <v>fiction</v>
      </c>
      <c r="S1491" s="10">
        <f t="shared" si="234"/>
        <v>41198.361712962964</v>
      </c>
      <c r="T1491" s="10">
        <f t="shared" si="235"/>
        <v>41228.403379629628</v>
      </c>
      <c r="U1491">
        <f t="shared" si="236"/>
        <v>2012</v>
      </c>
      <c r="V1491">
        <f t="shared" si="237"/>
        <v>2012</v>
      </c>
      <c r="W1491" t="str">
        <f t="shared" si="238"/>
        <v>Oct</v>
      </c>
      <c r="X1491" t="str">
        <f t="shared" si="239"/>
        <v>No funding</v>
      </c>
      <c r="Y1491" s="12">
        <f>VLOOKUP(H1491,Table1[#All],2,)*Kickstarter!E1491</f>
        <v>0</v>
      </c>
      <c r="Z1491" s="5">
        <f>Y1491/'currency conversion'!$B$18</f>
        <v>0</v>
      </c>
    </row>
    <row r="1492" spans="1:26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0"/>
        <v>0.30862068965517242</v>
      </c>
      <c r="P1492" s="6">
        <f t="shared" si="231"/>
        <v>47.10526315789474</v>
      </c>
      <c r="Q1492" t="str">
        <f t="shared" si="232"/>
        <v>publishing</v>
      </c>
      <c r="R1492" t="str">
        <f t="shared" si="233"/>
        <v>fiction</v>
      </c>
      <c r="S1492" s="10">
        <f t="shared" si="234"/>
        <v>41520.311041666668</v>
      </c>
      <c r="T1492" s="10">
        <f t="shared" si="235"/>
        <v>41549.311041666668</v>
      </c>
      <c r="U1492">
        <f t="shared" si="236"/>
        <v>2013</v>
      </c>
      <c r="V1492">
        <f t="shared" si="237"/>
        <v>2013</v>
      </c>
      <c r="W1492" t="str">
        <f t="shared" si="238"/>
        <v>Sep</v>
      </c>
      <c r="X1492" t="str">
        <f t="shared" si="239"/>
        <v>&lt;1000</v>
      </c>
      <c r="Y1492" s="12">
        <f>VLOOKUP(H1492,Table1[#All],2,)*Kickstarter!E1492</f>
        <v>895</v>
      </c>
      <c r="Z1492" s="5">
        <f>Y1492/'currency conversion'!$B$18</f>
        <v>1.9426042697571539E-5</v>
      </c>
    </row>
    <row r="1493" spans="1:26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0"/>
        <v>8.3333333333333329E-2</v>
      </c>
      <c r="P1493" s="6">
        <f t="shared" si="231"/>
        <v>100</v>
      </c>
      <c r="Q1493" t="str">
        <f t="shared" si="232"/>
        <v>publishing</v>
      </c>
      <c r="R1493" t="str">
        <f t="shared" si="233"/>
        <v>fiction</v>
      </c>
      <c r="S1493" s="10">
        <f t="shared" si="234"/>
        <v>41991.463460648149</v>
      </c>
      <c r="T1493" s="10">
        <f t="shared" si="235"/>
        <v>42050.401388888888</v>
      </c>
      <c r="U1493">
        <f t="shared" si="236"/>
        <v>2014</v>
      </c>
      <c r="V1493">
        <f t="shared" si="237"/>
        <v>2015</v>
      </c>
      <c r="W1493" t="str">
        <f t="shared" si="238"/>
        <v>Dec</v>
      </c>
      <c r="X1493" t="str">
        <f t="shared" si="239"/>
        <v>&lt;1000</v>
      </c>
      <c r="Y1493" s="12">
        <f>VLOOKUP(H1493,Table1[#All],2,)*Kickstarter!E1493</f>
        <v>100</v>
      </c>
      <c r="Z1493" s="5">
        <f>Y1493/'currency conversion'!$B$18</f>
        <v>2.170507563974474E-6</v>
      </c>
    </row>
    <row r="1494" spans="1:26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0"/>
        <v>7.4999999999999997E-3</v>
      </c>
      <c r="P1494" s="6">
        <f t="shared" si="231"/>
        <v>15</v>
      </c>
      <c r="Q1494" t="str">
        <f t="shared" si="232"/>
        <v>publishing</v>
      </c>
      <c r="R1494" t="str">
        <f t="shared" si="233"/>
        <v>fiction</v>
      </c>
      <c r="S1494" s="10">
        <f t="shared" si="234"/>
        <v>40682.634791666671</v>
      </c>
      <c r="T1494" s="10">
        <f t="shared" si="235"/>
        <v>40712.634791666671</v>
      </c>
      <c r="U1494">
        <f t="shared" si="236"/>
        <v>2011</v>
      </c>
      <c r="V1494">
        <f t="shared" si="237"/>
        <v>2011</v>
      </c>
      <c r="W1494" t="str">
        <f t="shared" si="238"/>
        <v>May</v>
      </c>
      <c r="X1494" t="str">
        <f t="shared" si="239"/>
        <v>&lt;1000</v>
      </c>
      <c r="Y1494" s="12">
        <f>VLOOKUP(H1494,Table1[#All],2,)*Kickstarter!E1494</f>
        <v>30</v>
      </c>
      <c r="Z1494" s="5">
        <f>Y1494/'currency conversion'!$B$18</f>
        <v>6.511522691923421E-7</v>
      </c>
    </row>
    <row r="1495" spans="1:26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0"/>
        <v>0</v>
      </c>
      <c r="P1495" s="6">
        <f t="shared" si="231"/>
        <v>0</v>
      </c>
      <c r="Q1495" t="str">
        <f t="shared" si="232"/>
        <v>publishing</v>
      </c>
      <c r="R1495" t="str">
        <f t="shared" si="233"/>
        <v>fiction</v>
      </c>
      <c r="S1495" s="10">
        <f t="shared" si="234"/>
        <v>41411.616608796292</v>
      </c>
      <c r="T1495" s="10">
        <f t="shared" si="235"/>
        <v>41441.616608796292</v>
      </c>
      <c r="U1495">
        <f t="shared" si="236"/>
        <v>2013</v>
      </c>
      <c r="V1495">
        <f t="shared" si="237"/>
        <v>2013</v>
      </c>
      <c r="W1495" t="str">
        <f t="shared" si="238"/>
        <v>May</v>
      </c>
      <c r="X1495" t="str">
        <f t="shared" si="239"/>
        <v>No funding</v>
      </c>
      <c r="Y1495" s="12">
        <f>VLOOKUP(H1495,Table1[#All],2,)*Kickstarter!E1495</f>
        <v>0</v>
      </c>
      <c r="Z1495" s="5">
        <f>Y1495/'currency conversion'!$B$18</f>
        <v>0</v>
      </c>
    </row>
    <row r="1496" spans="1:26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0"/>
        <v>8.8999999999999996E-2</v>
      </c>
      <c r="P1496" s="6">
        <f t="shared" si="231"/>
        <v>40.454545454545453</v>
      </c>
      <c r="Q1496" t="str">
        <f t="shared" si="232"/>
        <v>publishing</v>
      </c>
      <c r="R1496" t="str">
        <f t="shared" si="233"/>
        <v>fiction</v>
      </c>
      <c r="S1496" s="10">
        <f t="shared" si="234"/>
        <v>42067.472372685181</v>
      </c>
      <c r="T1496" s="10">
        <f t="shared" si="235"/>
        <v>42097.401388888888</v>
      </c>
      <c r="U1496">
        <f t="shared" si="236"/>
        <v>2015</v>
      </c>
      <c r="V1496">
        <f t="shared" si="237"/>
        <v>2015</v>
      </c>
      <c r="W1496" t="str">
        <f t="shared" si="238"/>
        <v>Mar</v>
      </c>
      <c r="X1496" t="str">
        <f t="shared" si="239"/>
        <v>&lt;1000</v>
      </c>
      <c r="Y1496" s="12">
        <f>VLOOKUP(H1496,Table1[#All],2,)*Kickstarter!E1496</f>
        <v>445</v>
      </c>
      <c r="Z1496" s="5">
        <f>Y1496/'currency conversion'!$B$18</f>
        <v>9.6587586596864082E-6</v>
      </c>
    </row>
    <row r="1497" spans="1:26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0"/>
        <v>0</v>
      </c>
      <c r="P1497" s="6">
        <f t="shared" si="231"/>
        <v>0</v>
      </c>
      <c r="Q1497" t="str">
        <f t="shared" si="232"/>
        <v>publishing</v>
      </c>
      <c r="R1497" t="str">
        <f t="shared" si="233"/>
        <v>fiction</v>
      </c>
      <c r="S1497" s="10">
        <f t="shared" si="234"/>
        <v>40752.539710648147</v>
      </c>
      <c r="T1497" s="10">
        <f t="shared" si="235"/>
        <v>40782.539710648147</v>
      </c>
      <c r="U1497">
        <f t="shared" si="236"/>
        <v>2011</v>
      </c>
      <c r="V1497">
        <f t="shared" si="237"/>
        <v>2011</v>
      </c>
      <c r="W1497" t="str">
        <f t="shared" si="238"/>
        <v>Jul</v>
      </c>
      <c r="X1497" t="str">
        <f t="shared" si="239"/>
        <v>No funding</v>
      </c>
      <c r="Y1497" s="12">
        <f>VLOOKUP(H1497,Table1[#All],2,)*Kickstarter!E1497</f>
        <v>0</v>
      </c>
      <c r="Z1497" s="5">
        <f>Y1497/'currency conversion'!$B$18</f>
        <v>0</v>
      </c>
    </row>
    <row r="1498" spans="1:26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0"/>
        <v>0</v>
      </c>
      <c r="P1498" s="6">
        <f t="shared" si="231"/>
        <v>0</v>
      </c>
      <c r="Q1498" t="str">
        <f t="shared" si="232"/>
        <v>publishing</v>
      </c>
      <c r="R1498" t="str">
        <f t="shared" si="233"/>
        <v>fiction</v>
      </c>
      <c r="S1498" s="10">
        <f t="shared" si="234"/>
        <v>41838.225219907406</v>
      </c>
      <c r="T1498" s="10">
        <f t="shared" si="235"/>
        <v>41898.225219907406</v>
      </c>
      <c r="U1498">
        <f t="shared" si="236"/>
        <v>2014</v>
      </c>
      <c r="V1498">
        <f t="shared" si="237"/>
        <v>2014</v>
      </c>
      <c r="W1498" t="str">
        <f t="shared" si="238"/>
        <v>Jul</v>
      </c>
      <c r="X1498" t="str">
        <f t="shared" si="239"/>
        <v>No funding</v>
      </c>
      <c r="Y1498" s="12">
        <f>VLOOKUP(H1498,Table1[#All],2,)*Kickstarter!E1498</f>
        <v>0</v>
      </c>
      <c r="Z1498" s="5">
        <f>Y1498/'currency conversion'!$B$18</f>
        <v>0</v>
      </c>
    </row>
    <row r="1499" spans="1:26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0"/>
        <v>6.666666666666667E-5</v>
      </c>
      <c r="P1499" s="6">
        <f t="shared" si="231"/>
        <v>1</v>
      </c>
      <c r="Q1499" t="str">
        <f t="shared" si="232"/>
        <v>publishing</v>
      </c>
      <c r="R1499" t="str">
        <f t="shared" si="233"/>
        <v>fiction</v>
      </c>
      <c r="S1499" s="10">
        <f t="shared" si="234"/>
        <v>41444.39261574074</v>
      </c>
      <c r="T1499" s="10">
        <f t="shared" si="235"/>
        <v>41486.571527777778</v>
      </c>
      <c r="U1499">
        <f t="shared" si="236"/>
        <v>2013</v>
      </c>
      <c r="V1499">
        <f t="shared" si="237"/>
        <v>2013</v>
      </c>
      <c r="W1499" t="str">
        <f t="shared" si="238"/>
        <v>Jun</v>
      </c>
      <c r="X1499" t="str">
        <f t="shared" si="239"/>
        <v>&lt;1000</v>
      </c>
      <c r="Y1499" s="12">
        <f>VLOOKUP(H1499,Table1[#All],2,)*Kickstarter!E1499</f>
        <v>1</v>
      </c>
      <c r="Z1499" s="5">
        <f>Y1499/'currency conversion'!$B$18</f>
        <v>2.1705075639744737E-8</v>
      </c>
    </row>
    <row r="1500" spans="1:26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0"/>
        <v>1.9E-2</v>
      </c>
      <c r="P1500" s="6">
        <f t="shared" si="231"/>
        <v>19</v>
      </c>
      <c r="Q1500" t="str">
        <f t="shared" si="232"/>
        <v>publishing</v>
      </c>
      <c r="R1500" t="str">
        <f t="shared" si="233"/>
        <v>fiction</v>
      </c>
      <c r="S1500" s="10">
        <f t="shared" si="234"/>
        <v>41840.733541666668</v>
      </c>
      <c r="T1500" s="10">
        <f t="shared" si="235"/>
        <v>41885.733541666668</v>
      </c>
      <c r="U1500">
        <f t="shared" si="236"/>
        <v>2014</v>
      </c>
      <c r="V1500">
        <f t="shared" si="237"/>
        <v>2014</v>
      </c>
      <c r="W1500" t="str">
        <f t="shared" si="238"/>
        <v>Jul</v>
      </c>
      <c r="X1500" t="str">
        <f t="shared" si="239"/>
        <v>&lt;1000</v>
      </c>
      <c r="Y1500" s="12">
        <f>VLOOKUP(H1500,Table1[#All],2,)*Kickstarter!E1500</f>
        <v>57</v>
      </c>
      <c r="Z1500" s="5">
        <f>Y1500/'currency conversion'!$B$18</f>
        <v>1.23718931146545E-6</v>
      </c>
    </row>
    <row r="1501" spans="1:26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0"/>
        <v>2.5000000000000001E-3</v>
      </c>
      <c r="P1501" s="6">
        <f t="shared" si="231"/>
        <v>5</v>
      </c>
      <c r="Q1501" t="str">
        <f t="shared" si="232"/>
        <v>publishing</v>
      </c>
      <c r="R1501" t="str">
        <f t="shared" si="233"/>
        <v>fiction</v>
      </c>
      <c r="S1501" s="10">
        <f t="shared" si="234"/>
        <v>42526.757326388892</v>
      </c>
      <c r="T1501" s="10">
        <f t="shared" si="235"/>
        <v>42586.757326388892</v>
      </c>
      <c r="U1501">
        <f t="shared" si="236"/>
        <v>2016</v>
      </c>
      <c r="V1501">
        <f t="shared" si="237"/>
        <v>2016</v>
      </c>
      <c r="W1501" t="str">
        <f t="shared" si="238"/>
        <v>Jun</v>
      </c>
      <c r="X1501" t="str">
        <f t="shared" si="239"/>
        <v>&lt;1000</v>
      </c>
      <c r="Y1501" s="12">
        <f>VLOOKUP(H1501,Table1[#All],2,)*Kickstarter!E1501</f>
        <v>5</v>
      </c>
      <c r="Z1501" s="5">
        <f>Y1501/'currency conversion'!$B$18</f>
        <v>1.0852537819872369E-7</v>
      </c>
    </row>
    <row r="1502" spans="1:26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0"/>
        <v>0.25035714285714283</v>
      </c>
      <c r="P1502" s="6">
        <f t="shared" si="231"/>
        <v>46.733333333333334</v>
      </c>
      <c r="Q1502" t="str">
        <f t="shared" si="232"/>
        <v>publishing</v>
      </c>
      <c r="R1502" t="str">
        <f t="shared" si="233"/>
        <v>fiction</v>
      </c>
      <c r="S1502" s="10">
        <f t="shared" si="234"/>
        <v>41365.654594907406</v>
      </c>
      <c r="T1502" s="10">
        <f t="shared" si="235"/>
        <v>41395.654594907406</v>
      </c>
      <c r="U1502">
        <f t="shared" si="236"/>
        <v>2013</v>
      </c>
      <c r="V1502">
        <f t="shared" si="237"/>
        <v>2013</v>
      </c>
      <c r="W1502" t="str">
        <f t="shared" si="238"/>
        <v>Apr</v>
      </c>
      <c r="X1502" t="str">
        <f t="shared" si="239"/>
        <v>&lt;1000</v>
      </c>
      <c r="Y1502" s="12">
        <f>VLOOKUP(H1502,Table1[#All],2,)*Kickstarter!E1502</f>
        <v>701</v>
      </c>
      <c r="Z1502" s="5">
        <f>Y1502/'currency conversion'!$B$18</f>
        <v>1.5215258023461061E-5</v>
      </c>
    </row>
    <row r="1503" spans="1:26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0"/>
        <v>1.6633076923076924</v>
      </c>
      <c r="P1503" s="6">
        <f t="shared" si="231"/>
        <v>97.731073446327684</v>
      </c>
      <c r="Q1503" t="str">
        <f t="shared" si="232"/>
        <v>photography</v>
      </c>
      <c r="R1503" t="str">
        <f t="shared" si="233"/>
        <v>photobooks</v>
      </c>
      <c r="S1503" s="10">
        <f t="shared" si="234"/>
        <v>42163.333599537036</v>
      </c>
      <c r="T1503" s="10">
        <f t="shared" si="235"/>
        <v>42193.333599537036</v>
      </c>
      <c r="U1503">
        <f t="shared" si="236"/>
        <v>2015</v>
      </c>
      <c r="V1503">
        <f t="shared" si="237"/>
        <v>2015</v>
      </c>
      <c r="W1503" t="str">
        <f t="shared" si="238"/>
        <v>Jun</v>
      </c>
      <c r="X1503" t="str">
        <f t="shared" si="239"/>
        <v>&gt;50000</v>
      </c>
      <c r="Y1503" s="12">
        <f>VLOOKUP(H1503,Table1[#All],2,)*Kickstarter!E1503</f>
        <v>64869</v>
      </c>
      <c r="Z1503" s="5">
        <f>Y1503/'currency conversion'!$B$18</f>
        <v>1.4079865516746014E-3</v>
      </c>
    </row>
    <row r="1504" spans="1:26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0"/>
        <v>1.0144545454545455</v>
      </c>
      <c r="P1504" s="6">
        <f t="shared" si="231"/>
        <v>67.835866261398181</v>
      </c>
      <c r="Q1504" t="str">
        <f t="shared" si="232"/>
        <v>photography</v>
      </c>
      <c r="R1504" t="str">
        <f t="shared" si="233"/>
        <v>photobooks</v>
      </c>
      <c r="S1504" s="10">
        <f t="shared" si="234"/>
        <v>42426.292592592596</v>
      </c>
      <c r="T1504" s="10">
        <f t="shared" si="235"/>
        <v>42454.666666666672</v>
      </c>
      <c r="U1504">
        <f t="shared" si="236"/>
        <v>2016</v>
      </c>
      <c r="V1504">
        <f t="shared" si="237"/>
        <v>2016</v>
      </c>
      <c r="W1504" t="str">
        <f t="shared" si="238"/>
        <v>Feb</v>
      </c>
      <c r="X1504" t="str">
        <f t="shared" si="239"/>
        <v>20000 to 24999</v>
      </c>
      <c r="Y1504" s="12">
        <f>VLOOKUP(H1504,Table1[#All],2,)*Kickstarter!E1504</f>
        <v>29236.58</v>
      </c>
      <c r="Z1504" s="5">
        <f>Y1504/'currency conversion'!$B$18</f>
        <v>6.345821803474482E-4</v>
      </c>
    </row>
    <row r="1505" spans="1:26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0"/>
        <v>1.0789146666666667</v>
      </c>
      <c r="P1505" s="6">
        <f t="shared" si="231"/>
        <v>56.98492957746479</v>
      </c>
      <c r="Q1505" t="str">
        <f t="shared" si="232"/>
        <v>photography</v>
      </c>
      <c r="R1505" t="str">
        <f t="shared" si="233"/>
        <v>photobooks</v>
      </c>
      <c r="S1505" s="10">
        <f t="shared" si="234"/>
        <v>42606.097233796296</v>
      </c>
      <c r="T1505" s="10">
        <f t="shared" si="235"/>
        <v>42666.097233796296</v>
      </c>
      <c r="U1505">
        <f t="shared" si="236"/>
        <v>2016</v>
      </c>
      <c r="V1505">
        <f t="shared" si="237"/>
        <v>2016</v>
      </c>
      <c r="W1505" t="str">
        <f t="shared" si="238"/>
        <v>Aug</v>
      </c>
      <c r="X1505" t="str">
        <f t="shared" si="239"/>
        <v>1000 to 4999</v>
      </c>
      <c r="Y1505" s="12">
        <f>VLOOKUP(H1505,Table1[#All],2,)*Kickstarter!E1505</f>
        <v>4612.3601999999992</v>
      </c>
      <c r="Z1505" s="5">
        <f>Y1505/'currency conversion'!$B$18</f>
        <v>1.0011162701874815E-4</v>
      </c>
    </row>
    <row r="1506" spans="1:26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0"/>
        <v>2.7793846153846156</v>
      </c>
      <c r="P1506" s="6">
        <f t="shared" si="231"/>
        <v>67.159851301115239</v>
      </c>
      <c r="Q1506" t="str">
        <f t="shared" si="232"/>
        <v>photography</v>
      </c>
      <c r="R1506" t="str">
        <f t="shared" si="233"/>
        <v>photobooks</v>
      </c>
      <c r="S1506" s="10">
        <f t="shared" si="234"/>
        <v>41772.407685185186</v>
      </c>
      <c r="T1506" s="10">
        <f t="shared" si="235"/>
        <v>41800.106249999997</v>
      </c>
      <c r="U1506">
        <f t="shared" si="236"/>
        <v>2014</v>
      </c>
      <c r="V1506">
        <f t="shared" si="237"/>
        <v>2014</v>
      </c>
      <c r="W1506" t="str">
        <f t="shared" si="238"/>
        <v>May</v>
      </c>
      <c r="X1506" t="str">
        <f t="shared" si="239"/>
        <v>15000 to 19999</v>
      </c>
      <c r="Y1506" s="12">
        <f>VLOOKUP(H1506,Table1[#All],2,)*Kickstarter!E1506</f>
        <v>23666.460000000003</v>
      </c>
      <c r="Z1506" s="5">
        <f>Y1506/'currency conversion'!$B$18</f>
        <v>5.1368230442499336E-4</v>
      </c>
    </row>
    <row r="1507" spans="1:26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0"/>
        <v>1.0358125</v>
      </c>
      <c r="P1507" s="6">
        <f t="shared" si="231"/>
        <v>48.037681159420288</v>
      </c>
      <c r="Q1507" t="str">
        <f t="shared" si="232"/>
        <v>photography</v>
      </c>
      <c r="R1507" t="str">
        <f t="shared" si="233"/>
        <v>photobooks</v>
      </c>
      <c r="S1507" s="10">
        <f t="shared" si="234"/>
        <v>42414.19332175926</v>
      </c>
      <c r="T1507" s="10">
        <f t="shared" si="235"/>
        <v>42451.584027777775</v>
      </c>
      <c r="U1507">
        <f t="shared" si="236"/>
        <v>2016</v>
      </c>
      <c r="V1507">
        <f t="shared" si="237"/>
        <v>2016</v>
      </c>
      <c r="W1507" t="str">
        <f t="shared" si="238"/>
        <v>Feb</v>
      </c>
      <c r="X1507" t="str">
        <f t="shared" si="239"/>
        <v>15000 to 19999</v>
      </c>
      <c r="Y1507" s="12">
        <f>VLOOKUP(H1507,Table1[#All],2,)*Kickstarter!E1507</f>
        <v>18893.219999999998</v>
      </c>
      <c r="Z1507" s="5">
        <f>Y1507/'currency conversion'!$B$18</f>
        <v>4.1007876917833802E-4</v>
      </c>
    </row>
    <row r="1508" spans="1:26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0"/>
        <v>1.1140000000000001</v>
      </c>
      <c r="P1508" s="6">
        <f t="shared" si="231"/>
        <v>38.860465116279073</v>
      </c>
      <c r="Q1508" t="str">
        <f t="shared" si="232"/>
        <v>photography</v>
      </c>
      <c r="R1508" t="str">
        <f t="shared" si="233"/>
        <v>photobooks</v>
      </c>
      <c r="S1508" s="10">
        <f t="shared" si="234"/>
        <v>41814.535925925928</v>
      </c>
      <c r="T1508" s="10">
        <f t="shared" si="235"/>
        <v>41844.535925925928</v>
      </c>
      <c r="U1508">
        <f t="shared" si="236"/>
        <v>2014</v>
      </c>
      <c r="V1508">
        <f t="shared" si="237"/>
        <v>2014</v>
      </c>
      <c r="W1508" t="str">
        <f t="shared" si="238"/>
        <v>Jun</v>
      </c>
      <c r="X1508" t="str">
        <f t="shared" si="239"/>
        <v>1000 to 4999</v>
      </c>
      <c r="Y1508" s="12">
        <f>VLOOKUP(H1508,Table1[#All],2,)*Kickstarter!E1508</f>
        <v>2189.0100000000002</v>
      </c>
      <c r="Z1508" s="5">
        <f>Y1508/'currency conversion'!$B$18</f>
        <v>4.7512627626157631E-5</v>
      </c>
    </row>
    <row r="1509" spans="1:26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0"/>
        <v>2.15</v>
      </c>
      <c r="P1509" s="6">
        <f t="shared" si="231"/>
        <v>78.181818181818187</v>
      </c>
      <c r="Q1509" t="str">
        <f t="shared" si="232"/>
        <v>photography</v>
      </c>
      <c r="R1509" t="str">
        <f t="shared" si="233"/>
        <v>photobooks</v>
      </c>
      <c r="S1509" s="10">
        <f t="shared" si="234"/>
        <v>40254.200335648144</v>
      </c>
      <c r="T1509" s="10">
        <f t="shared" si="235"/>
        <v>40313.090277777781</v>
      </c>
      <c r="U1509">
        <f t="shared" si="236"/>
        <v>2010</v>
      </c>
      <c r="V1509">
        <f t="shared" si="237"/>
        <v>2010</v>
      </c>
      <c r="W1509" t="str">
        <f t="shared" si="238"/>
        <v>Mar</v>
      </c>
      <c r="X1509" t="str">
        <f t="shared" si="239"/>
        <v>1000 to 4999</v>
      </c>
      <c r="Y1509" s="12">
        <f>VLOOKUP(H1509,Table1[#All],2,)*Kickstarter!E1509</f>
        <v>2580</v>
      </c>
      <c r="Z1509" s="5">
        <f>Y1509/'currency conversion'!$B$18</f>
        <v>5.5999095150541421E-5</v>
      </c>
    </row>
    <row r="1510" spans="1:26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0"/>
        <v>1.1076216216216217</v>
      </c>
      <c r="P1510" s="6">
        <f t="shared" si="231"/>
        <v>97.113744075829388</v>
      </c>
      <c r="Q1510" t="str">
        <f t="shared" si="232"/>
        <v>photography</v>
      </c>
      <c r="R1510" t="str">
        <f t="shared" si="233"/>
        <v>photobooks</v>
      </c>
      <c r="S1510" s="10">
        <f t="shared" si="234"/>
        <v>41786.364363425928</v>
      </c>
      <c r="T1510" s="10">
        <f t="shared" si="235"/>
        <v>41817.364363425928</v>
      </c>
      <c r="U1510">
        <f t="shared" si="236"/>
        <v>2014</v>
      </c>
      <c r="V1510">
        <f t="shared" si="237"/>
        <v>2014</v>
      </c>
      <c r="W1510" t="str">
        <f t="shared" si="238"/>
        <v>May</v>
      </c>
      <c r="X1510" t="str">
        <f t="shared" si="239"/>
        <v>20000 to 24999</v>
      </c>
      <c r="Y1510" s="12">
        <f>VLOOKUP(H1510,Table1[#All],2,)*Kickstarter!E1510</f>
        <v>20491</v>
      </c>
      <c r="Z1510" s="5">
        <f>Y1510/'currency conversion'!$B$18</f>
        <v>4.4475870493400945E-4</v>
      </c>
    </row>
    <row r="1511" spans="1:26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0"/>
        <v>1.2364125714285714</v>
      </c>
      <c r="P1511" s="6">
        <f t="shared" si="231"/>
        <v>110.39397959183674</v>
      </c>
      <c r="Q1511" t="str">
        <f t="shared" si="232"/>
        <v>photography</v>
      </c>
      <c r="R1511" t="str">
        <f t="shared" si="233"/>
        <v>photobooks</v>
      </c>
      <c r="S1511" s="10">
        <f t="shared" si="234"/>
        <v>42751.283391203702</v>
      </c>
      <c r="T1511" s="10">
        <f t="shared" si="235"/>
        <v>42780.707638888889</v>
      </c>
      <c r="U1511">
        <f t="shared" si="236"/>
        <v>2017</v>
      </c>
      <c r="V1511">
        <f t="shared" si="237"/>
        <v>2017</v>
      </c>
      <c r="W1511" t="str">
        <f t="shared" si="238"/>
        <v>Jan</v>
      </c>
      <c r="X1511" t="str">
        <f t="shared" si="239"/>
        <v>20000 to 24999</v>
      </c>
      <c r="Y1511" s="12">
        <f>VLOOKUP(H1511,Table1[#All],2,)*Kickstarter!E1511</f>
        <v>24666.430799999998</v>
      </c>
      <c r="Z1511" s="5">
        <f>Y1511/'currency conversion'!$B$18</f>
        <v>5.3538674627652929E-4</v>
      </c>
    </row>
    <row r="1512" spans="1:26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0"/>
        <v>1.0103500000000001</v>
      </c>
      <c r="P1512" s="6">
        <f t="shared" si="231"/>
        <v>39.91506172839506</v>
      </c>
      <c r="Q1512" t="str">
        <f t="shared" si="232"/>
        <v>photography</v>
      </c>
      <c r="R1512" t="str">
        <f t="shared" si="233"/>
        <v>photobooks</v>
      </c>
      <c r="S1512" s="10">
        <f t="shared" si="234"/>
        <v>41809.135162037041</v>
      </c>
      <c r="T1512" s="10">
        <f t="shared" si="235"/>
        <v>41839.135162037041</v>
      </c>
      <c r="U1512">
        <f t="shared" si="236"/>
        <v>2014</v>
      </c>
      <c r="V1512">
        <f t="shared" si="237"/>
        <v>2014</v>
      </c>
      <c r="W1512" t="str">
        <f t="shared" si="238"/>
        <v>Jun</v>
      </c>
      <c r="X1512" t="str">
        <f t="shared" si="239"/>
        <v>15000 to 19999</v>
      </c>
      <c r="Y1512" s="12">
        <f>VLOOKUP(H1512,Table1[#All],2,)*Kickstarter!E1512</f>
        <v>21176.936000000002</v>
      </c>
      <c r="Z1512" s="5">
        <f>Y1512/'currency conversion'!$B$18</f>
        <v>4.5964699769803343E-4</v>
      </c>
    </row>
    <row r="1513" spans="1:26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0"/>
        <v>1.1179285714285714</v>
      </c>
      <c r="P1513" s="6">
        <f t="shared" si="231"/>
        <v>75.975728155339809</v>
      </c>
      <c r="Q1513" t="str">
        <f t="shared" si="232"/>
        <v>photography</v>
      </c>
      <c r="R1513" t="str">
        <f t="shared" si="233"/>
        <v>photobooks</v>
      </c>
      <c r="S1513" s="10">
        <f t="shared" si="234"/>
        <v>42296.333379629628</v>
      </c>
      <c r="T1513" s="10">
        <f t="shared" si="235"/>
        <v>42326.375046296293</v>
      </c>
      <c r="U1513">
        <f t="shared" si="236"/>
        <v>2015</v>
      </c>
      <c r="V1513">
        <f t="shared" si="237"/>
        <v>2015</v>
      </c>
      <c r="W1513" t="str">
        <f t="shared" si="238"/>
        <v>Oct</v>
      </c>
      <c r="X1513" t="str">
        <f t="shared" si="239"/>
        <v>15000 to 19999</v>
      </c>
      <c r="Y1513" s="12">
        <f>VLOOKUP(H1513,Table1[#All],2,)*Kickstarter!E1513</f>
        <v>15651</v>
      </c>
      <c r="Z1513" s="5">
        <f>Y1513/'currency conversion'!$B$18</f>
        <v>3.3970613883764489E-4</v>
      </c>
    </row>
    <row r="1514" spans="1:26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0"/>
        <v>5.5877142857142861</v>
      </c>
      <c r="P1514" s="6">
        <f t="shared" si="231"/>
        <v>58.379104477611939</v>
      </c>
      <c r="Q1514" t="str">
        <f t="shared" si="232"/>
        <v>photography</v>
      </c>
      <c r="R1514" t="str">
        <f t="shared" si="233"/>
        <v>photobooks</v>
      </c>
      <c r="S1514" s="10">
        <f t="shared" si="234"/>
        <v>42741.434479166666</v>
      </c>
      <c r="T1514" s="10">
        <f t="shared" si="235"/>
        <v>42771.434479166666</v>
      </c>
      <c r="U1514">
        <f t="shared" si="236"/>
        <v>2017</v>
      </c>
      <c r="V1514">
        <f t="shared" si="237"/>
        <v>2017</v>
      </c>
      <c r="W1514" t="str">
        <f t="shared" si="238"/>
        <v>Jan</v>
      </c>
      <c r="X1514" t="str">
        <f t="shared" si="239"/>
        <v>15000 to 19999</v>
      </c>
      <c r="Y1514" s="12">
        <f>VLOOKUP(H1514,Table1[#All],2,)*Kickstarter!E1514</f>
        <v>19557</v>
      </c>
      <c r="Z1514" s="5">
        <f>Y1514/'currency conversion'!$B$18</f>
        <v>4.2448616428648786E-4</v>
      </c>
    </row>
    <row r="1515" spans="1:26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0"/>
        <v>1.5001875</v>
      </c>
      <c r="P1515" s="6">
        <f t="shared" si="231"/>
        <v>55.82093023255814</v>
      </c>
      <c r="Q1515" t="str">
        <f t="shared" si="232"/>
        <v>photography</v>
      </c>
      <c r="R1515" t="str">
        <f t="shared" si="233"/>
        <v>photobooks</v>
      </c>
      <c r="S1515" s="10">
        <f t="shared" si="234"/>
        <v>41806.387337962966</v>
      </c>
      <c r="T1515" s="10">
        <f t="shared" si="235"/>
        <v>41836.387337962966</v>
      </c>
      <c r="U1515">
        <f t="shared" si="236"/>
        <v>2014</v>
      </c>
      <c r="V1515">
        <f t="shared" si="237"/>
        <v>2014</v>
      </c>
      <c r="W1515" t="str">
        <f t="shared" si="238"/>
        <v>Jun</v>
      </c>
      <c r="X1515" t="str">
        <f t="shared" si="239"/>
        <v>10000 to 14999</v>
      </c>
      <c r="Y1515" s="12">
        <f>VLOOKUP(H1515,Table1[#All],2,)*Kickstarter!E1515</f>
        <v>15721.965</v>
      </c>
      <c r="Z1515" s="5">
        <f>Y1515/'currency conversion'!$B$18</f>
        <v>3.412464395304194E-4</v>
      </c>
    </row>
    <row r="1516" spans="1:26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0"/>
        <v>1.0647599999999999</v>
      </c>
      <c r="P1516" s="6">
        <f t="shared" si="231"/>
        <v>151.24431818181819</v>
      </c>
      <c r="Q1516" t="str">
        <f t="shared" si="232"/>
        <v>photography</v>
      </c>
      <c r="R1516" t="str">
        <f t="shared" si="233"/>
        <v>photobooks</v>
      </c>
      <c r="S1516" s="10">
        <f t="shared" si="234"/>
        <v>42234.347685185188</v>
      </c>
      <c r="T1516" s="10">
        <f t="shared" si="235"/>
        <v>42274.347685185188</v>
      </c>
      <c r="U1516">
        <f t="shared" si="236"/>
        <v>2015</v>
      </c>
      <c r="V1516">
        <f t="shared" si="237"/>
        <v>2015</v>
      </c>
      <c r="W1516" t="str">
        <f t="shared" si="238"/>
        <v>Aug</v>
      </c>
      <c r="X1516" t="str">
        <f t="shared" si="239"/>
        <v>25000 to 29999</v>
      </c>
      <c r="Y1516" s="12">
        <f>VLOOKUP(H1516,Table1[#All],2,)*Kickstarter!E1516</f>
        <v>26619</v>
      </c>
      <c r="Z1516" s="5">
        <f>Y1516/'currency conversion'!$B$18</f>
        <v>5.7776740845436514E-4</v>
      </c>
    </row>
    <row r="1517" spans="1:26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0"/>
        <v>1.57189</v>
      </c>
      <c r="P1517" s="6">
        <f t="shared" si="231"/>
        <v>849.67027027027029</v>
      </c>
      <c r="Q1517" t="str">
        <f t="shared" si="232"/>
        <v>photography</v>
      </c>
      <c r="R1517" t="str">
        <f t="shared" si="233"/>
        <v>photobooks</v>
      </c>
      <c r="S1517" s="10">
        <f t="shared" si="234"/>
        <v>42415.003437499996</v>
      </c>
      <c r="T1517" s="10">
        <f t="shared" si="235"/>
        <v>42444.961770833332</v>
      </c>
      <c r="U1517">
        <f t="shared" si="236"/>
        <v>2016</v>
      </c>
      <c r="V1517">
        <f t="shared" si="237"/>
        <v>2016</v>
      </c>
      <c r="W1517" t="str">
        <f t="shared" si="238"/>
        <v>Feb</v>
      </c>
      <c r="X1517" t="str">
        <f t="shared" si="239"/>
        <v>&gt;50000</v>
      </c>
      <c r="Y1517" s="12">
        <f>VLOOKUP(H1517,Table1[#All],2,)*Kickstarter!E1517</f>
        <v>56588.04</v>
      </c>
      <c r="Z1517" s="5">
        <f>Y1517/'currency conversion'!$B$18</f>
        <v>1.2282476885049009E-3</v>
      </c>
    </row>
    <row r="1518" spans="1:26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0"/>
        <v>1.0865882352941176</v>
      </c>
      <c r="P1518" s="6">
        <f t="shared" si="231"/>
        <v>159.24137931034483</v>
      </c>
      <c r="Q1518" t="str">
        <f t="shared" si="232"/>
        <v>photography</v>
      </c>
      <c r="R1518" t="str">
        <f t="shared" si="233"/>
        <v>photobooks</v>
      </c>
      <c r="S1518" s="10">
        <f t="shared" si="234"/>
        <v>42619.216342592597</v>
      </c>
      <c r="T1518" s="10">
        <f t="shared" si="235"/>
        <v>42649.333333333328</v>
      </c>
      <c r="U1518">
        <f t="shared" si="236"/>
        <v>2016</v>
      </c>
      <c r="V1518">
        <f t="shared" si="237"/>
        <v>2016</v>
      </c>
      <c r="W1518" t="str">
        <f t="shared" si="238"/>
        <v>Sep</v>
      </c>
      <c r="X1518" t="str">
        <f t="shared" si="239"/>
        <v>15000 to 19999</v>
      </c>
      <c r="Y1518" s="12">
        <f>VLOOKUP(H1518,Table1[#All],2,)*Kickstarter!E1518</f>
        <v>18472</v>
      </c>
      <c r="Z1518" s="5">
        <f>Y1518/'currency conversion'!$B$18</f>
        <v>4.0093615721736479E-4</v>
      </c>
    </row>
    <row r="1519" spans="1:26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0"/>
        <v>1.6197999999999999</v>
      </c>
      <c r="P1519" s="6">
        <f t="shared" si="231"/>
        <v>39.507317073170732</v>
      </c>
      <c r="Q1519" t="str">
        <f t="shared" si="232"/>
        <v>photography</v>
      </c>
      <c r="R1519" t="str">
        <f t="shared" si="233"/>
        <v>photobooks</v>
      </c>
      <c r="S1519" s="10">
        <f t="shared" si="234"/>
        <v>41948.31658564815</v>
      </c>
      <c r="T1519" s="10">
        <f t="shared" si="235"/>
        <v>41979</v>
      </c>
      <c r="U1519">
        <f t="shared" si="236"/>
        <v>2014</v>
      </c>
      <c r="V1519">
        <f t="shared" si="237"/>
        <v>2014</v>
      </c>
      <c r="W1519" t="str">
        <f t="shared" si="238"/>
        <v>Nov</v>
      </c>
      <c r="X1519" t="str">
        <f t="shared" si="239"/>
        <v>20000 to 24999</v>
      </c>
      <c r="Y1519" s="12">
        <f>VLOOKUP(H1519,Table1[#All],2,)*Kickstarter!E1519</f>
        <v>24297</v>
      </c>
      <c r="Z1519" s="5">
        <f>Y1519/'currency conversion'!$B$18</f>
        <v>5.2736822281887789E-4</v>
      </c>
    </row>
    <row r="1520" spans="1:26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0"/>
        <v>2.0536666666666665</v>
      </c>
      <c r="P1520" s="6">
        <f t="shared" si="231"/>
        <v>130.52966101694915</v>
      </c>
      <c r="Q1520" t="str">
        <f t="shared" si="232"/>
        <v>photography</v>
      </c>
      <c r="R1520" t="str">
        <f t="shared" si="233"/>
        <v>photobooks</v>
      </c>
      <c r="S1520" s="10">
        <f t="shared" si="234"/>
        <v>41760.5700462963</v>
      </c>
      <c r="T1520" s="10">
        <f t="shared" si="235"/>
        <v>41790.5700462963</v>
      </c>
      <c r="U1520">
        <f t="shared" si="236"/>
        <v>2014</v>
      </c>
      <c r="V1520">
        <f t="shared" si="237"/>
        <v>2014</v>
      </c>
      <c r="W1520" t="str">
        <f t="shared" si="238"/>
        <v>May</v>
      </c>
      <c r="X1520" t="str">
        <f t="shared" si="239"/>
        <v>30000 to 34999</v>
      </c>
      <c r="Y1520" s="12">
        <f>VLOOKUP(H1520,Table1[#All],2,)*Kickstarter!E1520</f>
        <v>30805</v>
      </c>
      <c r="Z1520" s="5">
        <f>Y1520/'currency conversion'!$B$18</f>
        <v>6.6862485508233668E-4</v>
      </c>
    </row>
    <row r="1521" spans="1:26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0"/>
        <v>1.033638888888889</v>
      </c>
      <c r="P1521" s="6">
        <f t="shared" si="231"/>
        <v>64.156896551724131</v>
      </c>
      <c r="Q1521" t="str">
        <f t="shared" si="232"/>
        <v>photography</v>
      </c>
      <c r="R1521" t="str">
        <f t="shared" si="233"/>
        <v>photobooks</v>
      </c>
      <c r="S1521" s="10">
        <f t="shared" si="234"/>
        <v>41782.491701388892</v>
      </c>
      <c r="T1521" s="10">
        <f t="shared" si="235"/>
        <v>41810.665972222225</v>
      </c>
      <c r="U1521">
        <f t="shared" si="236"/>
        <v>2014</v>
      </c>
      <c r="V1521">
        <f t="shared" si="237"/>
        <v>2014</v>
      </c>
      <c r="W1521" t="str">
        <f t="shared" si="238"/>
        <v>May</v>
      </c>
      <c r="X1521" t="str">
        <f t="shared" si="239"/>
        <v>5000 to 9999</v>
      </c>
      <c r="Y1521" s="12">
        <f>VLOOKUP(H1521,Table1[#All],2,)*Kickstarter!E1521</f>
        <v>9302.75</v>
      </c>
      <c r="Z1521" s="5">
        <f>Y1521/'currency conversion'!$B$18</f>
        <v>2.0191689240763537E-4</v>
      </c>
    </row>
    <row r="1522" spans="1:26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0"/>
        <v>1.0347222222222223</v>
      </c>
      <c r="P1522" s="6">
        <f t="shared" si="231"/>
        <v>111.52694610778443</v>
      </c>
      <c r="Q1522" t="str">
        <f t="shared" si="232"/>
        <v>photography</v>
      </c>
      <c r="R1522" t="str">
        <f t="shared" si="233"/>
        <v>photobooks</v>
      </c>
      <c r="S1522" s="10">
        <f t="shared" si="234"/>
        <v>41955.607789351852</v>
      </c>
      <c r="T1522" s="10">
        <f t="shared" si="235"/>
        <v>41991.916666666672</v>
      </c>
      <c r="U1522">
        <f t="shared" si="236"/>
        <v>2014</v>
      </c>
      <c r="V1522">
        <f t="shared" si="237"/>
        <v>2014</v>
      </c>
      <c r="W1522" t="str">
        <f t="shared" si="238"/>
        <v>Nov</v>
      </c>
      <c r="X1522" t="str">
        <f t="shared" si="239"/>
        <v>15000 to 19999</v>
      </c>
      <c r="Y1522" s="12">
        <f>VLOOKUP(H1522,Table1[#All],2,)*Kickstarter!E1522</f>
        <v>18625</v>
      </c>
      <c r="Z1522" s="5">
        <f>Y1522/'currency conversion'!$B$18</f>
        <v>4.0425703379024576E-4</v>
      </c>
    </row>
    <row r="1523" spans="1:26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0"/>
        <v>1.0681333333333334</v>
      </c>
      <c r="P1523" s="6">
        <f t="shared" si="231"/>
        <v>170.44680851063831</v>
      </c>
      <c r="Q1523" t="str">
        <f t="shared" si="232"/>
        <v>photography</v>
      </c>
      <c r="R1523" t="str">
        <f t="shared" si="233"/>
        <v>photobooks</v>
      </c>
      <c r="S1523" s="10">
        <f t="shared" si="234"/>
        <v>42492.917719907404</v>
      </c>
      <c r="T1523" s="10">
        <f t="shared" si="235"/>
        <v>42527.917719907404</v>
      </c>
      <c r="U1523">
        <f t="shared" si="236"/>
        <v>2016</v>
      </c>
      <c r="V1523">
        <f t="shared" si="237"/>
        <v>2016</v>
      </c>
      <c r="W1523" t="str">
        <f t="shared" si="238"/>
        <v>May</v>
      </c>
      <c r="X1523" t="str">
        <f t="shared" si="239"/>
        <v>40000 to 44999</v>
      </c>
      <c r="Y1523" s="12">
        <f>VLOOKUP(H1523,Table1[#All],2,)*Kickstarter!E1523</f>
        <v>40055</v>
      </c>
      <c r="Z1523" s="5">
        <f>Y1523/'currency conversion'!$B$18</f>
        <v>8.6939680474997546E-4</v>
      </c>
    </row>
    <row r="1524" spans="1:26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0"/>
        <v>1.3896574712643677</v>
      </c>
      <c r="P1524" s="6">
        <f t="shared" si="231"/>
        <v>133.7391592920354</v>
      </c>
      <c r="Q1524" t="str">
        <f t="shared" si="232"/>
        <v>photography</v>
      </c>
      <c r="R1524" t="str">
        <f t="shared" si="233"/>
        <v>photobooks</v>
      </c>
      <c r="S1524" s="10">
        <f t="shared" si="234"/>
        <v>41899.580312500002</v>
      </c>
      <c r="T1524" s="10">
        <f t="shared" si="235"/>
        <v>41929.580312500002</v>
      </c>
      <c r="U1524">
        <f t="shared" si="236"/>
        <v>2014</v>
      </c>
      <c r="V1524">
        <f t="shared" si="237"/>
        <v>2014</v>
      </c>
      <c r="W1524" t="str">
        <f t="shared" si="238"/>
        <v>Sep</v>
      </c>
      <c r="X1524" t="str">
        <f t="shared" si="239"/>
        <v>&gt;50000</v>
      </c>
      <c r="Y1524" s="12">
        <f>VLOOKUP(H1524,Table1[#All],2,)*Kickstarter!E1524</f>
        <v>60450.1</v>
      </c>
      <c r="Z1524" s="5">
        <f>Y1524/'currency conversion'!$B$18</f>
        <v>1.3120739929301333E-3</v>
      </c>
    </row>
    <row r="1525" spans="1:26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0"/>
        <v>1.2484324324324325</v>
      </c>
      <c r="P1525" s="6">
        <f t="shared" si="231"/>
        <v>95.834024896265561</v>
      </c>
      <c r="Q1525" t="str">
        <f t="shared" si="232"/>
        <v>photography</v>
      </c>
      <c r="R1525" t="str">
        <f t="shared" si="233"/>
        <v>photobooks</v>
      </c>
      <c r="S1525" s="10">
        <f t="shared" si="234"/>
        <v>41964.501342592594</v>
      </c>
      <c r="T1525" s="10">
        <f t="shared" si="235"/>
        <v>41995.75</v>
      </c>
      <c r="U1525">
        <f t="shared" si="236"/>
        <v>2014</v>
      </c>
      <c r="V1525">
        <f t="shared" si="237"/>
        <v>2014</v>
      </c>
      <c r="W1525" t="str">
        <f t="shared" si="238"/>
        <v>Nov</v>
      </c>
      <c r="X1525" t="str">
        <f t="shared" si="239"/>
        <v>20000 to 24999</v>
      </c>
      <c r="Y1525" s="12">
        <f>VLOOKUP(H1525,Table1[#All],2,)*Kickstarter!E1525</f>
        <v>23096</v>
      </c>
      <c r="Z1525" s="5">
        <f>Y1525/'currency conversion'!$B$18</f>
        <v>5.0130042697554443E-4</v>
      </c>
    </row>
    <row r="1526" spans="1:26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0"/>
        <v>2.0699999999999998</v>
      </c>
      <c r="P1526" s="6">
        <f t="shared" si="231"/>
        <v>221.78571428571428</v>
      </c>
      <c r="Q1526" t="str">
        <f t="shared" si="232"/>
        <v>photography</v>
      </c>
      <c r="R1526" t="str">
        <f t="shared" si="233"/>
        <v>photobooks</v>
      </c>
      <c r="S1526" s="10">
        <f t="shared" si="234"/>
        <v>42756.251041666663</v>
      </c>
      <c r="T1526" s="10">
        <f t="shared" si="235"/>
        <v>42786.251041666663</v>
      </c>
      <c r="U1526">
        <f t="shared" si="236"/>
        <v>2017</v>
      </c>
      <c r="V1526">
        <f t="shared" si="237"/>
        <v>2017</v>
      </c>
      <c r="W1526" t="str">
        <f t="shared" si="238"/>
        <v>Jan</v>
      </c>
      <c r="X1526" t="str">
        <f t="shared" si="239"/>
        <v>5000 to 9999</v>
      </c>
      <c r="Y1526" s="12">
        <f>VLOOKUP(H1526,Table1[#All],2,)*Kickstarter!E1526</f>
        <v>683.1</v>
      </c>
      <c r="Z1526" s="5">
        <f>Y1526/'currency conversion'!$B$18</f>
        <v>1.482673716950963E-5</v>
      </c>
    </row>
    <row r="1527" spans="1:26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0"/>
        <v>1.7400576923076922</v>
      </c>
      <c r="P1527" s="6">
        <f t="shared" si="231"/>
        <v>32.315357142857138</v>
      </c>
      <c r="Q1527" t="str">
        <f t="shared" si="232"/>
        <v>photography</v>
      </c>
      <c r="R1527" t="str">
        <f t="shared" si="233"/>
        <v>photobooks</v>
      </c>
      <c r="S1527" s="10">
        <f t="shared" si="234"/>
        <v>42570.452986111108</v>
      </c>
      <c r="T1527" s="10">
        <f t="shared" si="235"/>
        <v>42600.452986111108</v>
      </c>
      <c r="U1527">
        <f t="shared" si="236"/>
        <v>2016</v>
      </c>
      <c r="V1527">
        <f t="shared" si="237"/>
        <v>2016</v>
      </c>
      <c r="W1527" t="str">
        <f t="shared" si="238"/>
        <v>Jul</v>
      </c>
      <c r="X1527" t="str">
        <f t="shared" si="239"/>
        <v>1000 to 4999</v>
      </c>
      <c r="Y1527" s="12">
        <f>VLOOKUP(H1527,Table1[#All],2,)*Kickstarter!E1527</f>
        <v>4524.1499999999996</v>
      </c>
      <c r="Z1527" s="5">
        <f>Y1527/'currency conversion'!$B$18</f>
        <v>9.8197017955551144E-5</v>
      </c>
    </row>
    <row r="1528" spans="1:26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0"/>
        <v>1.2032608695652174</v>
      </c>
      <c r="P1528" s="6">
        <f t="shared" si="231"/>
        <v>98.839285714285708</v>
      </c>
      <c r="Q1528" t="str">
        <f t="shared" si="232"/>
        <v>photography</v>
      </c>
      <c r="R1528" t="str">
        <f t="shared" si="233"/>
        <v>photobooks</v>
      </c>
      <c r="S1528" s="10">
        <f t="shared" si="234"/>
        <v>42339.026006944448</v>
      </c>
      <c r="T1528" s="10">
        <f t="shared" si="235"/>
        <v>42388.026006944448</v>
      </c>
      <c r="U1528">
        <f t="shared" si="236"/>
        <v>2015</v>
      </c>
      <c r="V1528">
        <f t="shared" si="237"/>
        <v>2016</v>
      </c>
      <c r="W1528" t="str">
        <f t="shared" si="238"/>
        <v>Dec</v>
      </c>
      <c r="X1528" t="str">
        <f t="shared" si="239"/>
        <v>25000 to 29999</v>
      </c>
      <c r="Y1528" s="12">
        <f>VLOOKUP(H1528,Table1[#All],2,)*Kickstarter!E1528</f>
        <v>27675</v>
      </c>
      <c r="Z1528" s="5">
        <f>Y1528/'currency conversion'!$B$18</f>
        <v>6.0068796832993558E-4</v>
      </c>
    </row>
    <row r="1529" spans="1:26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0"/>
        <v>1.1044428571428573</v>
      </c>
      <c r="P1529" s="6">
        <f t="shared" si="231"/>
        <v>55.222142857142863</v>
      </c>
      <c r="Q1529" t="str">
        <f t="shared" si="232"/>
        <v>photography</v>
      </c>
      <c r="R1529" t="str">
        <f t="shared" si="233"/>
        <v>photobooks</v>
      </c>
      <c r="S1529" s="10">
        <f t="shared" si="234"/>
        <v>42780.350532407407</v>
      </c>
      <c r="T1529" s="10">
        <f t="shared" si="235"/>
        <v>42808.308865740742</v>
      </c>
      <c r="U1529">
        <f t="shared" si="236"/>
        <v>2017</v>
      </c>
      <c r="V1529">
        <f t="shared" si="237"/>
        <v>2017</v>
      </c>
      <c r="W1529" t="str">
        <f t="shared" si="238"/>
        <v>Feb</v>
      </c>
      <c r="X1529" t="str">
        <f t="shared" si="239"/>
        <v>1000 to 4999</v>
      </c>
      <c r="Y1529" s="12">
        <f>VLOOKUP(H1529,Table1[#All],2,)*Kickstarter!E1529</f>
        <v>3865.55</v>
      </c>
      <c r="Z1529" s="5">
        <f>Y1529/'currency conversion'!$B$18</f>
        <v>8.390205513921528E-5</v>
      </c>
    </row>
    <row r="1530" spans="1:26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0"/>
        <v>2.8156666666666665</v>
      </c>
      <c r="P1530" s="6">
        <f t="shared" si="231"/>
        <v>52.793750000000003</v>
      </c>
      <c r="Q1530" t="str">
        <f t="shared" si="232"/>
        <v>photography</v>
      </c>
      <c r="R1530" t="str">
        <f t="shared" si="233"/>
        <v>photobooks</v>
      </c>
      <c r="S1530" s="10">
        <f t="shared" si="234"/>
        <v>42736.482893518521</v>
      </c>
      <c r="T1530" s="10">
        <f t="shared" si="235"/>
        <v>42766.75</v>
      </c>
      <c r="U1530">
        <f t="shared" si="236"/>
        <v>2017</v>
      </c>
      <c r="V1530">
        <f t="shared" si="237"/>
        <v>2017</v>
      </c>
      <c r="W1530" t="str">
        <f t="shared" si="238"/>
        <v>Jan</v>
      </c>
      <c r="X1530" t="str">
        <f t="shared" si="239"/>
        <v>5000 to 9999</v>
      </c>
      <c r="Y1530" s="12">
        <f>VLOOKUP(H1530,Table1[#All],2,)*Kickstarter!E1530</f>
        <v>8447</v>
      </c>
      <c r="Z1530" s="5">
        <f>Y1530/'currency conversion'!$B$18</f>
        <v>1.8334277392892379E-4</v>
      </c>
    </row>
    <row r="1531" spans="1:26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0"/>
        <v>1.0067894736842105</v>
      </c>
      <c r="P1531" s="6">
        <f t="shared" si="231"/>
        <v>135.66666666666666</v>
      </c>
      <c r="Q1531" t="str">
        <f t="shared" si="232"/>
        <v>photography</v>
      </c>
      <c r="R1531" t="str">
        <f t="shared" si="233"/>
        <v>photobooks</v>
      </c>
      <c r="S1531" s="10">
        <f t="shared" si="234"/>
        <v>42052.378703703704</v>
      </c>
      <c r="T1531" s="10">
        <f t="shared" si="235"/>
        <v>42082.337037037039</v>
      </c>
      <c r="U1531">
        <f t="shared" si="236"/>
        <v>2015</v>
      </c>
      <c r="V1531">
        <f t="shared" si="237"/>
        <v>2015</v>
      </c>
      <c r="W1531" t="str">
        <f t="shared" si="238"/>
        <v>Feb</v>
      </c>
      <c r="X1531" t="str">
        <f t="shared" si="239"/>
        <v>15000 to 19999</v>
      </c>
      <c r="Y1531" s="12">
        <f>VLOOKUP(H1531,Table1[#All],2,)*Kickstarter!E1531</f>
        <v>19129</v>
      </c>
      <c r="Z1531" s="5">
        <f>Y1531/'currency conversion'!$B$18</f>
        <v>4.1519639191267712E-4</v>
      </c>
    </row>
    <row r="1532" spans="1:26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0"/>
        <v>1.3482571428571428</v>
      </c>
      <c r="P1532" s="6">
        <f t="shared" si="231"/>
        <v>53.991990846681922</v>
      </c>
      <c r="Q1532" t="str">
        <f t="shared" si="232"/>
        <v>photography</v>
      </c>
      <c r="R1532" t="str">
        <f t="shared" si="233"/>
        <v>photobooks</v>
      </c>
      <c r="S1532" s="10">
        <f t="shared" si="234"/>
        <v>42275.51730324074</v>
      </c>
      <c r="T1532" s="10">
        <f t="shared" si="235"/>
        <v>42300.51730324074</v>
      </c>
      <c r="U1532">
        <f t="shared" si="236"/>
        <v>2015</v>
      </c>
      <c r="V1532">
        <f t="shared" si="237"/>
        <v>2015</v>
      </c>
      <c r="W1532" t="str">
        <f t="shared" si="238"/>
        <v>Sep</v>
      </c>
      <c r="X1532" t="str">
        <f t="shared" si="239"/>
        <v>45000 to 49999</v>
      </c>
      <c r="Y1532" s="12">
        <f>VLOOKUP(H1532,Table1[#All],2,)*Kickstarter!E1532</f>
        <v>47189</v>
      </c>
      <c r="Z1532" s="5">
        <f>Y1532/'currency conversion'!$B$18</f>
        <v>1.0242408143639145E-3</v>
      </c>
    </row>
    <row r="1533" spans="1:26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0"/>
        <v>1.7595744680851064</v>
      </c>
      <c r="P1533" s="6">
        <f t="shared" si="231"/>
        <v>56.643835616438359</v>
      </c>
      <c r="Q1533" t="str">
        <f t="shared" si="232"/>
        <v>photography</v>
      </c>
      <c r="R1533" t="str">
        <f t="shared" si="233"/>
        <v>photobooks</v>
      </c>
      <c r="S1533" s="10">
        <f t="shared" si="234"/>
        <v>41941.552384259259</v>
      </c>
      <c r="T1533" s="10">
        <f t="shared" si="235"/>
        <v>41973.875</v>
      </c>
      <c r="U1533">
        <f t="shared" si="236"/>
        <v>2014</v>
      </c>
      <c r="V1533">
        <f t="shared" si="237"/>
        <v>2014</v>
      </c>
      <c r="W1533" t="str">
        <f t="shared" si="238"/>
        <v>Oct</v>
      </c>
      <c r="X1533" t="str">
        <f t="shared" si="239"/>
        <v>1000 to 4999</v>
      </c>
      <c r="Y1533" s="12">
        <f>VLOOKUP(H1533,Table1[#All],2,)*Kickstarter!E1533</f>
        <v>4135</v>
      </c>
      <c r="Z1533" s="5">
        <f>Y1533/'currency conversion'!$B$18</f>
        <v>8.9750487770344487E-5</v>
      </c>
    </row>
    <row r="1534" spans="1:26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0"/>
        <v>4.8402000000000003</v>
      </c>
      <c r="P1534" s="6">
        <f t="shared" si="231"/>
        <v>82.316326530612244</v>
      </c>
      <c r="Q1534" t="str">
        <f t="shared" si="232"/>
        <v>photography</v>
      </c>
      <c r="R1534" t="str">
        <f t="shared" si="233"/>
        <v>photobooks</v>
      </c>
      <c r="S1534" s="10">
        <f t="shared" si="234"/>
        <v>42391.225289351853</v>
      </c>
      <c r="T1534" s="10">
        <f t="shared" si="235"/>
        <v>42415.375</v>
      </c>
      <c r="U1534">
        <f t="shared" si="236"/>
        <v>2016</v>
      </c>
      <c r="V1534">
        <f t="shared" si="237"/>
        <v>2016</v>
      </c>
      <c r="W1534" t="str">
        <f t="shared" si="238"/>
        <v>Jan</v>
      </c>
      <c r="X1534" t="str">
        <f t="shared" si="239"/>
        <v>20000 to 24999</v>
      </c>
      <c r="Y1534" s="12">
        <f>VLOOKUP(H1534,Table1[#All],2,)*Kickstarter!E1534</f>
        <v>17182.71</v>
      </c>
      <c r="Z1534" s="5">
        <f>Y1534/'currency conversion'!$B$18</f>
        <v>3.7295202024579827E-4</v>
      </c>
    </row>
    <row r="1535" spans="1:26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0"/>
        <v>1.4514</v>
      </c>
      <c r="P1535" s="6">
        <f t="shared" si="231"/>
        <v>88.26081081081081</v>
      </c>
      <c r="Q1535" t="str">
        <f t="shared" si="232"/>
        <v>photography</v>
      </c>
      <c r="R1535" t="str">
        <f t="shared" si="233"/>
        <v>photobooks</v>
      </c>
      <c r="S1535" s="10">
        <f t="shared" si="234"/>
        <v>42442.75204861111</v>
      </c>
      <c r="T1535" s="10">
        <f t="shared" si="235"/>
        <v>42491.915972222225</v>
      </c>
      <c r="U1535">
        <f t="shared" si="236"/>
        <v>2016</v>
      </c>
      <c r="V1535">
        <f t="shared" si="237"/>
        <v>2016</v>
      </c>
      <c r="W1535" t="str">
        <f t="shared" si="238"/>
        <v>Mar</v>
      </c>
      <c r="X1535" t="str">
        <f t="shared" si="239"/>
        <v>&gt;50000</v>
      </c>
      <c r="Y1535" s="12">
        <f>VLOOKUP(H1535,Table1[#All],2,)*Kickstarter!E1535</f>
        <v>65313</v>
      </c>
      <c r="Z1535" s="5">
        <f>Y1535/'currency conversion'!$B$18</f>
        <v>1.4176236052586481E-3</v>
      </c>
    </row>
    <row r="1536" spans="1:26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0"/>
        <v>4.1773333333333333</v>
      </c>
      <c r="P1536" s="6">
        <f t="shared" si="231"/>
        <v>84.905149051490511</v>
      </c>
      <c r="Q1536" t="str">
        <f t="shared" si="232"/>
        <v>photography</v>
      </c>
      <c r="R1536" t="str">
        <f t="shared" si="233"/>
        <v>photobooks</v>
      </c>
      <c r="S1536" s="10">
        <f t="shared" si="234"/>
        <v>42221.424328703702</v>
      </c>
      <c r="T1536" s="10">
        <f t="shared" si="235"/>
        <v>42251.424328703702</v>
      </c>
      <c r="U1536">
        <f t="shared" si="236"/>
        <v>2015</v>
      </c>
      <c r="V1536">
        <f t="shared" si="237"/>
        <v>2015</v>
      </c>
      <c r="W1536" t="str">
        <f t="shared" si="238"/>
        <v>Aug</v>
      </c>
      <c r="X1536" t="str">
        <f t="shared" si="239"/>
        <v>30000 to 34999</v>
      </c>
      <c r="Y1536" s="12">
        <f>VLOOKUP(H1536,Table1[#All],2,)*Kickstarter!E1536</f>
        <v>31330</v>
      </c>
      <c r="Z1536" s="5">
        <f>Y1536/'currency conversion'!$B$18</f>
        <v>6.800200197932026E-4</v>
      </c>
    </row>
    <row r="1537" spans="1:26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0"/>
        <v>1.3242499999999999</v>
      </c>
      <c r="P1537" s="6">
        <f t="shared" si="231"/>
        <v>48.154545454545456</v>
      </c>
      <c r="Q1537" t="str">
        <f t="shared" si="232"/>
        <v>photography</v>
      </c>
      <c r="R1537" t="str">
        <f t="shared" si="233"/>
        <v>photobooks</v>
      </c>
      <c r="S1537" s="10">
        <f t="shared" si="234"/>
        <v>42484.579062500001</v>
      </c>
      <c r="T1537" s="10">
        <f t="shared" si="235"/>
        <v>42513.666666666672</v>
      </c>
      <c r="U1537">
        <f t="shared" si="236"/>
        <v>2016</v>
      </c>
      <c r="V1537">
        <f t="shared" si="237"/>
        <v>2016</v>
      </c>
      <c r="W1537" t="str">
        <f t="shared" si="238"/>
        <v>Apr</v>
      </c>
      <c r="X1537" t="str">
        <f t="shared" si="239"/>
        <v>5000 to 9999</v>
      </c>
      <c r="Y1537" s="12">
        <f>VLOOKUP(H1537,Table1[#All],2,)*Kickstarter!E1537</f>
        <v>5297</v>
      </c>
      <c r="Z1537" s="5">
        <f>Y1537/'currency conversion'!$B$18</f>
        <v>1.1497178566372788E-4</v>
      </c>
    </row>
    <row r="1538" spans="1:26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0"/>
        <v>2.5030841666666666</v>
      </c>
      <c r="P1538" s="6">
        <f t="shared" si="231"/>
        <v>66.015406593406595</v>
      </c>
      <c r="Q1538" t="str">
        <f t="shared" si="232"/>
        <v>photography</v>
      </c>
      <c r="R1538" t="str">
        <f t="shared" si="233"/>
        <v>photobooks</v>
      </c>
      <c r="S1538" s="10">
        <f t="shared" si="234"/>
        <v>42213.552199074074</v>
      </c>
      <c r="T1538" s="10">
        <f t="shared" si="235"/>
        <v>42243.552199074074</v>
      </c>
      <c r="U1538">
        <f t="shared" si="236"/>
        <v>2015</v>
      </c>
      <c r="V1538">
        <f t="shared" si="237"/>
        <v>2015</v>
      </c>
      <c r="W1538" t="str">
        <f t="shared" si="238"/>
        <v>Jul</v>
      </c>
      <c r="X1538" t="str">
        <f t="shared" si="239"/>
        <v>30000 to 34999</v>
      </c>
      <c r="Y1538" s="12">
        <f>VLOOKUP(H1538,Table1[#All],2,)*Kickstarter!E1538</f>
        <v>30037.01</v>
      </c>
      <c r="Z1538" s="5">
        <f>Y1538/'currency conversion'!$B$18</f>
        <v>6.5195557404176905E-4</v>
      </c>
    </row>
    <row r="1539" spans="1:26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0">IF(D1539&lt;&gt;0,IF(E1539&lt;&gt;0,E1539/D1539,0),0)</f>
        <v>1.7989999999999999</v>
      </c>
      <c r="P1539" s="6">
        <f t="shared" ref="P1539:P1602" si="241">IF(L1539&lt;&gt;0,IF(E1539&lt;&gt;0,E1539/L1539,0),0)</f>
        <v>96.375</v>
      </c>
      <c r="Q1539" t="str">
        <f t="shared" ref="Q1539:Q1602" si="242">LEFT(N1539,SEARCH("/",N1539,1)-1)</f>
        <v>photography</v>
      </c>
      <c r="R1539" t="str">
        <f t="shared" ref="R1539:R1602" si="243">RIGHT(N1539,LEN(N1539)-SEARCH("/",N1539,1))</f>
        <v>photobooks</v>
      </c>
      <c r="S1539" s="10">
        <f t="shared" ref="S1539:S1602" si="244">(J1539/86400)+25569+(-6/24)</f>
        <v>42552.065127314811</v>
      </c>
      <c r="T1539" s="10">
        <f t="shared" ref="T1539:T1602" si="245">(I1539/86400)+25569+(-6/24)</f>
        <v>42588.5</v>
      </c>
      <c r="U1539">
        <f t="shared" ref="U1539:U1602" si="246">YEAR(S1539)</f>
        <v>2016</v>
      </c>
      <c r="V1539">
        <f t="shared" ref="V1539:V1602" si="247">YEAR(T1539)</f>
        <v>2016</v>
      </c>
      <c r="W1539" t="str">
        <f t="shared" ref="W1539:W1602" si="248">TEXT(S1539,"mmm")</f>
        <v>Jul</v>
      </c>
      <c r="X1539" t="str">
        <f t="shared" ref="X1539:X1602" si="249">IF(E1539=0,"No funding",IF(E1539&lt;1000,"&lt;1000",IF(E1539&lt;4999,"1000 to 4999",IF(E1539&lt;10000,"5000 to 9999",IF(E1539&lt;14999,"10000 to 14999",IF(E1539&lt;20000,"15000 to 19999",IF(E1539&lt;25000,"20000 to 24999",IF(E1539&lt;30000,"25000 to 29999",IF(E1539&lt;35000,"30000 to 34999",IF(E1539&lt;40000,"35000 to 39999",IF(E1539&lt;45000,"40000 to 44999",IF(E1539&lt;50000,"45000 to 49999","&gt;50000"))))))))))))</f>
        <v>20000 to 24999</v>
      </c>
      <c r="Y1539" s="12">
        <f>VLOOKUP(H1539,Table1[#All],2,)*Kickstarter!E1539</f>
        <v>24610.32</v>
      </c>
      <c r="Z1539" s="5">
        <f>Y1539/'currency conversion'!$B$18</f>
        <v>5.3416885711832273E-4</v>
      </c>
    </row>
    <row r="1540" spans="1:26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0"/>
        <v>1.0262857142857142</v>
      </c>
      <c r="P1540" s="6">
        <f t="shared" si="241"/>
        <v>156.17391304347825</v>
      </c>
      <c r="Q1540" t="str">
        <f t="shared" si="242"/>
        <v>photography</v>
      </c>
      <c r="R1540" t="str">
        <f t="shared" si="243"/>
        <v>photobooks</v>
      </c>
      <c r="S1540" s="10">
        <f t="shared" si="244"/>
        <v>41981.532060185185</v>
      </c>
      <c r="T1540" s="10">
        <f t="shared" si="245"/>
        <v>42026.532060185185</v>
      </c>
      <c r="U1540">
        <f t="shared" si="246"/>
        <v>2014</v>
      </c>
      <c r="V1540">
        <f t="shared" si="247"/>
        <v>2015</v>
      </c>
      <c r="W1540" t="str">
        <f t="shared" si="248"/>
        <v>Dec</v>
      </c>
      <c r="X1540" t="str">
        <f t="shared" si="249"/>
        <v>5000 to 9999</v>
      </c>
      <c r="Y1540" s="12">
        <f>VLOOKUP(H1540,Table1[#All],2,)*Kickstarter!E1540</f>
        <v>7184</v>
      </c>
      <c r="Z1540" s="5">
        <f>Y1540/'currency conversion'!$B$18</f>
        <v>1.5592926339592621E-4</v>
      </c>
    </row>
    <row r="1541" spans="1:26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0"/>
        <v>1.359861</v>
      </c>
      <c r="P1541" s="6">
        <f t="shared" si="241"/>
        <v>95.764859154929582</v>
      </c>
      <c r="Q1541" t="str">
        <f t="shared" si="242"/>
        <v>photography</v>
      </c>
      <c r="R1541" t="str">
        <f t="shared" si="243"/>
        <v>photobooks</v>
      </c>
      <c r="S1541" s="10">
        <f t="shared" si="244"/>
        <v>42705.66920138889</v>
      </c>
      <c r="T1541" s="10">
        <f t="shared" si="245"/>
        <v>42738.66920138889</v>
      </c>
      <c r="U1541">
        <f t="shared" si="246"/>
        <v>2016</v>
      </c>
      <c r="V1541">
        <f t="shared" si="247"/>
        <v>2017</v>
      </c>
      <c r="W1541" t="str">
        <f t="shared" si="248"/>
        <v>Dec</v>
      </c>
      <c r="X1541" t="str">
        <f t="shared" si="249"/>
        <v>25000 to 29999</v>
      </c>
      <c r="Y1541" s="12">
        <f>VLOOKUP(H1541,Table1[#All],2,)*Kickstarter!E1541</f>
        <v>27197.22</v>
      </c>
      <c r="Z1541" s="5">
        <f>Y1541/'currency conversion'!$B$18</f>
        <v>5.9031771729077846E-4</v>
      </c>
    </row>
    <row r="1542" spans="1:26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0"/>
        <v>1.1786666666666668</v>
      </c>
      <c r="P1542" s="6">
        <f t="shared" si="241"/>
        <v>180.40816326530611</v>
      </c>
      <c r="Q1542" t="str">
        <f t="shared" si="242"/>
        <v>photography</v>
      </c>
      <c r="R1542" t="str">
        <f t="shared" si="243"/>
        <v>photobooks</v>
      </c>
      <c r="S1542" s="10">
        <f t="shared" si="244"/>
        <v>41938.75712962963</v>
      </c>
      <c r="T1542" s="10">
        <f t="shared" si="245"/>
        <v>41968.802083333328</v>
      </c>
      <c r="U1542">
        <f t="shared" si="246"/>
        <v>2014</v>
      </c>
      <c r="V1542">
        <f t="shared" si="247"/>
        <v>2014</v>
      </c>
      <c r="W1542" t="str">
        <f t="shared" si="248"/>
        <v>Oct</v>
      </c>
      <c r="X1542" t="str">
        <f t="shared" si="249"/>
        <v>15000 to 19999</v>
      </c>
      <c r="Y1542" s="12">
        <f>VLOOKUP(H1542,Table1[#All],2,)*Kickstarter!E1542</f>
        <v>17680</v>
      </c>
      <c r="Z1542" s="5">
        <f>Y1542/'currency conversion'!$B$18</f>
        <v>3.8374573731068696E-4</v>
      </c>
    </row>
    <row r="1543" spans="1:26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0"/>
        <v>3.3333333333333332E-4</v>
      </c>
      <c r="P1543" s="6">
        <f t="shared" si="241"/>
        <v>3</v>
      </c>
      <c r="Q1543" t="str">
        <f t="shared" si="242"/>
        <v>photography</v>
      </c>
      <c r="R1543" t="str">
        <f t="shared" si="243"/>
        <v>nature</v>
      </c>
      <c r="S1543" s="10">
        <f t="shared" si="244"/>
        <v>41974.462245370371</v>
      </c>
      <c r="T1543" s="10">
        <f t="shared" si="245"/>
        <v>42004.462245370371</v>
      </c>
      <c r="U1543">
        <f t="shared" si="246"/>
        <v>2014</v>
      </c>
      <c r="V1543">
        <f t="shared" si="247"/>
        <v>2014</v>
      </c>
      <c r="W1543" t="str">
        <f t="shared" si="248"/>
        <v>Dec</v>
      </c>
      <c r="X1543" t="str">
        <f t="shared" si="249"/>
        <v>&lt;1000</v>
      </c>
      <c r="Y1543" s="12">
        <f>VLOOKUP(H1543,Table1[#All],2,)*Kickstarter!E1543</f>
        <v>6</v>
      </c>
      <c r="Z1543" s="5">
        <f>Y1543/'currency conversion'!$B$18</f>
        <v>1.3023045383846844E-7</v>
      </c>
    </row>
    <row r="1544" spans="1:26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0"/>
        <v>0.04</v>
      </c>
      <c r="P1544" s="6">
        <f t="shared" si="241"/>
        <v>20</v>
      </c>
      <c r="Q1544" t="str">
        <f t="shared" si="242"/>
        <v>photography</v>
      </c>
      <c r="R1544" t="str">
        <f t="shared" si="243"/>
        <v>nature</v>
      </c>
      <c r="S1544" s="10">
        <f t="shared" si="244"/>
        <v>42170.746527777781</v>
      </c>
      <c r="T1544" s="10">
        <f t="shared" si="245"/>
        <v>42185.746527777781</v>
      </c>
      <c r="U1544">
        <f t="shared" si="246"/>
        <v>2015</v>
      </c>
      <c r="V1544">
        <f t="shared" si="247"/>
        <v>2015</v>
      </c>
      <c r="W1544" t="str">
        <f t="shared" si="248"/>
        <v>Jun</v>
      </c>
      <c r="X1544" t="str">
        <f t="shared" si="249"/>
        <v>&lt;1000</v>
      </c>
      <c r="Y1544" s="12">
        <f>VLOOKUP(H1544,Table1[#All],2,)*Kickstarter!E1544</f>
        <v>15</v>
      </c>
      <c r="Z1544" s="5">
        <f>Y1544/'currency conversion'!$B$18</f>
        <v>3.2557613459617105E-7</v>
      </c>
    </row>
    <row r="1545" spans="1:26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0"/>
        <v>4.4444444444444444E-3</v>
      </c>
      <c r="P1545" s="6">
        <f t="shared" si="241"/>
        <v>10</v>
      </c>
      <c r="Q1545" t="str">
        <f t="shared" si="242"/>
        <v>photography</v>
      </c>
      <c r="R1545" t="str">
        <f t="shared" si="243"/>
        <v>nature</v>
      </c>
      <c r="S1545" s="10">
        <f t="shared" si="244"/>
        <v>41935.259652777779</v>
      </c>
      <c r="T1545" s="10">
        <f t="shared" si="245"/>
        <v>41965.301319444443</v>
      </c>
      <c r="U1545">
        <f t="shared" si="246"/>
        <v>2014</v>
      </c>
      <c r="V1545">
        <f t="shared" si="247"/>
        <v>2014</v>
      </c>
      <c r="W1545" t="str">
        <f t="shared" si="248"/>
        <v>Oct</v>
      </c>
      <c r="X1545" t="str">
        <f t="shared" si="249"/>
        <v>&lt;1000</v>
      </c>
      <c r="Y1545" s="12">
        <f>VLOOKUP(H1545,Table1[#All],2,)*Kickstarter!E1545</f>
        <v>10</v>
      </c>
      <c r="Z1545" s="5">
        <f>Y1545/'currency conversion'!$B$18</f>
        <v>2.1705075639744738E-7</v>
      </c>
    </row>
    <row r="1546" spans="1:26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0"/>
        <v>0</v>
      </c>
      <c r="P1546" s="6">
        <f t="shared" si="241"/>
        <v>0</v>
      </c>
      <c r="Q1546" t="str">
        <f t="shared" si="242"/>
        <v>photography</v>
      </c>
      <c r="R1546" t="str">
        <f t="shared" si="243"/>
        <v>nature</v>
      </c>
      <c r="S1546" s="10">
        <f t="shared" si="244"/>
        <v>42052.801203703704</v>
      </c>
      <c r="T1546" s="10">
        <f t="shared" si="245"/>
        <v>42094.762499999997</v>
      </c>
      <c r="U1546">
        <f t="shared" si="246"/>
        <v>2015</v>
      </c>
      <c r="V1546">
        <f t="shared" si="247"/>
        <v>2015</v>
      </c>
      <c r="W1546" t="str">
        <f t="shared" si="248"/>
        <v>Feb</v>
      </c>
      <c r="X1546" t="str">
        <f t="shared" si="249"/>
        <v>No funding</v>
      </c>
      <c r="Y1546" s="12">
        <f>VLOOKUP(H1546,Table1[#All],2,)*Kickstarter!E1546</f>
        <v>0</v>
      </c>
      <c r="Z1546" s="5">
        <f>Y1546/'currency conversion'!$B$18</f>
        <v>0</v>
      </c>
    </row>
    <row r="1547" spans="1:26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0"/>
        <v>3.3333333333333332E-4</v>
      </c>
      <c r="P1547" s="6">
        <f t="shared" si="241"/>
        <v>1</v>
      </c>
      <c r="Q1547" t="str">
        <f t="shared" si="242"/>
        <v>photography</v>
      </c>
      <c r="R1547" t="str">
        <f t="shared" si="243"/>
        <v>nature</v>
      </c>
      <c r="S1547" s="10">
        <f t="shared" si="244"/>
        <v>42031.634652777779</v>
      </c>
      <c r="T1547" s="10">
        <f t="shared" si="245"/>
        <v>42065.636111111111</v>
      </c>
      <c r="U1547">
        <f t="shared" si="246"/>
        <v>2015</v>
      </c>
      <c r="V1547">
        <f t="shared" si="247"/>
        <v>2015</v>
      </c>
      <c r="W1547" t="str">
        <f t="shared" si="248"/>
        <v>Jan</v>
      </c>
      <c r="X1547" t="str">
        <f t="shared" si="249"/>
        <v>&lt;1000</v>
      </c>
      <c r="Y1547" s="12">
        <f>VLOOKUP(H1547,Table1[#All],2,)*Kickstarter!E1547</f>
        <v>1</v>
      </c>
      <c r="Z1547" s="5">
        <f>Y1547/'currency conversion'!$B$18</f>
        <v>2.1705075639744737E-8</v>
      </c>
    </row>
    <row r="1548" spans="1:26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0"/>
        <v>0.28899999999999998</v>
      </c>
      <c r="P1548" s="6">
        <f t="shared" si="241"/>
        <v>26.272727272727273</v>
      </c>
      <c r="Q1548" t="str">
        <f t="shared" si="242"/>
        <v>photography</v>
      </c>
      <c r="R1548" t="str">
        <f t="shared" si="243"/>
        <v>nature</v>
      </c>
      <c r="S1548" s="10">
        <f t="shared" si="244"/>
        <v>41838.962951388887</v>
      </c>
      <c r="T1548" s="10">
        <f t="shared" si="245"/>
        <v>41898.962951388887</v>
      </c>
      <c r="U1548">
        <f t="shared" si="246"/>
        <v>2014</v>
      </c>
      <c r="V1548">
        <f t="shared" si="247"/>
        <v>2014</v>
      </c>
      <c r="W1548" t="str">
        <f t="shared" si="248"/>
        <v>Jul</v>
      </c>
      <c r="X1548" t="str">
        <f t="shared" si="249"/>
        <v>&lt;1000</v>
      </c>
      <c r="Y1548" s="12">
        <f>VLOOKUP(H1548,Table1[#All],2,)*Kickstarter!E1548</f>
        <v>378.59000000000003</v>
      </c>
      <c r="Z1548" s="5">
        <f>Y1548/'currency conversion'!$B$18</f>
        <v>8.2173245864509613E-6</v>
      </c>
    </row>
    <row r="1549" spans="1:26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0"/>
        <v>0</v>
      </c>
      <c r="P1549" s="6">
        <f t="shared" si="241"/>
        <v>0</v>
      </c>
      <c r="Q1549" t="str">
        <f t="shared" si="242"/>
        <v>photography</v>
      </c>
      <c r="R1549" t="str">
        <f t="shared" si="243"/>
        <v>nature</v>
      </c>
      <c r="S1549" s="10">
        <f t="shared" si="244"/>
        <v>42782.176875000005</v>
      </c>
      <c r="T1549" s="10">
        <f t="shared" si="245"/>
        <v>42789.176875000005</v>
      </c>
      <c r="U1549">
        <f t="shared" si="246"/>
        <v>2017</v>
      </c>
      <c r="V1549">
        <f t="shared" si="247"/>
        <v>2017</v>
      </c>
      <c r="W1549" t="str">
        <f t="shared" si="248"/>
        <v>Feb</v>
      </c>
      <c r="X1549" t="str">
        <f t="shared" si="249"/>
        <v>No funding</v>
      </c>
      <c r="Y1549" s="12">
        <f>VLOOKUP(H1549,Table1[#All],2,)*Kickstarter!E1549</f>
        <v>0</v>
      </c>
      <c r="Z1549" s="5">
        <f>Y1549/'currency conversion'!$B$18</f>
        <v>0</v>
      </c>
    </row>
    <row r="1550" spans="1:26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0"/>
        <v>8.5714285714285715E-2</v>
      </c>
      <c r="P1550" s="6">
        <f t="shared" si="241"/>
        <v>60</v>
      </c>
      <c r="Q1550" t="str">
        <f t="shared" si="242"/>
        <v>photography</v>
      </c>
      <c r="R1550" t="str">
        <f t="shared" si="243"/>
        <v>nature</v>
      </c>
      <c r="S1550" s="10">
        <f t="shared" si="244"/>
        <v>42286.63217592593</v>
      </c>
      <c r="T1550" s="10">
        <f t="shared" si="245"/>
        <v>42316.673842592594</v>
      </c>
      <c r="U1550">
        <f t="shared" si="246"/>
        <v>2015</v>
      </c>
      <c r="V1550">
        <f t="shared" si="247"/>
        <v>2015</v>
      </c>
      <c r="W1550" t="str">
        <f t="shared" si="248"/>
        <v>Oct</v>
      </c>
      <c r="X1550" t="str">
        <f t="shared" si="249"/>
        <v>&lt;1000</v>
      </c>
      <c r="Y1550" s="12">
        <f>VLOOKUP(H1550,Table1[#All],2,)*Kickstarter!E1550</f>
        <v>60</v>
      </c>
      <c r="Z1550" s="5">
        <f>Y1550/'currency conversion'!$B$18</f>
        <v>1.3023045383846842E-6</v>
      </c>
    </row>
    <row r="1551" spans="1:26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0"/>
        <v>0.34</v>
      </c>
      <c r="P1551" s="6">
        <f t="shared" si="241"/>
        <v>28.333333333333332</v>
      </c>
      <c r="Q1551" t="str">
        <f t="shared" si="242"/>
        <v>photography</v>
      </c>
      <c r="R1551" t="str">
        <f t="shared" si="243"/>
        <v>nature</v>
      </c>
      <c r="S1551" s="10">
        <f t="shared" si="244"/>
        <v>42280.886099537034</v>
      </c>
      <c r="T1551" s="10">
        <f t="shared" si="245"/>
        <v>42310.927766203706</v>
      </c>
      <c r="U1551">
        <f t="shared" si="246"/>
        <v>2015</v>
      </c>
      <c r="V1551">
        <f t="shared" si="247"/>
        <v>2015</v>
      </c>
      <c r="W1551" t="str">
        <f t="shared" si="248"/>
        <v>Oct</v>
      </c>
      <c r="X1551" t="str">
        <f t="shared" si="249"/>
        <v>&lt;1000</v>
      </c>
      <c r="Y1551" s="12">
        <f>VLOOKUP(H1551,Table1[#All],2,)*Kickstarter!E1551</f>
        <v>170</v>
      </c>
      <c r="Z1551" s="5">
        <f>Y1551/'currency conversion'!$B$18</f>
        <v>3.6898628587566056E-6</v>
      </c>
    </row>
    <row r="1552" spans="1:26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0"/>
        <v>0.13466666666666666</v>
      </c>
      <c r="P1552" s="6">
        <f t="shared" si="241"/>
        <v>14.428571428571429</v>
      </c>
      <c r="Q1552" t="str">
        <f t="shared" si="242"/>
        <v>photography</v>
      </c>
      <c r="R1552" t="str">
        <f t="shared" si="243"/>
        <v>nature</v>
      </c>
      <c r="S1552" s="10">
        <f t="shared" si="244"/>
        <v>42472.199467592596</v>
      </c>
      <c r="T1552" s="10">
        <f t="shared" si="245"/>
        <v>42502.199467592596</v>
      </c>
      <c r="U1552">
        <f t="shared" si="246"/>
        <v>2016</v>
      </c>
      <c r="V1552">
        <f t="shared" si="247"/>
        <v>2016</v>
      </c>
      <c r="W1552" t="str">
        <f t="shared" si="248"/>
        <v>Apr</v>
      </c>
      <c r="X1552" t="str">
        <f t="shared" si="249"/>
        <v>&lt;1000</v>
      </c>
      <c r="Y1552" s="12">
        <f>VLOOKUP(H1552,Table1[#All],2,)*Kickstarter!E1552</f>
        <v>132.31</v>
      </c>
      <c r="Z1552" s="5">
        <f>Y1552/'currency conversion'!$B$18</f>
        <v>2.8717985578946264E-6</v>
      </c>
    </row>
    <row r="1553" spans="1:26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0"/>
        <v>0</v>
      </c>
      <c r="P1553" s="6">
        <f t="shared" si="241"/>
        <v>0</v>
      </c>
      <c r="Q1553" t="str">
        <f t="shared" si="242"/>
        <v>photography</v>
      </c>
      <c r="R1553" t="str">
        <f t="shared" si="243"/>
        <v>nature</v>
      </c>
      <c r="S1553" s="10">
        <f t="shared" si="244"/>
        <v>42121.574525462958</v>
      </c>
      <c r="T1553" s="10">
        <f t="shared" si="245"/>
        <v>42151.574525462958</v>
      </c>
      <c r="U1553">
        <f t="shared" si="246"/>
        <v>2015</v>
      </c>
      <c r="V1553">
        <f t="shared" si="247"/>
        <v>2015</v>
      </c>
      <c r="W1553" t="str">
        <f t="shared" si="248"/>
        <v>Apr</v>
      </c>
      <c r="X1553" t="str">
        <f t="shared" si="249"/>
        <v>No funding</v>
      </c>
      <c r="Y1553" s="12">
        <f>VLOOKUP(H1553,Table1[#All],2,)*Kickstarter!E1553</f>
        <v>0</v>
      </c>
      <c r="Z1553" s="5">
        <f>Y1553/'currency conversion'!$B$18</f>
        <v>0</v>
      </c>
    </row>
    <row r="1554" spans="1:26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0"/>
        <v>0.49186046511627907</v>
      </c>
      <c r="P1554" s="6">
        <f t="shared" si="241"/>
        <v>132.1875</v>
      </c>
      <c r="Q1554" t="str">
        <f t="shared" si="242"/>
        <v>photography</v>
      </c>
      <c r="R1554" t="str">
        <f t="shared" si="243"/>
        <v>nature</v>
      </c>
      <c r="S1554" s="10">
        <f t="shared" si="244"/>
        <v>41892.438750000001</v>
      </c>
      <c r="T1554" s="10">
        <f t="shared" si="245"/>
        <v>41912.915972222225</v>
      </c>
      <c r="U1554">
        <f t="shared" si="246"/>
        <v>2014</v>
      </c>
      <c r="V1554">
        <f t="shared" si="247"/>
        <v>2014</v>
      </c>
      <c r="W1554" t="str">
        <f t="shared" si="248"/>
        <v>Sep</v>
      </c>
      <c r="X1554" t="str">
        <f t="shared" si="249"/>
        <v>1000 to 4999</v>
      </c>
      <c r="Y1554" s="12">
        <f>VLOOKUP(H1554,Table1[#All],2,)*Kickstarter!E1554</f>
        <v>2115</v>
      </c>
      <c r="Z1554" s="5">
        <f>Y1554/'currency conversion'!$B$18</f>
        <v>4.5906234978060119E-5</v>
      </c>
    </row>
    <row r="1555" spans="1:26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0"/>
        <v>0</v>
      </c>
      <c r="P1555" s="6">
        <f t="shared" si="241"/>
        <v>0</v>
      </c>
      <c r="Q1555" t="str">
        <f t="shared" si="242"/>
        <v>photography</v>
      </c>
      <c r="R1555" t="str">
        <f t="shared" si="243"/>
        <v>nature</v>
      </c>
      <c r="S1555" s="10">
        <f t="shared" si="244"/>
        <v>42219.032951388886</v>
      </c>
      <c r="T1555" s="10">
        <f t="shared" si="245"/>
        <v>42249.032951388886</v>
      </c>
      <c r="U1555">
        <f t="shared" si="246"/>
        <v>2015</v>
      </c>
      <c r="V1555">
        <f t="shared" si="247"/>
        <v>2015</v>
      </c>
      <c r="W1555" t="str">
        <f t="shared" si="248"/>
        <v>Aug</v>
      </c>
      <c r="X1555" t="str">
        <f t="shared" si="249"/>
        <v>No funding</v>
      </c>
      <c r="Y1555" s="12">
        <f>VLOOKUP(H1555,Table1[#All],2,)*Kickstarter!E1555</f>
        <v>0</v>
      </c>
      <c r="Z1555" s="5">
        <f>Y1555/'currency conversion'!$B$18</f>
        <v>0</v>
      </c>
    </row>
    <row r="1556" spans="1:26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0"/>
        <v>0</v>
      </c>
      <c r="P1556" s="6">
        <f t="shared" si="241"/>
        <v>0</v>
      </c>
      <c r="Q1556" t="str">
        <f t="shared" si="242"/>
        <v>photography</v>
      </c>
      <c r="R1556" t="str">
        <f t="shared" si="243"/>
        <v>nature</v>
      </c>
      <c r="S1556" s="10">
        <f t="shared" si="244"/>
        <v>42188.002199074079</v>
      </c>
      <c r="T1556" s="10">
        <f t="shared" si="245"/>
        <v>42218.002199074079</v>
      </c>
      <c r="U1556">
        <f t="shared" si="246"/>
        <v>2015</v>
      </c>
      <c r="V1556">
        <f t="shared" si="247"/>
        <v>2015</v>
      </c>
      <c r="W1556" t="str">
        <f t="shared" si="248"/>
        <v>Jul</v>
      </c>
      <c r="X1556" t="str">
        <f t="shared" si="249"/>
        <v>No funding</v>
      </c>
      <c r="Y1556" s="12">
        <f>VLOOKUP(H1556,Table1[#All],2,)*Kickstarter!E1556</f>
        <v>0</v>
      </c>
      <c r="Z1556" s="5">
        <f>Y1556/'currency conversion'!$B$18</f>
        <v>0</v>
      </c>
    </row>
    <row r="1557" spans="1:26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0"/>
        <v>0</v>
      </c>
      <c r="P1557" s="6">
        <f t="shared" si="241"/>
        <v>0</v>
      </c>
      <c r="Q1557" t="str">
        <f t="shared" si="242"/>
        <v>photography</v>
      </c>
      <c r="R1557" t="str">
        <f t="shared" si="243"/>
        <v>nature</v>
      </c>
      <c r="S1557" s="10">
        <f t="shared" si="244"/>
        <v>42241.363796296297</v>
      </c>
      <c r="T1557" s="10">
        <f t="shared" si="245"/>
        <v>42264.458333333328</v>
      </c>
      <c r="U1557">
        <f t="shared" si="246"/>
        <v>2015</v>
      </c>
      <c r="V1557">
        <f t="shared" si="247"/>
        <v>2015</v>
      </c>
      <c r="W1557" t="str">
        <f t="shared" si="248"/>
        <v>Aug</v>
      </c>
      <c r="X1557" t="str">
        <f t="shared" si="249"/>
        <v>No funding</v>
      </c>
      <c r="Y1557" s="12">
        <f>VLOOKUP(H1557,Table1[#All],2,)*Kickstarter!E1557</f>
        <v>0</v>
      </c>
      <c r="Z1557" s="5">
        <f>Y1557/'currency conversion'!$B$18</f>
        <v>0</v>
      </c>
    </row>
    <row r="1558" spans="1:26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0"/>
        <v>0.45133333333333331</v>
      </c>
      <c r="P1558" s="6">
        <f t="shared" si="241"/>
        <v>56.416666666666664</v>
      </c>
      <c r="Q1558" t="str">
        <f t="shared" si="242"/>
        <v>photography</v>
      </c>
      <c r="R1558" t="str">
        <f t="shared" si="243"/>
        <v>nature</v>
      </c>
      <c r="S1558" s="10">
        <f t="shared" si="244"/>
        <v>42524.903055555551</v>
      </c>
      <c r="T1558" s="10">
        <f t="shared" si="245"/>
        <v>42554.903055555551</v>
      </c>
      <c r="U1558">
        <f t="shared" si="246"/>
        <v>2016</v>
      </c>
      <c r="V1558">
        <f t="shared" si="247"/>
        <v>2016</v>
      </c>
      <c r="W1558" t="str">
        <f t="shared" si="248"/>
        <v>Jun</v>
      </c>
      <c r="X1558" t="str">
        <f t="shared" si="249"/>
        <v>&lt;1000</v>
      </c>
      <c r="Y1558" s="12">
        <f>VLOOKUP(H1558,Table1[#All],2,)*Kickstarter!E1558</f>
        <v>507.75</v>
      </c>
      <c r="Z1558" s="5">
        <f>Y1558/'currency conversion'!$B$18</f>
        <v>1.1020752156080391E-5</v>
      </c>
    </row>
    <row r="1559" spans="1:26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0"/>
        <v>0.04</v>
      </c>
      <c r="P1559" s="6">
        <f t="shared" si="241"/>
        <v>100</v>
      </c>
      <c r="Q1559" t="str">
        <f t="shared" si="242"/>
        <v>photography</v>
      </c>
      <c r="R1559" t="str">
        <f t="shared" si="243"/>
        <v>nature</v>
      </c>
      <c r="S1559" s="10">
        <f t="shared" si="244"/>
        <v>41871.40315972222</v>
      </c>
      <c r="T1559" s="10">
        <f t="shared" si="245"/>
        <v>41902.40315972222</v>
      </c>
      <c r="U1559">
        <f t="shared" si="246"/>
        <v>2014</v>
      </c>
      <c r="V1559">
        <f t="shared" si="247"/>
        <v>2014</v>
      </c>
      <c r="W1559" t="str">
        <f t="shared" si="248"/>
        <v>Aug</v>
      </c>
      <c r="X1559" t="str">
        <f t="shared" si="249"/>
        <v>&lt;1000</v>
      </c>
      <c r="Y1559" s="12">
        <f>VLOOKUP(H1559,Table1[#All],2,)*Kickstarter!E1559</f>
        <v>100</v>
      </c>
      <c r="Z1559" s="5">
        <f>Y1559/'currency conversion'!$B$18</f>
        <v>2.170507563974474E-6</v>
      </c>
    </row>
    <row r="1560" spans="1:26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0"/>
        <v>4.6666666666666669E-2</v>
      </c>
      <c r="P1560" s="6">
        <f t="shared" si="241"/>
        <v>11.666666666666666</v>
      </c>
      <c r="Q1560" t="str">
        <f t="shared" si="242"/>
        <v>photography</v>
      </c>
      <c r="R1560" t="str">
        <f t="shared" si="243"/>
        <v>nature</v>
      </c>
      <c r="S1560" s="10">
        <f t="shared" si="244"/>
        <v>42185.147673611107</v>
      </c>
      <c r="T1560" s="10">
        <f t="shared" si="245"/>
        <v>42244.258333333331</v>
      </c>
      <c r="U1560">
        <f t="shared" si="246"/>
        <v>2015</v>
      </c>
      <c r="V1560">
        <f t="shared" si="247"/>
        <v>2015</v>
      </c>
      <c r="W1560" t="str">
        <f t="shared" si="248"/>
        <v>Jun</v>
      </c>
      <c r="X1560" t="str">
        <f t="shared" si="249"/>
        <v>&lt;1000</v>
      </c>
      <c r="Y1560" s="12">
        <f>VLOOKUP(H1560,Table1[#All],2,)*Kickstarter!E1560</f>
        <v>45.85</v>
      </c>
      <c r="Z1560" s="5">
        <f>Y1560/'currency conversion'!$B$18</f>
        <v>9.9517771808229632E-7</v>
      </c>
    </row>
    <row r="1561" spans="1:26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0"/>
        <v>3.3333333333333335E-3</v>
      </c>
      <c r="P1561" s="6">
        <f t="shared" si="241"/>
        <v>50</v>
      </c>
      <c r="Q1561" t="str">
        <f t="shared" si="242"/>
        <v>photography</v>
      </c>
      <c r="R1561" t="str">
        <f t="shared" si="243"/>
        <v>nature</v>
      </c>
      <c r="S1561" s="10">
        <f t="shared" si="244"/>
        <v>42107.803229166668</v>
      </c>
      <c r="T1561" s="10">
        <f t="shared" si="245"/>
        <v>42122.803229166668</v>
      </c>
      <c r="U1561">
        <f t="shared" si="246"/>
        <v>2015</v>
      </c>
      <c r="V1561">
        <f t="shared" si="247"/>
        <v>2015</v>
      </c>
      <c r="W1561" t="str">
        <f t="shared" si="248"/>
        <v>Apr</v>
      </c>
      <c r="X1561" t="str">
        <f t="shared" si="249"/>
        <v>&lt;1000</v>
      </c>
      <c r="Y1561" s="12">
        <f>VLOOKUP(H1561,Table1[#All],2,)*Kickstarter!E1561</f>
        <v>50</v>
      </c>
      <c r="Z1561" s="5">
        <f>Y1561/'currency conversion'!$B$18</f>
        <v>1.085253781987237E-6</v>
      </c>
    </row>
    <row r="1562" spans="1:26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0"/>
        <v>3.7600000000000001E-2</v>
      </c>
      <c r="P1562" s="6">
        <f t="shared" si="241"/>
        <v>23.5</v>
      </c>
      <c r="Q1562" t="str">
        <f t="shared" si="242"/>
        <v>photography</v>
      </c>
      <c r="R1562" t="str">
        <f t="shared" si="243"/>
        <v>nature</v>
      </c>
      <c r="S1562" s="10">
        <f t="shared" si="244"/>
        <v>41935.770752314813</v>
      </c>
      <c r="T1562" s="10">
        <f t="shared" si="245"/>
        <v>41955.812418981484</v>
      </c>
      <c r="U1562">
        <f t="shared" si="246"/>
        <v>2014</v>
      </c>
      <c r="V1562">
        <f t="shared" si="247"/>
        <v>2014</v>
      </c>
      <c r="W1562" t="str">
        <f t="shared" si="248"/>
        <v>Oct</v>
      </c>
      <c r="X1562" t="str">
        <f t="shared" si="249"/>
        <v>&lt;1000</v>
      </c>
      <c r="Y1562" s="12">
        <f>VLOOKUP(H1562,Table1[#All],2,)*Kickstarter!E1562</f>
        <v>94</v>
      </c>
      <c r="Z1562" s="5">
        <f>Y1562/'currency conversion'!$B$18</f>
        <v>2.0402771101360055E-6</v>
      </c>
    </row>
    <row r="1563" spans="1:26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0"/>
        <v>6.7000000000000002E-3</v>
      </c>
      <c r="P1563" s="6">
        <f t="shared" si="241"/>
        <v>67</v>
      </c>
      <c r="Q1563" t="str">
        <f t="shared" si="242"/>
        <v>publishing</v>
      </c>
      <c r="R1563" t="str">
        <f t="shared" si="243"/>
        <v>art books</v>
      </c>
      <c r="S1563" s="10">
        <f t="shared" si="244"/>
        <v>41554.791701388887</v>
      </c>
      <c r="T1563" s="10">
        <f t="shared" si="245"/>
        <v>41584.833368055552</v>
      </c>
      <c r="U1563">
        <f t="shared" si="246"/>
        <v>2013</v>
      </c>
      <c r="V1563">
        <f t="shared" si="247"/>
        <v>2013</v>
      </c>
      <c r="W1563" t="str">
        <f t="shared" si="248"/>
        <v>Oct</v>
      </c>
      <c r="X1563" t="str">
        <f t="shared" si="249"/>
        <v>&lt;1000</v>
      </c>
      <c r="Y1563" s="12">
        <f>VLOOKUP(H1563,Table1[#All],2,)*Kickstarter!E1563</f>
        <v>67</v>
      </c>
      <c r="Z1563" s="5">
        <f>Y1563/'currency conversion'!$B$18</f>
        <v>1.4542400678628974E-6</v>
      </c>
    </row>
    <row r="1564" spans="1:26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0"/>
        <v>0</v>
      </c>
      <c r="P1564" s="6">
        <f t="shared" si="241"/>
        <v>0</v>
      </c>
      <c r="Q1564" t="str">
        <f t="shared" si="242"/>
        <v>publishing</v>
      </c>
      <c r="R1564" t="str">
        <f t="shared" si="243"/>
        <v>art books</v>
      </c>
      <c r="S1564" s="10">
        <f t="shared" si="244"/>
        <v>40079.316157407404</v>
      </c>
      <c r="T1564" s="10">
        <f t="shared" si="245"/>
        <v>40148.784722222219</v>
      </c>
      <c r="U1564">
        <f t="shared" si="246"/>
        <v>2009</v>
      </c>
      <c r="V1564">
        <f t="shared" si="247"/>
        <v>2009</v>
      </c>
      <c r="W1564" t="str">
        <f t="shared" si="248"/>
        <v>Sep</v>
      </c>
      <c r="X1564" t="str">
        <f t="shared" si="249"/>
        <v>No funding</v>
      </c>
      <c r="Y1564" s="12">
        <f>VLOOKUP(H1564,Table1[#All],2,)*Kickstarter!E1564</f>
        <v>0</v>
      </c>
      <c r="Z1564" s="5">
        <f>Y1564/'currency conversion'!$B$18</f>
        <v>0</v>
      </c>
    </row>
    <row r="1565" spans="1:26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0"/>
        <v>1.4166666666666666E-2</v>
      </c>
      <c r="P1565" s="6">
        <f t="shared" si="241"/>
        <v>42.5</v>
      </c>
      <c r="Q1565" t="str">
        <f t="shared" si="242"/>
        <v>publishing</v>
      </c>
      <c r="R1565" t="str">
        <f t="shared" si="243"/>
        <v>art books</v>
      </c>
      <c r="S1565" s="10">
        <f t="shared" si="244"/>
        <v>41652.492488425924</v>
      </c>
      <c r="T1565" s="10">
        <f t="shared" si="245"/>
        <v>41712.450821759259</v>
      </c>
      <c r="U1565">
        <f t="shared" si="246"/>
        <v>2014</v>
      </c>
      <c r="V1565">
        <f t="shared" si="247"/>
        <v>2014</v>
      </c>
      <c r="W1565" t="str">
        <f t="shared" si="248"/>
        <v>Jan</v>
      </c>
      <c r="X1565" t="str">
        <f t="shared" si="249"/>
        <v>&lt;1000</v>
      </c>
      <c r="Y1565" s="12">
        <f>VLOOKUP(H1565,Table1[#All],2,)*Kickstarter!E1565</f>
        <v>111.35000000000001</v>
      </c>
      <c r="Z1565" s="5">
        <f>Y1565/'currency conversion'!$B$18</f>
        <v>2.4168601724855769E-6</v>
      </c>
    </row>
    <row r="1566" spans="1:26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0"/>
        <v>1E-3</v>
      </c>
      <c r="P1566" s="6">
        <f t="shared" si="241"/>
        <v>10</v>
      </c>
      <c r="Q1566" t="str">
        <f t="shared" si="242"/>
        <v>publishing</v>
      </c>
      <c r="R1566" t="str">
        <f t="shared" si="243"/>
        <v>art books</v>
      </c>
      <c r="S1566" s="10">
        <f t="shared" si="244"/>
        <v>42121.117002314815</v>
      </c>
      <c r="T1566" s="10">
        <f t="shared" si="245"/>
        <v>42152.586805555555</v>
      </c>
      <c r="U1566">
        <f t="shared" si="246"/>
        <v>2015</v>
      </c>
      <c r="V1566">
        <f t="shared" si="247"/>
        <v>2015</v>
      </c>
      <c r="W1566" t="str">
        <f t="shared" si="248"/>
        <v>Apr</v>
      </c>
      <c r="X1566" t="str">
        <f t="shared" si="249"/>
        <v>&lt;1000</v>
      </c>
      <c r="Y1566" s="12">
        <f>VLOOKUP(H1566,Table1[#All],2,)*Kickstarter!E1566</f>
        <v>10</v>
      </c>
      <c r="Z1566" s="5">
        <f>Y1566/'currency conversion'!$B$18</f>
        <v>2.1705075639744738E-7</v>
      </c>
    </row>
    <row r="1567" spans="1:26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0"/>
        <v>2.5000000000000001E-2</v>
      </c>
      <c r="P1567" s="6">
        <f t="shared" si="241"/>
        <v>100</v>
      </c>
      <c r="Q1567" t="str">
        <f t="shared" si="242"/>
        <v>publishing</v>
      </c>
      <c r="R1567" t="str">
        <f t="shared" si="243"/>
        <v>art books</v>
      </c>
      <c r="S1567" s="10">
        <f t="shared" si="244"/>
        <v>40672.479872685188</v>
      </c>
      <c r="T1567" s="10">
        <f t="shared" si="245"/>
        <v>40702.479872685188</v>
      </c>
      <c r="U1567">
        <f t="shared" si="246"/>
        <v>2011</v>
      </c>
      <c r="V1567">
        <f t="shared" si="247"/>
        <v>2011</v>
      </c>
      <c r="W1567" t="str">
        <f t="shared" si="248"/>
        <v>May</v>
      </c>
      <c r="X1567" t="str">
        <f t="shared" si="249"/>
        <v>&lt;1000</v>
      </c>
      <c r="Y1567" s="12">
        <f>VLOOKUP(H1567,Table1[#All],2,)*Kickstarter!E1567</f>
        <v>100</v>
      </c>
      <c r="Z1567" s="5">
        <f>Y1567/'currency conversion'!$B$18</f>
        <v>2.170507563974474E-6</v>
      </c>
    </row>
    <row r="1568" spans="1:26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0"/>
        <v>0.21249999999999999</v>
      </c>
      <c r="P1568" s="6">
        <f t="shared" si="241"/>
        <v>108.05084745762711</v>
      </c>
      <c r="Q1568" t="str">
        <f t="shared" si="242"/>
        <v>publishing</v>
      </c>
      <c r="R1568" t="str">
        <f t="shared" si="243"/>
        <v>art books</v>
      </c>
      <c r="S1568" s="10">
        <f t="shared" si="244"/>
        <v>42549.666712962964</v>
      </c>
      <c r="T1568" s="10">
        <f t="shared" si="245"/>
        <v>42578.666666666672</v>
      </c>
      <c r="U1568">
        <f t="shared" si="246"/>
        <v>2016</v>
      </c>
      <c r="V1568">
        <f t="shared" si="247"/>
        <v>2016</v>
      </c>
      <c r="W1568" t="str">
        <f t="shared" si="248"/>
        <v>Jun</v>
      </c>
      <c r="X1568" t="str">
        <f t="shared" si="249"/>
        <v>5000 to 9999</v>
      </c>
      <c r="Y1568" s="12">
        <f>VLOOKUP(H1568,Table1[#All],2,)*Kickstarter!E1568</f>
        <v>6375</v>
      </c>
      <c r="Z1568" s="5">
        <f>Y1568/'currency conversion'!$B$18</f>
        <v>1.3836985720337271E-4</v>
      </c>
    </row>
    <row r="1569" spans="1:26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0"/>
        <v>4.1176470588235294E-2</v>
      </c>
      <c r="P1569" s="6">
        <f t="shared" si="241"/>
        <v>26.923076923076923</v>
      </c>
      <c r="Q1569" t="str">
        <f t="shared" si="242"/>
        <v>publishing</v>
      </c>
      <c r="R1569" t="str">
        <f t="shared" si="243"/>
        <v>art books</v>
      </c>
      <c r="S1569" s="10">
        <f t="shared" si="244"/>
        <v>41671.68686342593</v>
      </c>
      <c r="T1569" s="10">
        <f t="shared" si="245"/>
        <v>41686.75</v>
      </c>
      <c r="U1569">
        <f t="shared" si="246"/>
        <v>2014</v>
      </c>
      <c r="V1569">
        <f t="shared" si="247"/>
        <v>2014</v>
      </c>
      <c r="W1569" t="str">
        <f t="shared" si="248"/>
        <v>Feb</v>
      </c>
      <c r="X1569" t="str">
        <f t="shared" si="249"/>
        <v>&lt;1000</v>
      </c>
      <c r="Y1569" s="12">
        <f>VLOOKUP(H1569,Table1[#All],2,)*Kickstarter!E1569</f>
        <v>350</v>
      </c>
      <c r="Z1569" s="5">
        <f>Y1569/'currency conversion'!$B$18</f>
        <v>7.5967764739106582E-6</v>
      </c>
    </row>
    <row r="1570" spans="1:26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0"/>
        <v>0.13639999999999999</v>
      </c>
      <c r="P1570" s="6">
        <f t="shared" si="241"/>
        <v>155</v>
      </c>
      <c r="Q1570" t="str">
        <f t="shared" si="242"/>
        <v>publishing</v>
      </c>
      <c r="R1570" t="str">
        <f t="shared" si="243"/>
        <v>art books</v>
      </c>
      <c r="S1570" s="10">
        <f t="shared" si="244"/>
        <v>41961.812326388885</v>
      </c>
      <c r="T1570" s="10">
        <f t="shared" si="245"/>
        <v>41996.812326388885</v>
      </c>
      <c r="U1570">
        <f t="shared" si="246"/>
        <v>2014</v>
      </c>
      <c r="V1570">
        <f t="shared" si="247"/>
        <v>2014</v>
      </c>
      <c r="W1570" t="str">
        <f t="shared" si="248"/>
        <v>Nov</v>
      </c>
      <c r="X1570" t="str">
        <f t="shared" si="249"/>
        <v>1000 to 4999</v>
      </c>
      <c r="Y1570" s="12">
        <f>VLOOKUP(H1570,Table1[#All],2,)*Kickstarter!E1570</f>
        <v>3410</v>
      </c>
      <c r="Z1570" s="5">
        <f>Y1570/'currency conversion'!$B$18</f>
        <v>7.4014307931529559E-5</v>
      </c>
    </row>
    <row r="1571" spans="1:26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0"/>
        <v>0</v>
      </c>
      <c r="P1571" s="6">
        <f t="shared" si="241"/>
        <v>0</v>
      </c>
      <c r="Q1571" t="str">
        <f t="shared" si="242"/>
        <v>publishing</v>
      </c>
      <c r="R1571" t="str">
        <f t="shared" si="243"/>
        <v>art books</v>
      </c>
      <c r="S1571" s="10">
        <f t="shared" si="244"/>
        <v>41389.429560185185</v>
      </c>
      <c r="T1571" s="10">
        <f t="shared" si="245"/>
        <v>41419.429560185185</v>
      </c>
      <c r="U1571">
        <f t="shared" si="246"/>
        <v>2013</v>
      </c>
      <c r="V1571">
        <f t="shared" si="247"/>
        <v>2013</v>
      </c>
      <c r="W1571" t="str">
        <f t="shared" si="248"/>
        <v>Apr</v>
      </c>
      <c r="X1571" t="str">
        <f t="shared" si="249"/>
        <v>No funding</v>
      </c>
      <c r="Y1571" s="12">
        <f>VLOOKUP(H1571,Table1[#All],2,)*Kickstarter!E1571</f>
        <v>0</v>
      </c>
      <c r="Z1571" s="5">
        <f>Y1571/'currency conversion'!$B$18</f>
        <v>0</v>
      </c>
    </row>
    <row r="1572" spans="1:26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0"/>
        <v>0.41399999999999998</v>
      </c>
      <c r="P1572" s="6">
        <f t="shared" si="241"/>
        <v>47.769230769230766</v>
      </c>
      <c r="Q1572" t="str">
        <f t="shared" si="242"/>
        <v>publishing</v>
      </c>
      <c r="R1572" t="str">
        <f t="shared" si="243"/>
        <v>art books</v>
      </c>
      <c r="S1572" s="10">
        <f t="shared" si="244"/>
        <v>42438.563449074078</v>
      </c>
      <c r="T1572" s="10">
        <f t="shared" si="245"/>
        <v>42468.521782407406</v>
      </c>
      <c r="U1572">
        <f t="shared" si="246"/>
        <v>2016</v>
      </c>
      <c r="V1572">
        <f t="shared" si="247"/>
        <v>2016</v>
      </c>
      <c r="W1572" t="str">
        <f t="shared" si="248"/>
        <v>Mar</v>
      </c>
      <c r="X1572" t="str">
        <f t="shared" si="249"/>
        <v>1000 to 4999</v>
      </c>
      <c r="Y1572" s="12">
        <f>VLOOKUP(H1572,Table1[#All],2,)*Kickstarter!E1572</f>
        <v>2484</v>
      </c>
      <c r="Z1572" s="5">
        <f>Y1572/'currency conversion'!$B$18</f>
        <v>5.3915407889125932E-5</v>
      </c>
    </row>
    <row r="1573" spans="1:26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0"/>
        <v>6.6115702479338841E-3</v>
      </c>
      <c r="P1573" s="6">
        <f t="shared" si="241"/>
        <v>20</v>
      </c>
      <c r="Q1573" t="str">
        <f t="shared" si="242"/>
        <v>publishing</v>
      </c>
      <c r="R1573" t="str">
        <f t="shared" si="243"/>
        <v>art books</v>
      </c>
      <c r="S1573" s="10">
        <f t="shared" si="244"/>
        <v>42144.519479166665</v>
      </c>
      <c r="T1573" s="10">
        <f t="shared" si="245"/>
        <v>42174.519479166665</v>
      </c>
      <c r="U1573">
        <f t="shared" si="246"/>
        <v>2015</v>
      </c>
      <c r="V1573">
        <f t="shared" si="247"/>
        <v>2015</v>
      </c>
      <c r="W1573" t="str">
        <f t="shared" si="248"/>
        <v>May</v>
      </c>
      <c r="X1573" t="str">
        <f t="shared" si="249"/>
        <v>&lt;1000</v>
      </c>
      <c r="Y1573" s="12">
        <f>VLOOKUP(H1573,Table1[#All],2,)*Kickstarter!E1573</f>
        <v>104.80000000000001</v>
      </c>
      <c r="Z1573" s="5">
        <f>Y1573/'currency conversion'!$B$18</f>
        <v>2.274691927045249E-6</v>
      </c>
    </row>
    <row r="1574" spans="1:26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0"/>
        <v>0.05</v>
      </c>
      <c r="P1574" s="6">
        <f t="shared" si="241"/>
        <v>41.666666666666664</v>
      </c>
      <c r="Q1574" t="str">
        <f t="shared" si="242"/>
        <v>publishing</v>
      </c>
      <c r="R1574" t="str">
        <f t="shared" si="243"/>
        <v>art books</v>
      </c>
      <c r="S1574" s="10">
        <f t="shared" si="244"/>
        <v>42403.783090277779</v>
      </c>
      <c r="T1574" s="10">
        <f t="shared" si="245"/>
        <v>42428.749305555553</v>
      </c>
      <c r="U1574">
        <f t="shared" si="246"/>
        <v>2016</v>
      </c>
      <c r="V1574">
        <f t="shared" si="247"/>
        <v>2016</v>
      </c>
      <c r="W1574" t="str">
        <f t="shared" si="248"/>
        <v>Feb</v>
      </c>
      <c r="X1574" t="str">
        <f t="shared" si="249"/>
        <v>&lt;1000</v>
      </c>
      <c r="Y1574" s="12">
        <f>VLOOKUP(H1574,Table1[#All],2,)*Kickstarter!E1574</f>
        <v>163.75</v>
      </c>
      <c r="Z1574" s="5">
        <f>Y1574/'currency conversion'!$B$18</f>
        <v>3.554206136008201E-6</v>
      </c>
    </row>
    <row r="1575" spans="1:26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0"/>
        <v>2.4777777777777777E-2</v>
      </c>
      <c r="P1575" s="6">
        <f t="shared" si="241"/>
        <v>74.333333333333329</v>
      </c>
      <c r="Q1575" t="str">
        <f t="shared" si="242"/>
        <v>publishing</v>
      </c>
      <c r="R1575" t="str">
        <f t="shared" si="243"/>
        <v>art books</v>
      </c>
      <c r="S1575" s="10">
        <f t="shared" si="244"/>
        <v>42785.750023148154</v>
      </c>
      <c r="T1575" s="10">
        <f t="shared" si="245"/>
        <v>42825.915972222225</v>
      </c>
      <c r="U1575">
        <f t="shared" si="246"/>
        <v>2017</v>
      </c>
      <c r="V1575">
        <f t="shared" si="247"/>
        <v>2017</v>
      </c>
      <c r="W1575" t="str">
        <f t="shared" si="248"/>
        <v>Feb</v>
      </c>
      <c r="X1575" t="str">
        <f t="shared" si="249"/>
        <v>&lt;1000</v>
      </c>
      <c r="Y1575" s="12">
        <f>VLOOKUP(H1575,Table1[#All],2,)*Kickstarter!E1575</f>
        <v>167.25</v>
      </c>
      <c r="Z1575" s="5">
        <f>Y1575/'currency conversion'!$B$18</f>
        <v>3.6301739007473073E-6</v>
      </c>
    </row>
    <row r="1576" spans="1:26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0"/>
        <v>5.0599999999999999E-2</v>
      </c>
      <c r="P1576" s="6">
        <f t="shared" si="241"/>
        <v>84.333333333333329</v>
      </c>
      <c r="Q1576" t="str">
        <f t="shared" si="242"/>
        <v>publishing</v>
      </c>
      <c r="R1576" t="str">
        <f t="shared" si="243"/>
        <v>art books</v>
      </c>
      <c r="S1576" s="10">
        <f t="shared" si="244"/>
        <v>42017.677418981482</v>
      </c>
      <c r="T1576" s="10">
        <f t="shared" si="245"/>
        <v>42052.677418981482</v>
      </c>
      <c r="U1576">
        <f t="shared" si="246"/>
        <v>2015</v>
      </c>
      <c r="V1576">
        <f t="shared" si="247"/>
        <v>2015</v>
      </c>
      <c r="W1576" t="str">
        <f t="shared" si="248"/>
        <v>Jan</v>
      </c>
      <c r="X1576" t="str">
        <f t="shared" si="249"/>
        <v>&lt;1000</v>
      </c>
      <c r="Y1576" s="12">
        <f>VLOOKUP(H1576,Table1[#All],2,)*Kickstarter!E1576</f>
        <v>506</v>
      </c>
      <c r="Z1576" s="5">
        <f>Y1576/'currency conversion'!$B$18</f>
        <v>1.0982768273710838E-5</v>
      </c>
    </row>
    <row r="1577" spans="1:26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0"/>
        <v>0.2291</v>
      </c>
      <c r="P1577" s="6">
        <f t="shared" si="241"/>
        <v>65.457142857142856</v>
      </c>
      <c r="Q1577" t="str">
        <f t="shared" si="242"/>
        <v>publishing</v>
      </c>
      <c r="R1577" t="str">
        <f t="shared" si="243"/>
        <v>art books</v>
      </c>
      <c r="S1577" s="10">
        <f t="shared" si="244"/>
        <v>41799.274259259255</v>
      </c>
      <c r="T1577" s="10">
        <f t="shared" si="245"/>
        <v>41829.274259259255</v>
      </c>
      <c r="U1577">
        <f t="shared" si="246"/>
        <v>2014</v>
      </c>
      <c r="V1577">
        <f t="shared" si="247"/>
        <v>2014</v>
      </c>
      <c r="W1577" t="str">
        <f t="shared" si="248"/>
        <v>Jun</v>
      </c>
      <c r="X1577" t="str">
        <f t="shared" si="249"/>
        <v>1000 to 4999</v>
      </c>
      <c r="Y1577" s="12">
        <f>VLOOKUP(H1577,Table1[#All],2,)*Kickstarter!E1577</f>
        <v>2291</v>
      </c>
      <c r="Z1577" s="5">
        <f>Y1577/'currency conversion'!$B$18</f>
        <v>4.9726328290655197E-5</v>
      </c>
    </row>
    <row r="1578" spans="1:26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0"/>
        <v>0.13</v>
      </c>
      <c r="P1578" s="6">
        <f t="shared" si="241"/>
        <v>65</v>
      </c>
      <c r="Q1578" t="str">
        <f t="shared" si="242"/>
        <v>publishing</v>
      </c>
      <c r="R1578" t="str">
        <f t="shared" si="243"/>
        <v>art books</v>
      </c>
      <c r="S1578" s="10">
        <f t="shared" si="244"/>
        <v>42140.629259259258</v>
      </c>
      <c r="T1578" s="10">
        <f t="shared" si="245"/>
        <v>42185.629259259258</v>
      </c>
      <c r="U1578">
        <f t="shared" si="246"/>
        <v>2015</v>
      </c>
      <c r="V1578">
        <f t="shared" si="247"/>
        <v>2015</v>
      </c>
      <c r="W1578" t="str">
        <f t="shared" si="248"/>
        <v>May</v>
      </c>
      <c r="X1578" t="str">
        <f t="shared" si="249"/>
        <v>&lt;1000</v>
      </c>
      <c r="Y1578" s="12">
        <f>VLOOKUP(H1578,Table1[#All],2,)*Kickstarter!E1578</f>
        <v>650</v>
      </c>
      <c r="Z1578" s="5">
        <f>Y1578/'currency conversion'!$B$18</f>
        <v>1.410829916583408E-5</v>
      </c>
    </row>
    <row r="1579" spans="1:26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0"/>
        <v>5.4999999999999997E-3</v>
      </c>
      <c r="P1579" s="6">
        <f t="shared" si="241"/>
        <v>27.5</v>
      </c>
      <c r="Q1579" t="str">
        <f t="shared" si="242"/>
        <v>publishing</v>
      </c>
      <c r="R1579" t="str">
        <f t="shared" si="243"/>
        <v>art books</v>
      </c>
      <c r="S1579" s="10">
        <f t="shared" si="244"/>
        <v>41054.597777777773</v>
      </c>
      <c r="T1579" s="10">
        <f t="shared" si="245"/>
        <v>41114.597777777773</v>
      </c>
      <c r="U1579">
        <f t="shared" si="246"/>
        <v>2012</v>
      </c>
      <c r="V1579">
        <f t="shared" si="247"/>
        <v>2012</v>
      </c>
      <c r="W1579" t="str">
        <f t="shared" si="248"/>
        <v>May</v>
      </c>
      <c r="X1579" t="str">
        <f t="shared" si="249"/>
        <v>&lt;1000</v>
      </c>
      <c r="Y1579" s="12">
        <f>VLOOKUP(H1579,Table1[#All],2,)*Kickstarter!E1579</f>
        <v>55</v>
      </c>
      <c r="Z1579" s="5">
        <f>Y1579/'currency conversion'!$B$18</f>
        <v>1.1937791601859607E-6</v>
      </c>
    </row>
    <row r="1580" spans="1:26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0"/>
        <v>0.10806536636794939</v>
      </c>
      <c r="P1580" s="6">
        <f t="shared" si="241"/>
        <v>51.25</v>
      </c>
      <c r="Q1580" t="str">
        <f t="shared" si="242"/>
        <v>publishing</v>
      </c>
      <c r="R1580" t="str">
        <f t="shared" si="243"/>
        <v>art books</v>
      </c>
      <c r="S1580" s="10">
        <f t="shared" si="244"/>
        <v>40398.815868055557</v>
      </c>
      <c r="T1580" s="10">
        <f t="shared" si="245"/>
        <v>40422.833333333336</v>
      </c>
      <c r="U1580">
        <f t="shared" si="246"/>
        <v>2010</v>
      </c>
      <c r="V1580">
        <f t="shared" si="247"/>
        <v>2010</v>
      </c>
      <c r="W1580" t="str">
        <f t="shared" si="248"/>
        <v>Aug</v>
      </c>
      <c r="X1580" t="str">
        <f t="shared" si="249"/>
        <v>&lt;1000</v>
      </c>
      <c r="Y1580" s="12">
        <f>VLOOKUP(H1580,Table1[#All],2,)*Kickstarter!E1580</f>
        <v>205</v>
      </c>
      <c r="Z1580" s="5">
        <f>Y1580/'currency conversion'!$B$18</f>
        <v>4.4495405061476714E-6</v>
      </c>
    </row>
    <row r="1581" spans="1:26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0"/>
        <v>8.4008400840084006E-3</v>
      </c>
      <c r="P1581" s="6">
        <f t="shared" si="241"/>
        <v>14</v>
      </c>
      <c r="Q1581" t="str">
        <f t="shared" si="242"/>
        <v>publishing</v>
      </c>
      <c r="R1581" t="str">
        <f t="shared" si="243"/>
        <v>art books</v>
      </c>
      <c r="S1581" s="10">
        <f t="shared" si="244"/>
        <v>41481.746423611112</v>
      </c>
      <c r="T1581" s="10">
        <f t="shared" si="245"/>
        <v>41514.746423611112</v>
      </c>
      <c r="U1581">
        <f t="shared" si="246"/>
        <v>2013</v>
      </c>
      <c r="V1581">
        <f t="shared" si="247"/>
        <v>2013</v>
      </c>
      <c r="W1581" t="str">
        <f t="shared" si="248"/>
        <v>Jul</v>
      </c>
      <c r="X1581" t="str">
        <f t="shared" si="249"/>
        <v>&lt;1000</v>
      </c>
      <c r="Y1581" s="12">
        <f>VLOOKUP(H1581,Table1[#All],2,)*Kickstarter!E1581</f>
        <v>28</v>
      </c>
      <c r="Z1581" s="5">
        <f>Y1581/'currency conversion'!$B$18</f>
        <v>6.0774211791285272E-7</v>
      </c>
    </row>
    <row r="1582" spans="1:26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0"/>
        <v>0</v>
      </c>
      <c r="P1582" s="6">
        <f t="shared" si="241"/>
        <v>0</v>
      </c>
      <c r="Q1582" t="str">
        <f t="shared" si="242"/>
        <v>publishing</v>
      </c>
      <c r="R1582" t="str">
        <f t="shared" si="243"/>
        <v>art books</v>
      </c>
      <c r="S1582" s="10">
        <f t="shared" si="244"/>
        <v>40989.800069444442</v>
      </c>
      <c r="T1582" s="10">
        <f t="shared" si="245"/>
        <v>41049.800069444442</v>
      </c>
      <c r="U1582">
        <f t="shared" si="246"/>
        <v>2012</v>
      </c>
      <c r="V1582">
        <f t="shared" si="247"/>
        <v>2012</v>
      </c>
      <c r="W1582" t="str">
        <f t="shared" si="248"/>
        <v>Mar</v>
      </c>
      <c r="X1582" t="str">
        <f t="shared" si="249"/>
        <v>No funding</v>
      </c>
      <c r="Y1582" s="12">
        <f>VLOOKUP(H1582,Table1[#All],2,)*Kickstarter!E1582</f>
        <v>0</v>
      </c>
      <c r="Z1582" s="5">
        <f>Y1582/'currency conversion'!$B$18</f>
        <v>0</v>
      </c>
    </row>
    <row r="1583" spans="1:26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0"/>
        <v>5.0000000000000001E-3</v>
      </c>
      <c r="P1583" s="6">
        <f t="shared" si="241"/>
        <v>5</v>
      </c>
      <c r="Q1583" t="str">
        <f t="shared" si="242"/>
        <v>photography</v>
      </c>
      <c r="R1583" t="str">
        <f t="shared" si="243"/>
        <v>places</v>
      </c>
      <c r="S1583" s="10">
        <f t="shared" si="244"/>
        <v>42325.198958333334</v>
      </c>
      <c r="T1583" s="10">
        <f t="shared" si="245"/>
        <v>42357.198958333334</v>
      </c>
      <c r="U1583">
        <f t="shared" si="246"/>
        <v>2015</v>
      </c>
      <c r="V1583">
        <f t="shared" si="247"/>
        <v>2015</v>
      </c>
      <c r="W1583" t="str">
        <f t="shared" si="248"/>
        <v>Nov</v>
      </c>
      <c r="X1583" t="str">
        <f t="shared" si="249"/>
        <v>&lt;1000</v>
      </c>
      <c r="Y1583" s="12">
        <f>VLOOKUP(H1583,Table1[#All],2,)*Kickstarter!E1583</f>
        <v>6.5500000000000007</v>
      </c>
      <c r="Z1583" s="5">
        <f>Y1583/'currency conversion'!$B$18</f>
        <v>1.4216824544032806E-7</v>
      </c>
    </row>
    <row r="1584" spans="1:26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0"/>
        <v>9.2999999999999999E-2</v>
      </c>
      <c r="P1584" s="6">
        <f t="shared" si="241"/>
        <v>31</v>
      </c>
      <c r="Q1584" t="str">
        <f t="shared" si="242"/>
        <v>photography</v>
      </c>
      <c r="R1584" t="str">
        <f t="shared" si="243"/>
        <v>places</v>
      </c>
      <c r="S1584" s="10">
        <f t="shared" si="244"/>
        <v>42246.539965277778</v>
      </c>
      <c r="T1584" s="10">
        <f t="shared" si="245"/>
        <v>42303.638888888891</v>
      </c>
      <c r="U1584">
        <f t="shared" si="246"/>
        <v>2015</v>
      </c>
      <c r="V1584">
        <f t="shared" si="247"/>
        <v>2015</v>
      </c>
      <c r="W1584" t="str">
        <f t="shared" si="248"/>
        <v>Aug</v>
      </c>
      <c r="X1584" t="str">
        <f t="shared" si="249"/>
        <v>&lt;1000</v>
      </c>
      <c r="Y1584" s="12">
        <f>VLOOKUP(H1584,Table1[#All],2,)*Kickstarter!E1584</f>
        <v>93</v>
      </c>
      <c r="Z1584" s="5">
        <f>Y1584/'currency conversion'!$B$18</f>
        <v>2.0185720344962605E-6</v>
      </c>
    </row>
    <row r="1585" spans="1:26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0"/>
        <v>7.5000000000000002E-4</v>
      </c>
      <c r="P1585" s="6">
        <f t="shared" si="241"/>
        <v>15</v>
      </c>
      <c r="Q1585" t="str">
        <f t="shared" si="242"/>
        <v>photography</v>
      </c>
      <c r="R1585" t="str">
        <f t="shared" si="243"/>
        <v>places</v>
      </c>
      <c r="S1585" s="10">
        <f t="shared" si="244"/>
        <v>41877.654988425929</v>
      </c>
      <c r="T1585" s="10">
        <f t="shared" si="245"/>
        <v>41907.654988425929</v>
      </c>
      <c r="U1585">
        <f t="shared" si="246"/>
        <v>2014</v>
      </c>
      <c r="V1585">
        <f t="shared" si="247"/>
        <v>2014</v>
      </c>
      <c r="W1585" t="str">
        <f t="shared" si="248"/>
        <v>Aug</v>
      </c>
      <c r="X1585" t="str">
        <f t="shared" si="249"/>
        <v>&lt;1000</v>
      </c>
      <c r="Y1585" s="12">
        <f>VLOOKUP(H1585,Table1[#All],2,)*Kickstarter!E1585</f>
        <v>19.650000000000002</v>
      </c>
      <c r="Z1585" s="5">
        <f>Y1585/'currency conversion'!$B$18</f>
        <v>4.2650473632098413E-7</v>
      </c>
    </row>
    <row r="1586" spans="1:26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0"/>
        <v>0</v>
      </c>
      <c r="P1586" s="6">
        <f t="shared" si="241"/>
        <v>0</v>
      </c>
      <c r="Q1586" t="str">
        <f t="shared" si="242"/>
        <v>photography</v>
      </c>
      <c r="R1586" t="str">
        <f t="shared" si="243"/>
        <v>places</v>
      </c>
      <c r="S1586" s="10">
        <f t="shared" si="244"/>
        <v>41779.399317129632</v>
      </c>
      <c r="T1586" s="10">
        <f t="shared" si="245"/>
        <v>41789.399317129632</v>
      </c>
      <c r="U1586">
        <f t="shared" si="246"/>
        <v>2014</v>
      </c>
      <c r="V1586">
        <f t="shared" si="247"/>
        <v>2014</v>
      </c>
      <c r="W1586" t="str">
        <f t="shared" si="248"/>
        <v>May</v>
      </c>
      <c r="X1586" t="str">
        <f t="shared" si="249"/>
        <v>No funding</v>
      </c>
      <c r="Y1586" s="12">
        <f>VLOOKUP(H1586,Table1[#All],2,)*Kickstarter!E1586</f>
        <v>0</v>
      </c>
      <c r="Z1586" s="5">
        <f>Y1586/'currency conversion'!$B$18</f>
        <v>0</v>
      </c>
    </row>
    <row r="1587" spans="1:26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0"/>
        <v>0.79</v>
      </c>
      <c r="P1587" s="6">
        <f t="shared" si="241"/>
        <v>131.66666666666666</v>
      </c>
      <c r="Q1587" t="str">
        <f t="shared" si="242"/>
        <v>photography</v>
      </c>
      <c r="R1587" t="str">
        <f t="shared" si="243"/>
        <v>places</v>
      </c>
      <c r="S1587" s="10">
        <f t="shared" si="244"/>
        <v>42707.645462962959</v>
      </c>
      <c r="T1587" s="10">
        <f t="shared" si="245"/>
        <v>42729.208333333328</v>
      </c>
      <c r="U1587">
        <f t="shared" si="246"/>
        <v>2016</v>
      </c>
      <c r="V1587">
        <f t="shared" si="247"/>
        <v>2016</v>
      </c>
      <c r="W1587" t="str">
        <f t="shared" si="248"/>
        <v>Dec</v>
      </c>
      <c r="X1587" t="str">
        <f t="shared" si="249"/>
        <v>1000 to 4999</v>
      </c>
      <c r="Y1587" s="12">
        <f>VLOOKUP(H1587,Table1[#All],2,)*Kickstarter!E1587</f>
        <v>1185</v>
      </c>
      <c r="Z1587" s="5">
        <f>Y1587/'currency conversion'!$B$18</f>
        <v>2.5720514633097514E-5</v>
      </c>
    </row>
    <row r="1588" spans="1:26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0"/>
        <v>0</v>
      </c>
      <c r="P1588" s="6">
        <f t="shared" si="241"/>
        <v>0</v>
      </c>
      <c r="Q1588" t="str">
        <f t="shared" si="242"/>
        <v>photography</v>
      </c>
      <c r="R1588" t="str">
        <f t="shared" si="243"/>
        <v>places</v>
      </c>
      <c r="S1588" s="10">
        <f t="shared" si="244"/>
        <v>42068.854421296295</v>
      </c>
      <c r="T1588" s="10">
        <f t="shared" si="245"/>
        <v>42098.812754629631</v>
      </c>
      <c r="U1588">
        <f t="shared" si="246"/>
        <v>2015</v>
      </c>
      <c r="V1588">
        <f t="shared" si="247"/>
        <v>2015</v>
      </c>
      <c r="W1588" t="str">
        <f t="shared" si="248"/>
        <v>Mar</v>
      </c>
      <c r="X1588" t="str">
        <f t="shared" si="249"/>
        <v>No funding</v>
      </c>
      <c r="Y1588" s="12">
        <f>VLOOKUP(H1588,Table1[#All],2,)*Kickstarter!E1588</f>
        <v>0</v>
      </c>
      <c r="Z1588" s="5">
        <f>Y1588/'currency conversion'!$B$18</f>
        <v>0</v>
      </c>
    </row>
    <row r="1589" spans="1:26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0"/>
        <v>1.3333333333333334E-4</v>
      </c>
      <c r="P1589" s="6">
        <f t="shared" si="241"/>
        <v>1</v>
      </c>
      <c r="Q1589" t="str">
        <f t="shared" si="242"/>
        <v>photography</v>
      </c>
      <c r="R1589" t="str">
        <f t="shared" si="243"/>
        <v>places</v>
      </c>
      <c r="S1589" s="10">
        <f t="shared" si="244"/>
        <v>41956.700983796298</v>
      </c>
      <c r="T1589" s="10">
        <f t="shared" si="245"/>
        <v>41986.700983796298</v>
      </c>
      <c r="U1589">
        <f t="shared" si="246"/>
        <v>2014</v>
      </c>
      <c r="V1589">
        <f t="shared" si="247"/>
        <v>2014</v>
      </c>
      <c r="W1589" t="str">
        <f t="shared" si="248"/>
        <v>Nov</v>
      </c>
      <c r="X1589" t="str">
        <f t="shared" si="249"/>
        <v>&lt;1000</v>
      </c>
      <c r="Y1589" s="12">
        <f>VLOOKUP(H1589,Table1[#All],2,)*Kickstarter!E1589</f>
        <v>1</v>
      </c>
      <c r="Z1589" s="5">
        <f>Y1589/'currency conversion'!$B$18</f>
        <v>2.1705075639744737E-8</v>
      </c>
    </row>
    <row r="1590" spans="1:26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0"/>
        <v>0</v>
      </c>
      <c r="P1590" s="6">
        <f t="shared" si="241"/>
        <v>0</v>
      </c>
      <c r="Q1590" t="str">
        <f t="shared" si="242"/>
        <v>photography</v>
      </c>
      <c r="R1590" t="str">
        <f t="shared" si="243"/>
        <v>places</v>
      </c>
      <c r="S1590" s="10">
        <f t="shared" si="244"/>
        <v>42004.99998842593</v>
      </c>
      <c r="T1590" s="10">
        <f t="shared" si="245"/>
        <v>42035.591666666667</v>
      </c>
      <c r="U1590">
        <f t="shared" si="246"/>
        <v>2014</v>
      </c>
      <c r="V1590">
        <f t="shared" si="247"/>
        <v>2015</v>
      </c>
      <c r="W1590" t="str">
        <f t="shared" si="248"/>
        <v>Dec</v>
      </c>
      <c r="X1590" t="str">
        <f t="shared" si="249"/>
        <v>No funding</v>
      </c>
      <c r="Y1590" s="12">
        <f>VLOOKUP(H1590,Table1[#All],2,)*Kickstarter!E1590</f>
        <v>0</v>
      </c>
      <c r="Z1590" s="5">
        <f>Y1590/'currency conversion'!$B$18</f>
        <v>0</v>
      </c>
    </row>
    <row r="1591" spans="1:26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0"/>
        <v>0</v>
      </c>
      <c r="P1591" s="6">
        <f t="shared" si="241"/>
        <v>0</v>
      </c>
      <c r="Q1591" t="str">
        <f t="shared" si="242"/>
        <v>photography</v>
      </c>
      <c r="R1591" t="str">
        <f t="shared" si="243"/>
        <v>places</v>
      </c>
      <c r="S1591" s="10">
        <f t="shared" si="244"/>
        <v>42256.734791666662</v>
      </c>
      <c r="T1591" s="10">
        <f t="shared" si="245"/>
        <v>42286.734791666662</v>
      </c>
      <c r="U1591">
        <f t="shared" si="246"/>
        <v>2015</v>
      </c>
      <c r="V1591">
        <f t="shared" si="247"/>
        <v>2015</v>
      </c>
      <c r="W1591" t="str">
        <f t="shared" si="248"/>
        <v>Sep</v>
      </c>
      <c r="X1591" t="str">
        <f t="shared" si="249"/>
        <v>No funding</v>
      </c>
      <c r="Y1591" s="12">
        <f>VLOOKUP(H1591,Table1[#All],2,)*Kickstarter!E1591</f>
        <v>0</v>
      </c>
      <c r="Z1591" s="5">
        <f>Y1591/'currency conversion'!$B$18</f>
        <v>0</v>
      </c>
    </row>
    <row r="1592" spans="1:26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0"/>
        <v>1.7000000000000001E-2</v>
      </c>
      <c r="P1592" s="6">
        <f t="shared" si="241"/>
        <v>510</v>
      </c>
      <c r="Q1592" t="str">
        <f t="shared" si="242"/>
        <v>photography</v>
      </c>
      <c r="R1592" t="str">
        <f t="shared" si="243"/>
        <v>places</v>
      </c>
      <c r="S1592" s="10">
        <f t="shared" si="244"/>
        <v>42240.607222222221</v>
      </c>
      <c r="T1592" s="10">
        <f t="shared" si="245"/>
        <v>42270.607222222221</v>
      </c>
      <c r="U1592">
        <f t="shared" si="246"/>
        <v>2015</v>
      </c>
      <c r="V1592">
        <f t="shared" si="247"/>
        <v>2015</v>
      </c>
      <c r="W1592" t="str">
        <f t="shared" si="248"/>
        <v>Aug</v>
      </c>
      <c r="X1592" t="str">
        <f t="shared" si="249"/>
        <v>1000 to 4999</v>
      </c>
      <c r="Y1592" s="12">
        <f>VLOOKUP(H1592,Table1[#All],2,)*Kickstarter!E1592</f>
        <v>1162.8</v>
      </c>
      <c r="Z1592" s="5">
        <f>Y1592/'currency conversion'!$B$18</f>
        <v>2.5238661953895179E-5</v>
      </c>
    </row>
    <row r="1593" spans="1:26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0"/>
        <v>0.29228571428571426</v>
      </c>
      <c r="P1593" s="6">
        <f t="shared" si="241"/>
        <v>44.478260869565219</v>
      </c>
      <c r="Q1593" t="str">
        <f t="shared" si="242"/>
        <v>photography</v>
      </c>
      <c r="R1593" t="str">
        <f t="shared" si="243"/>
        <v>places</v>
      </c>
      <c r="S1593" s="10">
        <f t="shared" si="244"/>
        <v>42433.476168981477</v>
      </c>
      <c r="T1593" s="10">
        <f t="shared" si="245"/>
        <v>42463.43450231482</v>
      </c>
      <c r="U1593">
        <f t="shared" si="246"/>
        <v>2016</v>
      </c>
      <c r="V1593">
        <f t="shared" si="247"/>
        <v>2016</v>
      </c>
      <c r="W1593" t="str">
        <f t="shared" si="248"/>
        <v>Mar</v>
      </c>
      <c r="X1593" t="str">
        <f t="shared" si="249"/>
        <v>1000 to 4999</v>
      </c>
      <c r="Y1593" s="12">
        <f>VLOOKUP(H1593,Table1[#All],2,)*Kickstarter!E1593</f>
        <v>5360.52</v>
      </c>
      <c r="Z1593" s="5">
        <f>Y1593/'currency conversion'!$B$18</f>
        <v>1.1635049206836447E-4</v>
      </c>
    </row>
    <row r="1594" spans="1:26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0"/>
        <v>0</v>
      </c>
      <c r="P1594" s="6">
        <f t="shared" si="241"/>
        <v>0</v>
      </c>
      <c r="Q1594" t="str">
        <f t="shared" si="242"/>
        <v>photography</v>
      </c>
      <c r="R1594" t="str">
        <f t="shared" si="243"/>
        <v>places</v>
      </c>
      <c r="S1594" s="10">
        <f t="shared" si="244"/>
        <v>42045.822743055556</v>
      </c>
      <c r="T1594" s="10">
        <f t="shared" si="245"/>
        <v>42090.781076388885</v>
      </c>
      <c r="U1594">
        <f t="shared" si="246"/>
        <v>2015</v>
      </c>
      <c r="V1594">
        <f t="shared" si="247"/>
        <v>2015</v>
      </c>
      <c r="W1594" t="str">
        <f t="shared" si="248"/>
        <v>Feb</v>
      </c>
      <c r="X1594" t="str">
        <f t="shared" si="249"/>
        <v>No funding</v>
      </c>
      <c r="Y1594" s="12">
        <f>VLOOKUP(H1594,Table1[#All],2,)*Kickstarter!E1594</f>
        <v>0</v>
      </c>
      <c r="Z1594" s="5">
        <f>Y1594/'currency conversion'!$B$18</f>
        <v>0</v>
      </c>
    </row>
    <row r="1595" spans="1:26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0"/>
        <v>1.3636363636363637E-4</v>
      </c>
      <c r="P1595" s="6">
        <f t="shared" si="241"/>
        <v>1</v>
      </c>
      <c r="Q1595" t="str">
        <f t="shared" si="242"/>
        <v>photography</v>
      </c>
      <c r="R1595" t="str">
        <f t="shared" si="243"/>
        <v>places</v>
      </c>
      <c r="S1595" s="10">
        <f t="shared" si="244"/>
        <v>42033.595543981486</v>
      </c>
      <c r="T1595" s="10">
        <f t="shared" si="245"/>
        <v>42063.595543981486</v>
      </c>
      <c r="U1595">
        <f t="shared" si="246"/>
        <v>2015</v>
      </c>
      <c r="V1595">
        <f t="shared" si="247"/>
        <v>2015</v>
      </c>
      <c r="W1595" t="str">
        <f t="shared" si="248"/>
        <v>Jan</v>
      </c>
      <c r="X1595" t="str">
        <f t="shared" si="249"/>
        <v>&lt;1000</v>
      </c>
      <c r="Y1595" s="12">
        <f>VLOOKUP(H1595,Table1[#All],2,)*Kickstarter!E1595</f>
        <v>3</v>
      </c>
      <c r="Z1595" s="5">
        <f>Y1595/'currency conversion'!$B$18</f>
        <v>6.5115226919234218E-8</v>
      </c>
    </row>
    <row r="1596" spans="1:26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0"/>
        <v>0.20499999999999999</v>
      </c>
      <c r="P1596" s="6">
        <f t="shared" si="241"/>
        <v>20.5</v>
      </c>
      <c r="Q1596" t="str">
        <f t="shared" si="242"/>
        <v>photography</v>
      </c>
      <c r="R1596" t="str">
        <f t="shared" si="243"/>
        <v>places</v>
      </c>
      <c r="S1596" s="10">
        <f t="shared" si="244"/>
        <v>42445.462754629625</v>
      </c>
      <c r="T1596" s="10">
        <f t="shared" si="245"/>
        <v>42505.431250000001</v>
      </c>
      <c r="U1596">
        <f t="shared" si="246"/>
        <v>2016</v>
      </c>
      <c r="V1596">
        <f t="shared" si="247"/>
        <v>2016</v>
      </c>
      <c r="W1596" t="str">
        <f t="shared" si="248"/>
        <v>Mar</v>
      </c>
      <c r="X1596" t="str">
        <f t="shared" si="249"/>
        <v>&lt;1000</v>
      </c>
      <c r="Y1596" s="12">
        <f>VLOOKUP(H1596,Table1[#All],2,)*Kickstarter!E1596</f>
        <v>205</v>
      </c>
      <c r="Z1596" s="5">
        <f>Y1596/'currency conversion'!$B$18</f>
        <v>4.4495405061476714E-6</v>
      </c>
    </row>
    <row r="1597" spans="1:26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0"/>
        <v>2.8E-3</v>
      </c>
      <c r="P1597" s="6">
        <f t="shared" si="241"/>
        <v>40</v>
      </c>
      <c r="Q1597" t="str">
        <f t="shared" si="242"/>
        <v>photography</v>
      </c>
      <c r="R1597" t="str">
        <f t="shared" si="243"/>
        <v>places</v>
      </c>
      <c r="S1597" s="10">
        <f t="shared" si="244"/>
        <v>41779.800092592595</v>
      </c>
      <c r="T1597" s="10">
        <f t="shared" si="245"/>
        <v>41808.592361111107</v>
      </c>
      <c r="U1597">
        <f t="shared" si="246"/>
        <v>2014</v>
      </c>
      <c r="V1597">
        <f t="shared" si="247"/>
        <v>2014</v>
      </c>
      <c r="W1597" t="str">
        <f t="shared" si="248"/>
        <v>May</v>
      </c>
      <c r="X1597" t="str">
        <f t="shared" si="249"/>
        <v>&lt;1000</v>
      </c>
      <c r="Y1597" s="12">
        <f>VLOOKUP(H1597,Table1[#All],2,)*Kickstarter!E1597</f>
        <v>280</v>
      </c>
      <c r="Z1597" s="5">
        <f>Y1597/'currency conversion'!$B$18</f>
        <v>6.0774211791285266E-6</v>
      </c>
    </row>
    <row r="1598" spans="1:26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0"/>
        <v>2.3076923076923078E-2</v>
      </c>
      <c r="P1598" s="6">
        <f t="shared" si="241"/>
        <v>25</v>
      </c>
      <c r="Q1598" t="str">
        <f t="shared" si="242"/>
        <v>photography</v>
      </c>
      <c r="R1598" t="str">
        <f t="shared" si="243"/>
        <v>places</v>
      </c>
      <c r="S1598" s="10">
        <f t="shared" si="244"/>
        <v>41941.180196759262</v>
      </c>
      <c r="T1598" s="10">
        <f t="shared" si="245"/>
        <v>41986.221863425926</v>
      </c>
      <c r="U1598">
        <f t="shared" si="246"/>
        <v>2014</v>
      </c>
      <c r="V1598">
        <f t="shared" si="247"/>
        <v>2014</v>
      </c>
      <c r="W1598" t="str">
        <f t="shared" si="248"/>
        <v>Oct</v>
      </c>
      <c r="X1598" t="str">
        <f t="shared" si="249"/>
        <v>&lt;1000</v>
      </c>
      <c r="Y1598" s="12">
        <f>VLOOKUP(H1598,Table1[#All],2,)*Kickstarter!E1598</f>
        <v>98.25</v>
      </c>
      <c r="Z1598" s="5">
        <f>Y1598/'currency conversion'!$B$18</f>
        <v>2.1325236816049206E-6</v>
      </c>
    </row>
    <row r="1599" spans="1:26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0"/>
        <v>0</v>
      </c>
      <c r="P1599" s="6">
        <f t="shared" si="241"/>
        <v>0</v>
      </c>
      <c r="Q1599" t="str">
        <f t="shared" si="242"/>
        <v>photography</v>
      </c>
      <c r="R1599" t="str">
        <f t="shared" si="243"/>
        <v>places</v>
      </c>
      <c r="S1599" s="10">
        <f t="shared" si="244"/>
        <v>42603.104131944448</v>
      </c>
      <c r="T1599" s="10">
        <f t="shared" si="245"/>
        <v>42633.104131944448</v>
      </c>
      <c r="U1599">
        <f t="shared" si="246"/>
        <v>2016</v>
      </c>
      <c r="V1599">
        <f t="shared" si="247"/>
        <v>2016</v>
      </c>
      <c r="W1599" t="str">
        <f t="shared" si="248"/>
        <v>Aug</v>
      </c>
      <c r="X1599" t="str">
        <f t="shared" si="249"/>
        <v>No funding</v>
      </c>
      <c r="Y1599" s="12">
        <f>VLOOKUP(H1599,Table1[#All],2,)*Kickstarter!E1599</f>
        <v>0</v>
      </c>
      <c r="Z1599" s="5">
        <f>Y1599/'currency conversion'!$B$18</f>
        <v>0</v>
      </c>
    </row>
    <row r="1600" spans="1:26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0"/>
        <v>1.25E-3</v>
      </c>
      <c r="P1600" s="6">
        <f t="shared" si="241"/>
        <v>1</v>
      </c>
      <c r="Q1600" t="str">
        <f t="shared" si="242"/>
        <v>photography</v>
      </c>
      <c r="R1600" t="str">
        <f t="shared" si="243"/>
        <v>places</v>
      </c>
      <c r="S1600" s="10">
        <f t="shared" si="244"/>
        <v>42151.417337962965</v>
      </c>
      <c r="T1600" s="10">
        <f t="shared" si="245"/>
        <v>42211.417337962965</v>
      </c>
      <c r="U1600">
        <f t="shared" si="246"/>
        <v>2015</v>
      </c>
      <c r="V1600">
        <f t="shared" si="247"/>
        <v>2015</v>
      </c>
      <c r="W1600" t="str">
        <f t="shared" si="248"/>
        <v>May</v>
      </c>
      <c r="X1600" t="str">
        <f t="shared" si="249"/>
        <v>&lt;1000</v>
      </c>
      <c r="Y1600" s="12">
        <f>VLOOKUP(H1600,Table1[#All],2,)*Kickstarter!E1600</f>
        <v>1</v>
      </c>
      <c r="Z1600" s="5">
        <f>Y1600/'currency conversion'!$B$18</f>
        <v>2.1705075639744737E-8</v>
      </c>
    </row>
    <row r="1601" spans="1:26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0"/>
        <v>0</v>
      </c>
      <c r="P1601" s="6">
        <f t="shared" si="241"/>
        <v>0</v>
      </c>
      <c r="Q1601" t="str">
        <f t="shared" si="242"/>
        <v>photography</v>
      </c>
      <c r="R1601" t="str">
        <f t="shared" si="243"/>
        <v>places</v>
      </c>
      <c r="S1601" s="10">
        <f t="shared" si="244"/>
        <v>42438.28907407407</v>
      </c>
      <c r="T1601" s="10">
        <f t="shared" si="245"/>
        <v>42468.247407407413</v>
      </c>
      <c r="U1601">
        <f t="shared" si="246"/>
        <v>2016</v>
      </c>
      <c r="V1601">
        <f t="shared" si="247"/>
        <v>2016</v>
      </c>
      <c r="W1601" t="str">
        <f t="shared" si="248"/>
        <v>Mar</v>
      </c>
      <c r="X1601" t="str">
        <f t="shared" si="249"/>
        <v>No funding</v>
      </c>
      <c r="Y1601" s="12">
        <f>VLOOKUP(H1601,Table1[#All],2,)*Kickstarter!E1601</f>
        <v>0</v>
      </c>
      <c r="Z1601" s="5">
        <f>Y1601/'currency conversion'!$B$18</f>
        <v>0</v>
      </c>
    </row>
    <row r="1602" spans="1:26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0"/>
        <v>7.3400000000000007E-2</v>
      </c>
      <c r="P1602" s="6">
        <f t="shared" si="241"/>
        <v>40.777777777777779</v>
      </c>
      <c r="Q1602" t="str">
        <f t="shared" si="242"/>
        <v>photography</v>
      </c>
      <c r="R1602" t="str">
        <f t="shared" si="243"/>
        <v>places</v>
      </c>
      <c r="S1602" s="10">
        <f t="shared" si="244"/>
        <v>41790.807314814811</v>
      </c>
      <c r="T1602" s="10">
        <f t="shared" si="245"/>
        <v>41834.96597222222</v>
      </c>
      <c r="U1602">
        <f t="shared" si="246"/>
        <v>2014</v>
      </c>
      <c r="V1602">
        <f t="shared" si="247"/>
        <v>2014</v>
      </c>
      <c r="W1602" t="str">
        <f t="shared" si="248"/>
        <v>May</v>
      </c>
      <c r="X1602" t="str">
        <f t="shared" si="249"/>
        <v>&lt;1000</v>
      </c>
      <c r="Y1602" s="12">
        <f>VLOOKUP(H1602,Table1[#All],2,)*Kickstarter!E1602</f>
        <v>367</v>
      </c>
      <c r="Z1602" s="5">
        <f>Y1602/'currency conversion'!$B$18</f>
        <v>7.9657627597863195E-6</v>
      </c>
    </row>
    <row r="1603" spans="1:26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0">IF(D1603&lt;&gt;0,IF(E1603&lt;&gt;0,E1603/D1603,0),0)</f>
        <v>1.082492</v>
      </c>
      <c r="P1603" s="6">
        <f t="shared" ref="P1603:P1666" si="251">IF(L1603&lt;&gt;0,IF(E1603&lt;&gt;0,E1603/L1603,0),0)</f>
        <v>48.325535714285714</v>
      </c>
      <c r="Q1603" t="str">
        <f t="shared" ref="Q1603:Q1666" si="252">LEFT(N1603,SEARCH("/",N1603,1)-1)</f>
        <v>music</v>
      </c>
      <c r="R1603" t="str">
        <f t="shared" ref="R1603:R1666" si="253">RIGHT(N1603,LEN(N1603)-SEARCH("/",N1603,1))</f>
        <v>rock</v>
      </c>
      <c r="S1603" s="10">
        <f t="shared" ref="S1603:S1666" si="254">(J1603/86400)+25569+(-6/24)</f>
        <v>40637.842974537038</v>
      </c>
      <c r="T1603" s="10">
        <f t="shared" ref="T1603:T1666" si="255">(I1603/86400)+25569+(-6/24)</f>
        <v>40667.842974537038</v>
      </c>
      <c r="U1603">
        <f t="shared" ref="U1603:U1666" si="256">YEAR(S1603)</f>
        <v>2011</v>
      </c>
      <c r="V1603">
        <f t="shared" ref="V1603:V1666" si="257">YEAR(T1603)</f>
        <v>2011</v>
      </c>
      <c r="W1603" t="str">
        <f t="shared" ref="W1603:W1666" si="258">TEXT(S1603,"mmm")</f>
        <v>Apr</v>
      </c>
      <c r="X1603" t="str">
        <f t="shared" ref="X1603:X1666" si="259">IF(E1603=0,"No funding",IF(E1603&lt;1000,"&lt;1000",IF(E1603&lt;4999,"1000 to 4999",IF(E1603&lt;10000,"5000 to 9999",IF(E1603&lt;14999,"10000 to 14999",IF(E1603&lt;20000,"15000 to 19999",IF(E1603&lt;25000,"20000 to 24999",IF(E1603&lt;30000,"25000 to 29999",IF(E1603&lt;35000,"30000 to 34999",IF(E1603&lt;40000,"35000 to 39999",IF(E1603&lt;45000,"40000 to 44999",IF(E1603&lt;50000,"45000 to 49999","&gt;50000"))))))))))))</f>
        <v>1000 to 4999</v>
      </c>
      <c r="Y1603" s="12">
        <f>VLOOKUP(H1603,Table1[#All],2,)*Kickstarter!E1603</f>
        <v>2706.23</v>
      </c>
      <c r="Z1603" s="5">
        <f>Y1603/'currency conversion'!$B$18</f>
        <v>5.8738926848546404E-5</v>
      </c>
    </row>
    <row r="1604" spans="1:26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0"/>
        <v>1.0016666666666667</v>
      </c>
      <c r="P1604" s="6">
        <f t="shared" si="251"/>
        <v>46.953125</v>
      </c>
      <c r="Q1604" t="str">
        <f t="shared" si="252"/>
        <v>music</v>
      </c>
      <c r="R1604" t="str">
        <f t="shared" si="253"/>
        <v>rock</v>
      </c>
      <c r="S1604" s="10">
        <f t="shared" si="254"/>
        <v>40788.047650462962</v>
      </c>
      <c r="T1604" s="10">
        <f t="shared" si="255"/>
        <v>40830.708333333336</v>
      </c>
      <c r="U1604">
        <f t="shared" si="256"/>
        <v>2011</v>
      </c>
      <c r="V1604">
        <f t="shared" si="257"/>
        <v>2011</v>
      </c>
      <c r="W1604" t="str">
        <f t="shared" si="258"/>
        <v>Sep</v>
      </c>
      <c r="X1604" t="str">
        <f t="shared" si="259"/>
        <v>1000 to 4999</v>
      </c>
      <c r="Y1604" s="12">
        <f>VLOOKUP(H1604,Table1[#All],2,)*Kickstarter!E1604</f>
        <v>1502.5</v>
      </c>
      <c r="Z1604" s="5">
        <f>Y1604/'currency conversion'!$B$18</f>
        <v>3.2611876148716468E-5</v>
      </c>
    </row>
    <row r="1605" spans="1:26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0"/>
        <v>1.0003299999999999</v>
      </c>
      <c r="P1605" s="6">
        <f t="shared" si="251"/>
        <v>66.688666666666663</v>
      </c>
      <c r="Q1605" t="str">
        <f t="shared" si="252"/>
        <v>music</v>
      </c>
      <c r="R1605" t="str">
        <f t="shared" si="253"/>
        <v>rock</v>
      </c>
      <c r="S1605" s="10">
        <f t="shared" si="254"/>
        <v>40875.919664351852</v>
      </c>
      <c r="T1605" s="10">
        <f t="shared" si="255"/>
        <v>40935.919664351852</v>
      </c>
      <c r="U1605">
        <f t="shared" si="256"/>
        <v>2011</v>
      </c>
      <c r="V1605">
        <f t="shared" si="257"/>
        <v>2012</v>
      </c>
      <c r="W1605" t="str">
        <f t="shared" si="258"/>
        <v>Nov</v>
      </c>
      <c r="X1605" t="str">
        <f t="shared" si="259"/>
        <v>1000 to 4999</v>
      </c>
      <c r="Y1605" s="12">
        <f>VLOOKUP(H1605,Table1[#All],2,)*Kickstarter!E1605</f>
        <v>2000.66</v>
      </c>
      <c r="Z1605" s="5">
        <f>Y1605/'currency conversion'!$B$18</f>
        <v>4.3424476629411709E-5</v>
      </c>
    </row>
    <row r="1606" spans="1:26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0"/>
        <v>1.2210714285714286</v>
      </c>
      <c r="P1606" s="6">
        <f t="shared" si="251"/>
        <v>48.842857142857142</v>
      </c>
      <c r="Q1606" t="str">
        <f t="shared" si="252"/>
        <v>music</v>
      </c>
      <c r="R1606" t="str">
        <f t="shared" si="253"/>
        <v>rock</v>
      </c>
      <c r="S1606" s="10">
        <f t="shared" si="254"/>
        <v>40945.595312500001</v>
      </c>
      <c r="T1606" s="10">
        <f t="shared" si="255"/>
        <v>40985.553645833337</v>
      </c>
      <c r="U1606">
        <f t="shared" si="256"/>
        <v>2012</v>
      </c>
      <c r="V1606">
        <f t="shared" si="257"/>
        <v>2012</v>
      </c>
      <c r="W1606" t="str">
        <f t="shared" si="258"/>
        <v>Feb</v>
      </c>
      <c r="X1606" t="str">
        <f t="shared" si="259"/>
        <v>1000 to 4999</v>
      </c>
      <c r="Y1606" s="12">
        <f>VLOOKUP(H1606,Table1[#All],2,)*Kickstarter!E1606</f>
        <v>3419</v>
      </c>
      <c r="Z1606" s="5">
        <f>Y1606/'currency conversion'!$B$18</f>
        <v>7.4209653612287266E-5</v>
      </c>
    </row>
    <row r="1607" spans="1:26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0"/>
        <v>1.0069333333333335</v>
      </c>
      <c r="P1607" s="6">
        <f t="shared" si="251"/>
        <v>137.30909090909091</v>
      </c>
      <c r="Q1607" t="str">
        <f t="shared" si="252"/>
        <v>music</v>
      </c>
      <c r="R1607" t="str">
        <f t="shared" si="253"/>
        <v>rock</v>
      </c>
      <c r="S1607" s="10">
        <f t="shared" si="254"/>
        <v>40746.762881944444</v>
      </c>
      <c r="T1607" s="10">
        <f t="shared" si="255"/>
        <v>40756.041666666664</v>
      </c>
      <c r="U1607">
        <f t="shared" si="256"/>
        <v>2011</v>
      </c>
      <c r="V1607">
        <f t="shared" si="257"/>
        <v>2011</v>
      </c>
      <c r="W1607" t="str">
        <f t="shared" si="258"/>
        <v>Jul</v>
      </c>
      <c r="X1607" t="str">
        <f t="shared" si="259"/>
        <v>5000 to 9999</v>
      </c>
      <c r="Y1607" s="12">
        <f>VLOOKUP(H1607,Table1[#All],2,)*Kickstarter!E1607</f>
        <v>6041.6</v>
      </c>
      <c r="Z1607" s="5">
        <f>Y1607/'currency conversion'!$B$18</f>
        <v>1.3113338498508181E-4</v>
      </c>
    </row>
    <row r="1608" spans="1:26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0"/>
        <v>1.01004125</v>
      </c>
      <c r="P1608" s="6">
        <f t="shared" si="251"/>
        <v>87.829673913043479</v>
      </c>
      <c r="Q1608" t="str">
        <f t="shared" si="252"/>
        <v>music</v>
      </c>
      <c r="R1608" t="str">
        <f t="shared" si="253"/>
        <v>rock</v>
      </c>
      <c r="S1608" s="10">
        <f t="shared" si="254"/>
        <v>40535.861550925925</v>
      </c>
      <c r="T1608" s="10">
        <f t="shared" si="255"/>
        <v>40625.819884259261</v>
      </c>
      <c r="U1608">
        <f t="shared" si="256"/>
        <v>2010</v>
      </c>
      <c r="V1608">
        <f t="shared" si="257"/>
        <v>2011</v>
      </c>
      <c r="W1608" t="str">
        <f t="shared" si="258"/>
        <v>Dec</v>
      </c>
      <c r="X1608" t="str">
        <f t="shared" si="259"/>
        <v>5000 to 9999</v>
      </c>
      <c r="Y1608" s="12">
        <f>VLOOKUP(H1608,Table1[#All],2,)*Kickstarter!E1608</f>
        <v>8080.33</v>
      </c>
      <c r="Z1608" s="5">
        <f>Y1608/'currency conversion'!$B$18</f>
        <v>1.7538417384409859E-4</v>
      </c>
    </row>
    <row r="1609" spans="1:26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0"/>
        <v>1.4511000000000001</v>
      </c>
      <c r="P1609" s="6">
        <f t="shared" si="251"/>
        <v>70.785365853658533</v>
      </c>
      <c r="Q1609" t="str">
        <f t="shared" si="252"/>
        <v>music</v>
      </c>
      <c r="R1609" t="str">
        <f t="shared" si="253"/>
        <v>rock</v>
      </c>
      <c r="S1609" s="10">
        <f t="shared" si="254"/>
        <v>41053.55846064815</v>
      </c>
      <c r="T1609" s="10">
        <f t="shared" si="255"/>
        <v>41074.55846064815</v>
      </c>
      <c r="U1609">
        <f t="shared" si="256"/>
        <v>2012</v>
      </c>
      <c r="V1609">
        <f t="shared" si="257"/>
        <v>2012</v>
      </c>
      <c r="W1609" t="str">
        <f t="shared" si="258"/>
        <v>May</v>
      </c>
      <c r="X1609" t="str">
        <f t="shared" si="259"/>
        <v>10000 to 14999</v>
      </c>
      <c r="Y1609" s="12">
        <f>VLOOKUP(H1609,Table1[#All],2,)*Kickstarter!E1609</f>
        <v>14511</v>
      </c>
      <c r="Z1609" s="5">
        <f>Y1609/'currency conversion'!$B$18</f>
        <v>3.1496235260833588E-4</v>
      </c>
    </row>
    <row r="1610" spans="1:26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0"/>
        <v>1.0125</v>
      </c>
      <c r="P1610" s="6">
        <f t="shared" si="251"/>
        <v>52.826086956521742</v>
      </c>
      <c r="Q1610" t="str">
        <f t="shared" si="252"/>
        <v>music</v>
      </c>
      <c r="R1610" t="str">
        <f t="shared" si="253"/>
        <v>rock</v>
      </c>
      <c r="S1610" s="10">
        <f t="shared" si="254"/>
        <v>41607.58085648148</v>
      </c>
      <c r="T1610" s="10">
        <f t="shared" si="255"/>
        <v>41639.976388888885</v>
      </c>
      <c r="U1610">
        <f t="shared" si="256"/>
        <v>2013</v>
      </c>
      <c r="V1610">
        <f t="shared" si="257"/>
        <v>2013</v>
      </c>
      <c r="W1610" t="str">
        <f t="shared" si="258"/>
        <v>Nov</v>
      </c>
      <c r="X1610" t="str">
        <f t="shared" si="259"/>
        <v>1000 to 4999</v>
      </c>
      <c r="Y1610" s="12">
        <f>VLOOKUP(H1610,Table1[#All],2,)*Kickstarter!E1610</f>
        <v>1215</v>
      </c>
      <c r="Z1610" s="5">
        <f>Y1610/'currency conversion'!$B$18</f>
        <v>2.6371666902289857E-5</v>
      </c>
    </row>
    <row r="1611" spans="1:26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0"/>
        <v>1.1833333333333333</v>
      </c>
      <c r="P1611" s="6">
        <f t="shared" si="251"/>
        <v>443.75</v>
      </c>
      <c r="Q1611" t="str">
        <f t="shared" si="252"/>
        <v>music</v>
      </c>
      <c r="R1611" t="str">
        <f t="shared" si="253"/>
        <v>rock</v>
      </c>
      <c r="S1611" s="10">
        <f t="shared" si="254"/>
        <v>40795.751261574071</v>
      </c>
      <c r="T1611" s="10">
        <f t="shared" si="255"/>
        <v>40849.083333333336</v>
      </c>
      <c r="U1611">
        <f t="shared" si="256"/>
        <v>2011</v>
      </c>
      <c r="V1611">
        <f t="shared" si="257"/>
        <v>2011</v>
      </c>
      <c r="W1611" t="str">
        <f t="shared" si="258"/>
        <v>Sep</v>
      </c>
      <c r="X1611" t="str">
        <f t="shared" si="259"/>
        <v>1000 to 4999</v>
      </c>
      <c r="Y1611" s="12">
        <f>VLOOKUP(H1611,Table1[#All],2,)*Kickstarter!E1611</f>
        <v>1775</v>
      </c>
      <c r="Z1611" s="5">
        <f>Y1611/'currency conversion'!$B$18</f>
        <v>3.852650926054691E-5</v>
      </c>
    </row>
    <row r="1612" spans="1:26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0"/>
        <v>2.7185000000000001</v>
      </c>
      <c r="P1612" s="6">
        <f t="shared" si="251"/>
        <v>48.544642857142854</v>
      </c>
      <c r="Q1612" t="str">
        <f t="shared" si="252"/>
        <v>music</v>
      </c>
      <c r="R1612" t="str">
        <f t="shared" si="253"/>
        <v>rock</v>
      </c>
      <c r="S1612" s="10">
        <f t="shared" si="254"/>
        <v>41228.674884259257</v>
      </c>
      <c r="T1612" s="10">
        <f t="shared" si="255"/>
        <v>41258.674884259257</v>
      </c>
      <c r="U1612">
        <f t="shared" si="256"/>
        <v>2012</v>
      </c>
      <c r="V1612">
        <f t="shared" si="257"/>
        <v>2012</v>
      </c>
      <c r="W1612" t="str">
        <f t="shared" si="258"/>
        <v>Nov</v>
      </c>
      <c r="X1612" t="str">
        <f t="shared" si="259"/>
        <v>5000 to 9999</v>
      </c>
      <c r="Y1612" s="12">
        <f>VLOOKUP(H1612,Table1[#All],2,)*Kickstarter!E1612</f>
        <v>5437</v>
      </c>
      <c r="Z1612" s="5">
        <f>Y1612/'currency conversion'!$B$18</f>
        <v>1.1801049625329214E-4</v>
      </c>
    </row>
    <row r="1613" spans="1:26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0"/>
        <v>1.25125</v>
      </c>
      <c r="P1613" s="6">
        <f t="shared" si="251"/>
        <v>37.074074074074076</v>
      </c>
      <c r="Q1613" t="str">
        <f t="shared" si="252"/>
        <v>music</v>
      </c>
      <c r="R1613" t="str">
        <f t="shared" si="253"/>
        <v>rock</v>
      </c>
      <c r="S1613" s="10">
        <f t="shared" si="254"/>
        <v>41408.75037037037</v>
      </c>
      <c r="T1613" s="10">
        <f t="shared" si="255"/>
        <v>41429.75037037037</v>
      </c>
      <c r="U1613">
        <f t="shared" si="256"/>
        <v>2013</v>
      </c>
      <c r="V1613">
        <f t="shared" si="257"/>
        <v>2013</v>
      </c>
      <c r="W1613" t="str">
        <f t="shared" si="258"/>
        <v>May</v>
      </c>
      <c r="X1613" t="str">
        <f t="shared" si="259"/>
        <v>1000 to 4999</v>
      </c>
      <c r="Y1613" s="12">
        <f>VLOOKUP(H1613,Table1[#All],2,)*Kickstarter!E1613</f>
        <v>1001</v>
      </c>
      <c r="Z1613" s="5">
        <f>Y1613/'currency conversion'!$B$18</f>
        <v>2.1726780715384483E-5</v>
      </c>
    </row>
    <row r="1614" spans="1:26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0"/>
        <v>1.1000000000000001</v>
      </c>
      <c r="P1614" s="6">
        <f t="shared" si="251"/>
        <v>50</v>
      </c>
      <c r="Q1614" t="str">
        <f t="shared" si="252"/>
        <v>music</v>
      </c>
      <c r="R1614" t="str">
        <f t="shared" si="253"/>
        <v>rock</v>
      </c>
      <c r="S1614" s="10">
        <f t="shared" si="254"/>
        <v>41246.624814814815</v>
      </c>
      <c r="T1614" s="10">
        <f t="shared" si="255"/>
        <v>41276.624814814815</v>
      </c>
      <c r="U1614">
        <f t="shared" si="256"/>
        <v>2012</v>
      </c>
      <c r="V1614">
        <f t="shared" si="257"/>
        <v>2013</v>
      </c>
      <c r="W1614" t="str">
        <f t="shared" si="258"/>
        <v>Dec</v>
      </c>
      <c r="X1614" t="str">
        <f t="shared" si="259"/>
        <v>&lt;1000</v>
      </c>
      <c r="Y1614" s="12">
        <f>VLOOKUP(H1614,Table1[#All],2,)*Kickstarter!E1614</f>
        <v>550</v>
      </c>
      <c r="Z1614" s="5">
        <f>Y1614/'currency conversion'!$B$18</f>
        <v>1.1937791601859606E-5</v>
      </c>
    </row>
    <row r="1615" spans="1:26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0"/>
        <v>1.0149999999999999</v>
      </c>
      <c r="P1615" s="6">
        <f t="shared" si="251"/>
        <v>39.03846153846154</v>
      </c>
      <c r="Q1615" t="str">
        <f t="shared" si="252"/>
        <v>music</v>
      </c>
      <c r="R1615" t="str">
        <f t="shared" si="253"/>
        <v>rock</v>
      </c>
      <c r="S1615" s="10">
        <f t="shared" si="254"/>
        <v>41081.819467592592</v>
      </c>
      <c r="T1615" s="10">
        <f t="shared" si="255"/>
        <v>41111.819467592592</v>
      </c>
      <c r="U1615">
        <f t="shared" si="256"/>
        <v>2012</v>
      </c>
      <c r="V1615">
        <f t="shared" si="257"/>
        <v>2012</v>
      </c>
      <c r="W1615" t="str">
        <f t="shared" si="258"/>
        <v>Jun</v>
      </c>
      <c r="X1615" t="str">
        <f t="shared" si="259"/>
        <v>1000 to 4999</v>
      </c>
      <c r="Y1615" s="12">
        <f>VLOOKUP(H1615,Table1[#All],2,)*Kickstarter!E1615</f>
        <v>1015</v>
      </c>
      <c r="Z1615" s="5">
        <f>Y1615/'currency conversion'!$B$18</f>
        <v>2.203065177434091E-5</v>
      </c>
    </row>
    <row r="1616" spans="1:26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0"/>
        <v>1.0269999999999999</v>
      </c>
      <c r="P1616" s="6">
        <f t="shared" si="251"/>
        <v>66.688311688311686</v>
      </c>
      <c r="Q1616" t="str">
        <f t="shared" si="252"/>
        <v>music</v>
      </c>
      <c r="R1616" t="str">
        <f t="shared" si="253"/>
        <v>rock</v>
      </c>
      <c r="S1616" s="10">
        <f t="shared" si="254"/>
        <v>41794.731122685189</v>
      </c>
      <c r="T1616" s="10">
        <f t="shared" si="255"/>
        <v>41854.458333333336</v>
      </c>
      <c r="U1616">
        <f t="shared" si="256"/>
        <v>2014</v>
      </c>
      <c r="V1616">
        <f t="shared" si="257"/>
        <v>2014</v>
      </c>
      <c r="W1616" t="str">
        <f t="shared" si="258"/>
        <v>Jun</v>
      </c>
      <c r="X1616" t="str">
        <f t="shared" si="259"/>
        <v>5000 to 9999</v>
      </c>
      <c r="Y1616" s="12">
        <f>VLOOKUP(H1616,Table1[#All],2,)*Kickstarter!E1616</f>
        <v>5135</v>
      </c>
      <c r="Z1616" s="5">
        <f>Y1616/'currency conversion'!$B$18</f>
        <v>1.1145556341008924E-4</v>
      </c>
    </row>
    <row r="1617" spans="1:26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0"/>
        <v>1.1412500000000001</v>
      </c>
      <c r="P1617" s="6">
        <f t="shared" si="251"/>
        <v>67.132352941176464</v>
      </c>
      <c r="Q1617" t="str">
        <f t="shared" si="252"/>
        <v>music</v>
      </c>
      <c r="R1617" t="str">
        <f t="shared" si="253"/>
        <v>rock</v>
      </c>
      <c r="S1617" s="10">
        <f t="shared" si="254"/>
        <v>40844.800879629627</v>
      </c>
      <c r="T1617" s="10">
        <f t="shared" si="255"/>
        <v>40889.842546296299</v>
      </c>
      <c r="U1617">
        <f t="shared" si="256"/>
        <v>2011</v>
      </c>
      <c r="V1617">
        <f t="shared" si="257"/>
        <v>2011</v>
      </c>
      <c r="W1617" t="str">
        <f t="shared" si="258"/>
        <v>Oct</v>
      </c>
      <c r="X1617" t="str">
        <f t="shared" si="259"/>
        <v>5000 to 9999</v>
      </c>
      <c r="Y1617" s="12">
        <f>VLOOKUP(H1617,Table1[#All],2,)*Kickstarter!E1617</f>
        <v>9130</v>
      </c>
      <c r="Z1617" s="5">
        <f>Y1617/'currency conversion'!$B$18</f>
        <v>1.9816734059086946E-4</v>
      </c>
    </row>
    <row r="1618" spans="1:26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0"/>
        <v>1.042</v>
      </c>
      <c r="P1618" s="6">
        <f t="shared" si="251"/>
        <v>66.369426751592357</v>
      </c>
      <c r="Q1618" t="str">
        <f t="shared" si="252"/>
        <v>music</v>
      </c>
      <c r="R1618" t="str">
        <f t="shared" si="253"/>
        <v>rock</v>
      </c>
      <c r="S1618" s="10">
        <f t="shared" si="254"/>
        <v>41194.465520833335</v>
      </c>
      <c r="T1618" s="10">
        <f t="shared" si="255"/>
        <v>41235.666666666664</v>
      </c>
      <c r="U1618">
        <f t="shared" si="256"/>
        <v>2012</v>
      </c>
      <c r="V1618">
        <f t="shared" si="257"/>
        <v>2012</v>
      </c>
      <c r="W1618" t="str">
        <f t="shared" si="258"/>
        <v>Oct</v>
      </c>
      <c r="X1618" t="str">
        <f t="shared" si="259"/>
        <v>10000 to 14999</v>
      </c>
      <c r="Y1618" s="12">
        <f>VLOOKUP(H1618,Table1[#All],2,)*Kickstarter!E1618</f>
        <v>10420</v>
      </c>
      <c r="Z1618" s="5">
        <f>Y1618/'currency conversion'!$B$18</f>
        <v>2.2616688816614016E-4</v>
      </c>
    </row>
    <row r="1619" spans="1:26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0"/>
        <v>1.4585714285714286</v>
      </c>
      <c r="P1619" s="6">
        <f t="shared" si="251"/>
        <v>64.620253164556956</v>
      </c>
      <c r="Q1619" t="str">
        <f t="shared" si="252"/>
        <v>music</v>
      </c>
      <c r="R1619" t="str">
        <f t="shared" si="253"/>
        <v>rock</v>
      </c>
      <c r="S1619" s="10">
        <f t="shared" si="254"/>
        <v>41546.414212962962</v>
      </c>
      <c r="T1619" s="10">
        <f t="shared" si="255"/>
        <v>41579.541666666664</v>
      </c>
      <c r="U1619">
        <f t="shared" si="256"/>
        <v>2013</v>
      </c>
      <c r="V1619">
        <f t="shared" si="257"/>
        <v>2013</v>
      </c>
      <c r="W1619" t="str">
        <f t="shared" si="258"/>
        <v>Sep</v>
      </c>
      <c r="X1619" t="str">
        <f t="shared" si="259"/>
        <v>10000 to 14999</v>
      </c>
      <c r="Y1619" s="12">
        <f>VLOOKUP(H1619,Table1[#All],2,)*Kickstarter!E1619</f>
        <v>10210</v>
      </c>
      <c r="Z1619" s="5">
        <f>Y1619/'currency conversion'!$B$18</f>
        <v>2.2160882228179377E-4</v>
      </c>
    </row>
    <row r="1620" spans="1:26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0"/>
        <v>1.0506666666666666</v>
      </c>
      <c r="P1620" s="6">
        <f t="shared" si="251"/>
        <v>58.370370370370374</v>
      </c>
      <c r="Q1620" t="str">
        <f t="shared" si="252"/>
        <v>music</v>
      </c>
      <c r="R1620" t="str">
        <f t="shared" si="253"/>
        <v>rock</v>
      </c>
      <c r="S1620" s="10">
        <f t="shared" si="254"/>
        <v>41301.404340277775</v>
      </c>
      <c r="T1620" s="10">
        <f t="shared" si="255"/>
        <v>41341.404340277775</v>
      </c>
      <c r="U1620">
        <f t="shared" si="256"/>
        <v>2013</v>
      </c>
      <c r="V1620">
        <f t="shared" si="257"/>
        <v>2013</v>
      </c>
      <c r="W1620" t="str">
        <f t="shared" si="258"/>
        <v>Jan</v>
      </c>
      <c r="X1620" t="str">
        <f t="shared" si="259"/>
        <v>1000 to 4999</v>
      </c>
      <c r="Y1620" s="12">
        <f>VLOOKUP(H1620,Table1[#All],2,)*Kickstarter!E1620</f>
        <v>1576</v>
      </c>
      <c r="Z1620" s="5">
        <f>Y1620/'currency conversion'!$B$18</f>
        <v>3.4207199208237708E-5</v>
      </c>
    </row>
    <row r="1621" spans="1:26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0"/>
        <v>1.3333333333333333</v>
      </c>
      <c r="P1621" s="6">
        <f t="shared" si="251"/>
        <v>86.956521739130437</v>
      </c>
      <c r="Q1621" t="str">
        <f t="shared" si="252"/>
        <v>music</v>
      </c>
      <c r="R1621" t="str">
        <f t="shared" si="253"/>
        <v>rock</v>
      </c>
      <c r="S1621" s="10">
        <f t="shared" si="254"/>
        <v>41875.936180555553</v>
      </c>
      <c r="T1621" s="10">
        <f t="shared" si="255"/>
        <v>41896.936180555553</v>
      </c>
      <c r="U1621">
        <f t="shared" si="256"/>
        <v>2014</v>
      </c>
      <c r="V1621">
        <f t="shared" si="257"/>
        <v>2014</v>
      </c>
      <c r="W1621" t="str">
        <f t="shared" si="258"/>
        <v>Aug</v>
      </c>
      <c r="X1621" t="str">
        <f t="shared" si="259"/>
        <v>1000 to 4999</v>
      </c>
      <c r="Y1621" s="12">
        <f>VLOOKUP(H1621,Table1[#All],2,)*Kickstarter!E1621</f>
        <v>2000</v>
      </c>
      <c r="Z1621" s="5">
        <f>Y1621/'currency conversion'!$B$18</f>
        <v>4.3410151279489477E-5</v>
      </c>
    </row>
    <row r="1622" spans="1:26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0"/>
        <v>1.1299999999999999</v>
      </c>
      <c r="P1622" s="6">
        <f t="shared" si="251"/>
        <v>66.470588235294116</v>
      </c>
      <c r="Q1622" t="str">
        <f t="shared" si="252"/>
        <v>music</v>
      </c>
      <c r="R1622" t="str">
        <f t="shared" si="253"/>
        <v>rock</v>
      </c>
      <c r="S1622" s="10">
        <f t="shared" si="254"/>
        <v>41321.089583333334</v>
      </c>
      <c r="T1622" s="10">
        <f t="shared" si="255"/>
        <v>41328.089583333334</v>
      </c>
      <c r="U1622">
        <f t="shared" si="256"/>
        <v>2013</v>
      </c>
      <c r="V1622">
        <f t="shared" si="257"/>
        <v>2013</v>
      </c>
      <c r="W1622" t="str">
        <f t="shared" si="258"/>
        <v>Feb</v>
      </c>
      <c r="X1622" t="str">
        <f t="shared" si="259"/>
        <v>1000 to 4999</v>
      </c>
      <c r="Y1622" s="12">
        <f>VLOOKUP(H1622,Table1[#All],2,)*Kickstarter!E1622</f>
        <v>1130</v>
      </c>
      <c r="Z1622" s="5">
        <f>Y1622/'currency conversion'!$B$18</f>
        <v>2.4526735472911555E-5</v>
      </c>
    </row>
    <row r="1623" spans="1:26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0"/>
        <v>1.212</v>
      </c>
      <c r="P1623" s="6">
        <f t="shared" si="251"/>
        <v>163.78378378378378</v>
      </c>
      <c r="Q1623" t="str">
        <f t="shared" si="252"/>
        <v>music</v>
      </c>
      <c r="R1623" t="str">
        <f t="shared" si="253"/>
        <v>rock</v>
      </c>
      <c r="S1623" s="10">
        <f t="shared" si="254"/>
        <v>41003.35665509259</v>
      </c>
      <c r="T1623" s="10">
        <f t="shared" si="255"/>
        <v>41056.915972222225</v>
      </c>
      <c r="U1623">
        <f t="shared" si="256"/>
        <v>2012</v>
      </c>
      <c r="V1623">
        <f t="shared" si="257"/>
        <v>2012</v>
      </c>
      <c r="W1623" t="str">
        <f t="shared" si="258"/>
        <v>Apr</v>
      </c>
      <c r="X1623" t="str">
        <f t="shared" si="259"/>
        <v>5000 to 9999</v>
      </c>
      <c r="Y1623" s="12">
        <f>VLOOKUP(H1623,Table1[#All],2,)*Kickstarter!E1623</f>
        <v>6060</v>
      </c>
      <c r="Z1623" s="5">
        <f>Y1623/'currency conversion'!$B$18</f>
        <v>1.3153275837685311E-4</v>
      </c>
    </row>
    <row r="1624" spans="1:26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0"/>
        <v>1.0172463768115942</v>
      </c>
      <c r="P1624" s="6">
        <f t="shared" si="251"/>
        <v>107.98461538461538</v>
      </c>
      <c r="Q1624" t="str">
        <f t="shared" si="252"/>
        <v>music</v>
      </c>
      <c r="R1624" t="str">
        <f t="shared" si="253"/>
        <v>rock</v>
      </c>
      <c r="S1624" s="10">
        <f t="shared" si="254"/>
        <v>41950.044837962967</v>
      </c>
      <c r="T1624" s="10">
        <f t="shared" si="255"/>
        <v>41990.082638888889</v>
      </c>
      <c r="U1624">
        <f t="shared" si="256"/>
        <v>2014</v>
      </c>
      <c r="V1624">
        <f t="shared" si="257"/>
        <v>2014</v>
      </c>
      <c r="W1624" t="str">
        <f t="shared" si="258"/>
        <v>Nov</v>
      </c>
      <c r="X1624" t="str">
        <f t="shared" si="259"/>
        <v>5000 to 9999</v>
      </c>
      <c r="Y1624" s="12">
        <f>VLOOKUP(H1624,Table1[#All],2,)*Kickstarter!E1624</f>
        <v>7019</v>
      </c>
      <c r="Z1624" s="5">
        <f>Y1624/'currency conversion'!$B$18</f>
        <v>1.5234792591536833E-4</v>
      </c>
    </row>
    <row r="1625" spans="1:26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0"/>
        <v>1.0106666666666666</v>
      </c>
      <c r="P1625" s="6">
        <f t="shared" si="251"/>
        <v>42.111111111111114</v>
      </c>
      <c r="Q1625" t="str">
        <f t="shared" si="252"/>
        <v>music</v>
      </c>
      <c r="R1625" t="str">
        <f t="shared" si="253"/>
        <v>rock</v>
      </c>
      <c r="S1625" s="10">
        <f t="shared" si="254"/>
        <v>41453.438530092593</v>
      </c>
      <c r="T1625" s="10">
        <f t="shared" si="255"/>
        <v>41513.438530092593</v>
      </c>
      <c r="U1625">
        <f t="shared" si="256"/>
        <v>2013</v>
      </c>
      <c r="V1625">
        <f t="shared" si="257"/>
        <v>2013</v>
      </c>
      <c r="W1625" t="str">
        <f t="shared" si="258"/>
        <v>Jun</v>
      </c>
      <c r="X1625" t="str">
        <f t="shared" si="259"/>
        <v>&lt;1000</v>
      </c>
      <c r="Y1625" s="12">
        <f>VLOOKUP(H1625,Table1[#All],2,)*Kickstarter!E1625</f>
        <v>992.98</v>
      </c>
      <c r="Z1625" s="5">
        <f>Y1625/'currency conversion'!$B$18</f>
        <v>2.1552706008753731E-5</v>
      </c>
    </row>
    <row r="1626" spans="1:26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0"/>
        <v>1.18</v>
      </c>
      <c r="P1626" s="6">
        <f t="shared" si="251"/>
        <v>47.2</v>
      </c>
      <c r="Q1626" t="str">
        <f t="shared" si="252"/>
        <v>music</v>
      </c>
      <c r="R1626" t="str">
        <f t="shared" si="253"/>
        <v>rock</v>
      </c>
      <c r="S1626" s="10">
        <f t="shared" si="254"/>
        <v>41243.117303240739</v>
      </c>
      <c r="T1626" s="10">
        <f t="shared" si="255"/>
        <v>41283.117303240739</v>
      </c>
      <c r="U1626">
        <f t="shared" si="256"/>
        <v>2012</v>
      </c>
      <c r="V1626">
        <f t="shared" si="257"/>
        <v>2013</v>
      </c>
      <c r="W1626" t="str">
        <f t="shared" si="258"/>
        <v>Nov</v>
      </c>
      <c r="X1626" t="str">
        <f t="shared" si="259"/>
        <v>1000 to 4999</v>
      </c>
      <c r="Y1626" s="12">
        <f>VLOOKUP(H1626,Table1[#All],2,)*Kickstarter!E1626</f>
        <v>1180</v>
      </c>
      <c r="Z1626" s="5">
        <f>Y1626/'currency conversion'!$B$18</f>
        <v>2.5611989254898792E-5</v>
      </c>
    </row>
    <row r="1627" spans="1:26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0"/>
        <v>1.5533333333333332</v>
      </c>
      <c r="P1627" s="6">
        <f t="shared" si="251"/>
        <v>112.01923076923077</v>
      </c>
      <c r="Q1627" t="str">
        <f t="shared" si="252"/>
        <v>music</v>
      </c>
      <c r="R1627" t="str">
        <f t="shared" si="253"/>
        <v>rock</v>
      </c>
      <c r="S1627" s="10">
        <f t="shared" si="254"/>
        <v>41135.449687500004</v>
      </c>
      <c r="T1627" s="10">
        <f t="shared" si="255"/>
        <v>41163.449687500004</v>
      </c>
      <c r="U1627">
        <f t="shared" si="256"/>
        <v>2012</v>
      </c>
      <c r="V1627">
        <f t="shared" si="257"/>
        <v>2012</v>
      </c>
      <c r="W1627" t="str">
        <f t="shared" si="258"/>
        <v>Aug</v>
      </c>
      <c r="X1627" t="str">
        <f t="shared" si="259"/>
        <v>10000 to 14999</v>
      </c>
      <c r="Y1627" s="12">
        <f>VLOOKUP(H1627,Table1[#All],2,)*Kickstarter!E1627</f>
        <v>11650</v>
      </c>
      <c r="Z1627" s="5">
        <f>Y1627/'currency conversion'!$B$18</f>
        <v>2.528641312030262E-4</v>
      </c>
    </row>
    <row r="1628" spans="1:26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0"/>
        <v>1.0118750000000001</v>
      </c>
      <c r="P1628" s="6">
        <f t="shared" si="251"/>
        <v>74.953703703703709</v>
      </c>
      <c r="Q1628" t="str">
        <f t="shared" si="252"/>
        <v>music</v>
      </c>
      <c r="R1628" t="str">
        <f t="shared" si="253"/>
        <v>rock</v>
      </c>
      <c r="S1628" s="10">
        <f t="shared" si="254"/>
        <v>41579.597997685181</v>
      </c>
      <c r="T1628" s="10">
        <f t="shared" si="255"/>
        <v>41609.639664351853</v>
      </c>
      <c r="U1628">
        <f t="shared" si="256"/>
        <v>2013</v>
      </c>
      <c r="V1628">
        <f t="shared" si="257"/>
        <v>2013</v>
      </c>
      <c r="W1628" t="str">
        <f t="shared" si="258"/>
        <v>Nov</v>
      </c>
      <c r="X1628" t="str">
        <f t="shared" si="259"/>
        <v>5000 to 9999</v>
      </c>
      <c r="Y1628" s="12">
        <f>VLOOKUP(H1628,Table1[#All],2,)*Kickstarter!E1628</f>
        <v>8095</v>
      </c>
      <c r="Z1628" s="5">
        <f>Y1628/'currency conversion'!$B$18</f>
        <v>1.7570258730373366E-4</v>
      </c>
    </row>
    <row r="1629" spans="1:26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0"/>
        <v>1.17</v>
      </c>
      <c r="P1629" s="6">
        <f t="shared" si="251"/>
        <v>61.578947368421055</v>
      </c>
      <c r="Q1629" t="str">
        <f t="shared" si="252"/>
        <v>music</v>
      </c>
      <c r="R1629" t="str">
        <f t="shared" si="253"/>
        <v>rock</v>
      </c>
      <c r="S1629" s="10">
        <f t="shared" si="254"/>
        <v>41205.457048611112</v>
      </c>
      <c r="T1629" s="10">
        <f t="shared" si="255"/>
        <v>41238.957638888889</v>
      </c>
      <c r="U1629">
        <f t="shared" si="256"/>
        <v>2012</v>
      </c>
      <c r="V1629">
        <f t="shared" si="257"/>
        <v>2012</v>
      </c>
      <c r="W1629" t="str">
        <f t="shared" si="258"/>
        <v>Oct</v>
      </c>
      <c r="X1629" t="str">
        <f t="shared" si="259"/>
        <v>1000 to 4999</v>
      </c>
      <c r="Y1629" s="12">
        <f>VLOOKUP(H1629,Table1[#All],2,)*Kickstarter!E1629</f>
        <v>2340</v>
      </c>
      <c r="Z1629" s="5">
        <f>Y1629/'currency conversion'!$B$18</f>
        <v>5.0789876997002686E-5</v>
      </c>
    </row>
    <row r="1630" spans="1:26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0"/>
        <v>1.00925</v>
      </c>
      <c r="P1630" s="6">
        <f t="shared" si="251"/>
        <v>45.875</v>
      </c>
      <c r="Q1630" t="str">
        <f t="shared" si="252"/>
        <v>music</v>
      </c>
      <c r="R1630" t="str">
        <f t="shared" si="253"/>
        <v>rock</v>
      </c>
      <c r="S1630" s="10">
        <f t="shared" si="254"/>
        <v>41774.487060185187</v>
      </c>
      <c r="T1630" s="10">
        <f t="shared" si="255"/>
        <v>41807.487060185187</v>
      </c>
      <c r="U1630">
        <f t="shared" si="256"/>
        <v>2014</v>
      </c>
      <c r="V1630">
        <f t="shared" si="257"/>
        <v>2014</v>
      </c>
      <c r="W1630" t="str">
        <f t="shared" si="258"/>
        <v>May</v>
      </c>
      <c r="X1630" t="str">
        <f t="shared" si="259"/>
        <v>1000 to 4999</v>
      </c>
      <c r="Y1630" s="12">
        <f>VLOOKUP(H1630,Table1[#All],2,)*Kickstarter!E1630</f>
        <v>4037</v>
      </c>
      <c r="Z1630" s="5">
        <f>Y1630/'currency conversion'!$B$18</f>
        <v>8.7623390357649509E-5</v>
      </c>
    </row>
    <row r="1631" spans="1:26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0"/>
        <v>1.0366666666666666</v>
      </c>
      <c r="P1631" s="6">
        <f t="shared" si="251"/>
        <v>75.853658536585371</v>
      </c>
      <c r="Q1631" t="str">
        <f t="shared" si="252"/>
        <v>music</v>
      </c>
      <c r="R1631" t="str">
        <f t="shared" si="253"/>
        <v>rock</v>
      </c>
      <c r="S1631" s="10">
        <f t="shared" si="254"/>
        <v>41645.617280092592</v>
      </c>
      <c r="T1631" s="10">
        <f t="shared" si="255"/>
        <v>41690.617280092592</v>
      </c>
      <c r="U1631">
        <f t="shared" si="256"/>
        <v>2014</v>
      </c>
      <c r="V1631">
        <f t="shared" si="257"/>
        <v>2014</v>
      </c>
      <c r="W1631" t="str">
        <f t="shared" si="258"/>
        <v>Jan</v>
      </c>
      <c r="X1631" t="str">
        <f t="shared" si="259"/>
        <v>5000 to 9999</v>
      </c>
      <c r="Y1631" s="12">
        <f>VLOOKUP(H1631,Table1[#All],2,)*Kickstarter!E1631</f>
        <v>6220</v>
      </c>
      <c r="Z1631" s="5">
        <f>Y1631/'currency conversion'!$B$18</f>
        <v>1.3500557047921226E-4</v>
      </c>
    </row>
    <row r="1632" spans="1:26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0"/>
        <v>2.6524999999999999</v>
      </c>
      <c r="P1632" s="6">
        <f t="shared" si="251"/>
        <v>84.206349206349202</v>
      </c>
      <c r="Q1632" t="str">
        <f t="shared" si="252"/>
        <v>music</v>
      </c>
      <c r="R1632" t="str">
        <f t="shared" si="253"/>
        <v>rock</v>
      </c>
      <c r="S1632" s="10">
        <f t="shared" si="254"/>
        <v>40939.587673611109</v>
      </c>
      <c r="T1632" s="10">
        <f t="shared" si="255"/>
        <v>40970.040972222225</v>
      </c>
      <c r="U1632">
        <f t="shared" si="256"/>
        <v>2012</v>
      </c>
      <c r="V1632">
        <f t="shared" si="257"/>
        <v>2012</v>
      </c>
      <c r="W1632" t="str">
        <f t="shared" si="258"/>
        <v>Jan</v>
      </c>
      <c r="X1632" t="str">
        <f t="shared" si="259"/>
        <v>10000 to 14999</v>
      </c>
      <c r="Y1632" s="12">
        <f>VLOOKUP(H1632,Table1[#All],2,)*Kickstarter!E1632</f>
        <v>10610</v>
      </c>
      <c r="Z1632" s="5">
        <f>Y1632/'currency conversion'!$B$18</f>
        <v>2.3029085253769167E-4</v>
      </c>
    </row>
    <row r="1633" spans="1:26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0"/>
        <v>1.5590999999999999</v>
      </c>
      <c r="P1633" s="6">
        <f t="shared" si="251"/>
        <v>117.22556390977444</v>
      </c>
      <c r="Q1633" t="str">
        <f t="shared" si="252"/>
        <v>music</v>
      </c>
      <c r="R1633" t="str">
        <f t="shared" si="253"/>
        <v>rock</v>
      </c>
      <c r="S1633" s="10">
        <f t="shared" si="254"/>
        <v>41164.609502314815</v>
      </c>
      <c r="T1633" s="10">
        <f t="shared" si="255"/>
        <v>41194.609502314815</v>
      </c>
      <c r="U1633">
        <f t="shared" si="256"/>
        <v>2012</v>
      </c>
      <c r="V1633">
        <f t="shared" si="257"/>
        <v>2012</v>
      </c>
      <c r="W1633" t="str">
        <f t="shared" si="258"/>
        <v>Sep</v>
      </c>
      <c r="X1633" t="str">
        <f t="shared" si="259"/>
        <v>15000 to 19999</v>
      </c>
      <c r="Y1633" s="12">
        <f>VLOOKUP(H1633,Table1[#All],2,)*Kickstarter!E1633</f>
        <v>15591</v>
      </c>
      <c r="Z1633" s="5">
        <f>Y1633/'currency conversion'!$B$18</f>
        <v>3.3840383429926019E-4</v>
      </c>
    </row>
    <row r="1634" spans="1:26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0"/>
        <v>1.0162500000000001</v>
      </c>
      <c r="P1634" s="6">
        <f t="shared" si="251"/>
        <v>86.489361702127653</v>
      </c>
      <c r="Q1634" t="str">
        <f t="shared" si="252"/>
        <v>music</v>
      </c>
      <c r="R1634" t="str">
        <f t="shared" si="253"/>
        <v>rock</v>
      </c>
      <c r="S1634" s="10">
        <f t="shared" si="254"/>
        <v>40750.090902777782</v>
      </c>
      <c r="T1634" s="10">
        <f t="shared" si="255"/>
        <v>40810.090902777782</v>
      </c>
      <c r="U1634">
        <f t="shared" si="256"/>
        <v>2011</v>
      </c>
      <c r="V1634">
        <f t="shared" si="257"/>
        <v>2011</v>
      </c>
      <c r="W1634" t="str">
        <f t="shared" si="258"/>
        <v>Jul</v>
      </c>
      <c r="X1634" t="str">
        <f t="shared" si="259"/>
        <v>1000 to 4999</v>
      </c>
      <c r="Y1634" s="12">
        <f>VLOOKUP(H1634,Table1[#All],2,)*Kickstarter!E1634</f>
        <v>4065</v>
      </c>
      <c r="Z1634" s="5">
        <f>Y1634/'currency conversion'!$B$18</f>
        <v>8.8231132475562356E-5</v>
      </c>
    </row>
    <row r="1635" spans="1:26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0"/>
        <v>1</v>
      </c>
      <c r="P1635" s="6">
        <f t="shared" si="251"/>
        <v>172.41379310344828</v>
      </c>
      <c r="Q1635" t="str">
        <f t="shared" si="252"/>
        <v>music</v>
      </c>
      <c r="R1635" t="str">
        <f t="shared" si="253"/>
        <v>rock</v>
      </c>
      <c r="S1635" s="10">
        <f t="shared" si="254"/>
        <v>40896.633750000001</v>
      </c>
      <c r="T1635" s="10">
        <f t="shared" si="255"/>
        <v>40923.958333333336</v>
      </c>
      <c r="U1635">
        <f t="shared" si="256"/>
        <v>2011</v>
      </c>
      <c r="V1635">
        <f t="shared" si="257"/>
        <v>2012</v>
      </c>
      <c r="W1635" t="str">
        <f t="shared" si="258"/>
        <v>Dec</v>
      </c>
      <c r="X1635" t="str">
        <f t="shared" si="259"/>
        <v>10000 to 14999</v>
      </c>
      <c r="Y1635" s="12">
        <f>VLOOKUP(H1635,Table1[#All],2,)*Kickstarter!E1635</f>
        <v>10000</v>
      </c>
      <c r="Z1635" s="5">
        <f>Y1635/'currency conversion'!$B$18</f>
        <v>2.1705075639744738E-4</v>
      </c>
    </row>
    <row r="1636" spans="1:26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0"/>
        <v>1.0049999999999999</v>
      </c>
      <c r="P1636" s="6">
        <f t="shared" si="251"/>
        <v>62.8125</v>
      </c>
      <c r="Q1636" t="str">
        <f t="shared" si="252"/>
        <v>music</v>
      </c>
      <c r="R1636" t="str">
        <f t="shared" si="253"/>
        <v>rock</v>
      </c>
      <c r="S1636" s="10">
        <f t="shared" si="254"/>
        <v>40657.939826388887</v>
      </c>
      <c r="T1636" s="10">
        <f t="shared" si="255"/>
        <v>40695.999305555553</v>
      </c>
      <c r="U1636">
        <f t="shared" si="256"/>
        <v>2011</v>
      </c>
      <c r="V1636">
        <f t="shared" si="257"/>
        <v>2011</v>
      </c>
      <c r="W1636" t="str">
        <f t="shared" si="258"/>
        <v>Apr</v>
      </c>
      <c r="X1636" t="str">
        <f t="shared" si="259"/>
        <v>1000 to 4999</v>
      </c>
      <c r="Y1636" s="12">
        <f>VLOOKUP(H1636,Table1[#All],2,)*Kickstarter!E1636</f>
        <v>2010</v>
      </c>
      <c r="Z1636" s="5">
        <f>Y1636/'currency conversion'!$B$18</f>
        <v>4.3627202035886923E-5</v>
      </c>
    </row>
    <row r="1637" spans="1:26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0"/>
        <v>1.2529999999999999</v>
      </c>
      <c r="P1637" s="6">
        <f t="shared" si="251"/>
        <v>67.729729729729726</v>
      </c>
      <c r="Q1637" t="str">
        <f t="shared" si="252"/>
        <v>music</v>
      </c>
      <c r="R1637" t="str">
        <f t="shared" si="253"/>
        <v>rock</v>
      </c>
      <c r="S1637" s="10">
        <f t="shared" si="254"/>
        <v>42502.618761574078</v>
      </c>
      <c r="T1637" s="10">
        <f t="shared" si="255"/>
        <v>42562.618761574078</v>
      </c>
      <c r="U1637">
        <f t="shared" si="256"/>
        <v>2016</v>
      </c>
      <c r="V1637">
        <f t="shared" si="257"/>
        <v>2016</v>
      </c>
      <c r="W1637" t="str">
        <f t="shared" si="258"/>
        <v>May</v>
      </c>
      <c r="X1637" t="str">
        <f t="shared" si="259"/>
        <v>1000 to 4999</v>
      </c>
      <c r="Y1637" s="12">
        <f>VLOOKUP(H1637,Table1[#All],2,)*Kickstarter!E1637</f>
        <v>2506</v>
      </c>
      <c r="Z1637" s="5">
        <f>Y1637/'currency conversion'!$B$18</f>
        <v>5.4392919553200312E-5</v>
      </c>
    </row>
    <row r="1638" spans="1:26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0"/>
        <v>1.0355555555555556</v>
      </c>
      <c r="P1638" s="6">
        <f t="shared" si="251"/>
        <v>53.5632183908046</v>
      </c>
      <c r="Q1638" t="str">
        <f t="shared" si="252"/>
        <v>music</v>
      </c>
      <c r="R1638" t="str">
        <f t="shared" si="253"/>
        <v>rock</v>
      </c>
      <c r="S1638" s="10">
        <f t="shared" si="254"/>
        <v>40662.83666666667</v>
      </c>
      <c r="T1638" s="10">
        <f t="shared" si="255"/>
        <v>40705.916666666664</v>
      </c>
      <c r="U1638">
        <f t="shared" si="256"/>
        <v>2011</v>
      </c>
      <c r="V1638">
        <f t="shared" si="257"/>
        <v>2011</v>
      </c>
      <c r="W1638" t="str">
        <f t="shared" si="258"/>
        <v>Apr</v>
      </c>
      <c r="X1638" t="str">
        <f t="shared" si="259"/>
        <v>1000 to 4999</v>
      </c>
      <c r="Y1638" s="12">
        <f>VLOOKUP(H1638,Table1[#All],2,)*Kickstarter!E1638</f>
        <v>4660</v>
      </c>
      <c r="Z1638" s="5">
        <f>Y1638/'currency conversion'!$B$18</f>
        <v>1.0114565248121048E-4</v>
      </c>
    </row>
    <row r="1639" spans="1:26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0"/>
        <v>1.038</v>
      </c>
      <c r="P1639" s="6">
        <f t="shared" si="251"/>
        <v>34.6</v>
      </c>
      <c r="Q1639" t="str">
        <f t="shared" si="252"/>
        <v>music</v>
      </c>
      <c r="R1639" t="str">
        <f t="shared" si="253"/>
        <v>rock</v>
      </c>
      <c r="S1639" s="10">
        <f t="shared" si="254"/>
        <v>40122.501620370371</v>
      </c>
      <c r="T1639" s="10">
        <f t="shared" si="255"/>
        <v>40178.735416666663</v>
      </c>
      <c r="U1639">
        <f t="shared" si="256"/>
        <v>2009</v>
      </c>
      <c r="V1639">
        <f t="shared" si="257"/>
        <v>2009</v>
      </c>
      <c r="W1639" t="str">
        <f t="shared" si="258"/>
        <v>Nov</v>
      </c>
      <c r="X1639" t="str">
        <f t="shared" si="259"/>
        <v>&lt;1000</v>
      </c>
      <c r="Y1639" s="12">
        <f>VLOOKUP(H1639,Table1[#All],2,)*Kickstarter!E1639</f>
        <v>519</v>
      </c>
      <c r="Z1639" s="5">
        <f>Y1639/'currency conversion'!$B$18</f>
        <v>1.1264934257027519E-5</v>
      </c>
    </row>
    <row r="1640" spans="1:26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0"/>
        <v>1.05</v>
      </c>
      <c r="P1640" s="6">
        <f t="shared" si="251"/>
        <v>38.888888888888886</v>
      </c>
      <c r="Q1640" t="str">
        <f t="shared" si="252"/>
        <v>music</v>
      </c>
      <c r="R1640" t="str">
        <f t="shared" si="253"/>
        <v>rock</v>
      </c>
      <c r="S1640" s="10">
        <f t="shared" si="254"/>
        <v>41288.43712962963</v>
      </c>
      <c r="T1640" s="10">
        <f t="shared" si="255"/>
        <v>41333.642361111109</v>
      </c>
      <c r="U1640">
        <f t="shared" si="256"/>
        <v>2013</v>
      </c>
      <c r="V1640">
        <f t="shared" si="257"/>
        <v>2013</v>
      </c>
      <c r="W1640" t="str">
        <f t="shared" si="258"/>
        <v>Jan</v>
      </c>
      <c r="X1640" t="str">
        <f t="shared" si="259"/>
        <v>1000 to 4999</v>
      </c>
      <c r="Y1640" s="12">
        <f>VLOOKUP(H1640,Table1[#All],2,)*Kickstarter!E1640</f>
        <v>1050</v>
      </c>
      <c r="Z1640" s="5">
        <f>Y1640/'currency conversion'!$B$18</f>
        <v>2.2790329421731975E-5</v>
      </c>
    </row>
    <row r="1641" spans="1:26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0"/>
        <v>1</v>
      </c>
      <c r="P1641" s="6">
        <f t="shared" si="251"/>
        <v>94.736842105263165</v>
      </c>
      <c r="Q1641" t="str">
        <f t="shared" si="252"/>
        <v>music</v>
      </c>
      <c r="R1641" t="str">
        <f t="shared" si="253"/>
        <v>rock</v>
      </c>
      <c r="S1641" s="10">
        <f t="shared" si="254"/>
        <v>40941.402372685188</v>
      </c>
      <c r="T1641" s="10">
        <f t="shared" si="255"/>
        <v>40971.402372685188</v>
      </c>
      <c r="U1641">
        <f t="shared" si="256"/>
        <v>2012</v>
      </c>
      <c r="V1641">
        <f t="shared" si="257"/>
        <v>2012</v>
      </c>
      <c r="W1641" t="str">
        <f t="shared" si="258"/>
        <v>Feb</v>
      </c>
      <c r="X1641" t="str">
        <f t="shared" si="259"/>
        <v>1000 to 4999</v>
      </c>
      <c r="Y1641" s="12">
        <f>VLOOKUP(H1641,Table1[#All],2,)*Kickstarter!E1641</f>
        <v>1800</v>
      </c>
      <c r="Z1641" s="5">
        <f>Y1641/'currency conversion'!$B$18</f>
        <v>3.906913615154053E-5</v>
      </c>
    </row>
    <row r="1642" spans="1:26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0"/>
        <v>1.6986000000000001</v>
      </c>
      <c r="P1642" s="6">
        <f t="shared" si="251"/>
        <v>39.967058823529413</v>
      </c>
      <c r="Q1642" t="str">
        <f t="shared" si="252"/>
        <v>music</v>
      </c>
      <c r="R1642" t="str">
        <f t="shared" si="253"/>
        <v>rock</v>
      </c>
      <c r="S1642" s="10">
        <f t="shared" si="254"/>
        <v>40378.98096064815</v>
      </c>
      <c r="T1642" s="10">
        <f t="shared" si="255"/>
        <v>40392.832638888889</v>
      </c>
      <c r="U1642">
        <f t="shared" si="256"/>
        <v>2010</v>
      </c>
      <c r="V1642">
        <f t="shared" si="257"/>
        <v>2010</v>
      </c>
      <c r="W1642" t="str">
        <f t="shared" si="258"/>
        <v>Jul</v>
      </c>
      <c r="X1642" t="str">
        <f t="shared" si="259"/>
        <v>&lt;1000</v>
      </c>
      <c r="Y1642" s="12">
        <f>VLOOKUP(H1642,Table1[#All],2,)*Kickstarter!E1642</f>
        <v>679.44</v>
      </c>
      <c r="Z1642" s="5">
        <f>Y1642/'currency conversion'!$B$18</f>
        <v>1.4747296592668166E-5</v>
      </c>
    </row>
    <row r="1643" spans="1:26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0"/>
        <v>1.014</v>
      </c>
      <c r="P1643" s="6">
        <f t="shared" si="251"/>
        <v>97.5</v>
      </c>
      <c r="Q1643" t="str">
        <f t="shared" si="252"/>
        <v>music</v>
      </c>
      <c r="R1643" t="str">
        <f t="shared" si="253"/>
        <v>pop</v>
      </c>
      <c r="S1643" s="10">
        <f t="shared" si="254"/>
        <v>41962.346574074079</v>
      </c>
      <c r="T1643" s="10">
        <f t="shared" si="255"/>
        <v>41992.346574074079</v>
      </c>
      <c r="U1643">
        <f t="shared" si="256"/>
        <v>2014</v>
      </c>
      <c r="V1643">
        <f t="shared" si="257"/>
        <v>2014</v>
      </c>
      <c r="W1643" t="str">
        <f t="shared" si="258"/>
        <v>Nov</v>
      </c>
      <c r="X1643" t="str">
        <f t="shared" si="259"/>
        <v>1000 to 4999</v>
      </c>
      <c r="Y1643" s="12">
        <f>VLOOKUP(H1643,Table1[#All],2,)*Kickstarter!E1643</f>
        <v>2535</v>
      </c>
      <c r="Z1643" s="5">
        <f>Y1643/'currency conversion'!$B$18</f>
        <v>5.502236674675291E-5</v>
      </c>
    </row>
    <row r="1644" spans="1:26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0"/>
        <v>1</v>
      </c>
      <c r="P1644" s="6">
        <f t="shared" si="251"/>
        <v>42.857142857142854</v>
      </c>
      <c r="Q1644" t="str">
        <f t="shared" si="252"/>
        <v>music</v>
      </c>
      <c r="R1644" t="str">
        <f t="shared" si="253"/>
        <v>pop</v>
      </c>
      <c r="S1644" s="10">
        <f t="shared" si="254"/>
        <v>40687.774618055555</v>
      </c>
      <c r="T1644" s="10">
        <f t="shared" si="255"/>
        <v>40707.774618055555</v>
      </c>
      <c r="U1644">
        <f t="shared" si="256"/>
        <v>2011</v>
      </c>
      <c r="V1644">
        <f t="shared" si="257"/>
        <v>2011</v>
      </c>
      <c r="W1644" t="str">
        <f t="shared" si="258"/>
        <v>May</v>
      </c>
      <c r="X1644" t="str">
        <f t="shared" si="259"/>
        <v>1000 to 4999</v>
      </c>
      <c r="Y1644" s="12">
        <f>VLOOKUP(H1644,Table1[#All],2,)*Kickstarter!E1644</f>
        <v>1200</v>
      </c>
      <c r="Z1644" s="5">
        <f>Y1644/'currency conversion'!$B$18</f>
        <v>2.6046090767693686E-5</v>
      </c>
    </row>
    <row r="1645" spans="1:26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0"/>
        <v>1.2470000000000001</v>
      </c>
      <c r="P1645" s="6">
        <f t="shared" si="251"/>
        <v>168.51351351351352</v>
      </c>
      <c r="Q1645" t="str">
        <f t="shared" si="252"/>
        <v>music</v>
      </c>
      <c r="R1645" t="str">
        <f t="shared" si="253"/>
        <v>pop</v>
      </c>
      <c r="S1645" s="10">
        <f t="shared" si="254"/>
        <v>41146.574212962965</v>
      </c>
      <c r="T1645" s="10">
        <f t="shared" si="255"/>
        <v>41176.574212962965</v>
      </c>
      <c r="U1645">
        <f t="shared" si="256"/>
        <v>2012</v>
      </c>
      <c r="V1645">
        <f t="shared" si="257"/>
        <v>2012</v>
      </c>
      <c r="W1645" t="str">
        <f t="shared" si="258"/>
        <v>Aug</v>
      </c>
      <c r="X1645" t="str">
        <f t="shared" si="259"/>
        <v>5000 to 9999</v>
      </c>
      <c r="Y1645" s="12">
        <f>VLOOKUP(H1645,Table1[#All],2,)*Kickstarter!E1645</f>
        <v>6235</v>
      </c>
      <c r="Z1645" s="5">
        <f>Y1645/'currency conversion'!$B$18</f>
        <v>1.3533114661380845E-4</v>
      </c>
    </row>
    <row r="1646" spans="1:26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0"/>
        <v>1.095</v>
      </c>
      <c r="P1646" s="6">
        <f t="shared" si="251"/>
        <v>85.546875</v>
      </c>
      <c r="Q1646" t="str">
        <f t="shared" si="252"/>
        <v>music</v>
      </c>
      <c r="R1646" t="str">
        <f t="shared" si="253"/>
        <v>pop</v>
      </c>
      <c r="S1646" s="10">
        <f t="shared" si="254"/>
        <v>41174.80972222222</v>
      </c>
      <c r="T1646" s="10">
        <f t="shared" si="255"/>
        <v>41234.851388888885</v>
      </c>
      <c r="U1646">
        <f t="shared" si="256"/>
        <v>2012</v>
      </c>
      <c r="V1646">
        <f t="shared" si="257"/>
        <v>2012</v>
      </c>
      <c r="W1646" t="str">
        <f t="shared" si="258"/>
        <v>Sep</v>
      </c>
      <c r="X1646" t="str">
        <f t="shared" si="259"/>
        <v>10000 to 14999</v>
      </c>
      <c r="Y1646" s="12">
        <f>VLOOKUP(H1646,Table1[#All],2,)*Kickstarter!E1646</f>
        <v>10950</v>
      </c>
      <c r="Z1646" s="5">
        <f>Y1646/'currency conversion'!$B$18</f>
        <v>2.3767057825520489E-4</v>
      </c>
    </row>
    <row r="1647" spans="1:26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0"/>
        <v>1.1080000000000001</v>
      </c>
      <c r="P1647" s="6">
        <f t="shared" si="251"/>
        <v>554</v>
      </c>
      <c r="Q1647" t="str">
        <f t="shared" si="252"/>
        <v>music</v>
      </c>
      <c r="R1647" t="str">
        <f t="shared" si="253"/>
        <v>pop</v>
      </c>
      <c r="S1647" s="10">
        <f t="shared" si="254"/>
        <v>41521.367361111115</v>
      </c>
      <c r="T1647" s="10">
        <f t="shared" si="255"/>
        <v>41535.367361111115</v>
      </c>
      <c r="U1647">
        <f t="shared" si="256"/>
        <v>2013</v>
      </c>
      <c r="V1647">
        <f t="shared" si="257"/>
        <v>2013</v>
      </c>
      <c r="W1647" t="str">
        <f t="shared" si="258"/>
        <v>Sep</v>
      </c>
      <c r="X1647" t="str">
        <f t="shared" si="259"/>
        <v>5000 to 9999</v>
      </c>
      <c r="Y1647" s="12">
        <f>VLOOKUP(H1647,Table1[#All],2,)*Kickstarter!E1647</f>
        <v>5540</v>
      </c>
      <c r="Z1647" s="5">
        <f>Y1647/'currency conversion'!$B$18</f>
        <v>1.2024611904418585E-4</v>
      </c>
    </row>
    <row r="1648" spans="1:26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0"/>
        <v>1.1020000000000001</v>
      </c>
      <c r="P1648" s="6">
        <f t="shared" si="251"/>
        <v>26.554216867469879</v>
      </c>
      <c r="Q1648" t="str">
        <f t="shared" si="252"/>
        <v>music</v>
      </c>
      <c r="R1648" t="str">
        <f t="shared" si="253"/>
        <v>pop</v>
      </c>
      <c r="S1648" s="10">
        <f t="shared" si="254"/>
        <v>41833.200266203705</v>
      </c>
      <c r="T1648" s="10">
        <f t="shared" si="255"/>
        <v>41865.507638888885</v>
      </c>
      <c r="U1648">
        <f t="shared" si="256"/>
        <v>2014</v>
      </c>
      <c r="V1648">
        <f t="shared" si="257"/>
        <v>2014</v>
      </c>
      <c r="W1648" t="str">
        <f t="shared" si="258"/>
        <v>Jul</v>
      </c>
      <c r="X1648" t="str">
        <f t="shared" si="259"/>
        <v>1000 to 4999</v>
      </c>
      <c r="Y1648" s="12">
        <f>VLOOKUP(H1648,Table1[#All],2,)*Kickstarter!E1648</f>
        <v>2887.2400000000002</v>
      </c>
      <c r="Z1648" s="5">
        <f>Y1648/'currency conversion'!$B$18</f>
        <v>6.2667762590096608E-5</v>
      </c>
    </row>
    <row r="1649" spans="1:26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0"/>
        <v>1.0471999999999999</v>
      </c>
      <c r="P1649" s="6">
        <f t="shared" si="251"/>
        <v>113.82608695652173</v>
      </c>
      <c r="Q1649" t="str">
        <f t="shared" si="252"/>
        <v>music</v>
      </c>
      <c r="R1649" t="str">
        <f t="shared" si="253"/>
        <v>pop</v>
      </c>
      <c r="S1649" s="10">
        <f t="shared" si="254"/>
        <v>41039.159456018519</v>
      </c>
      <c r="T1649" s="10">
        <f t="shared" si="255"/>
        <v>41069.159456018519</v>
      </c>
      <c r="U1649">
        <f t="shared" si="256"/>
        <v>2012</v>
      </c>
      <c r="V1649">
        <f t="shared" si="257"/>
        <v>2012</v>
      </c>
      <c r="W1649" t="str">
        <f t="shared" si="258"/>
        <v>May</v>
      </c>
      <c r="X1649" t="str">
        <f t="shared" si="259"/>
        <v>5000 to 9999</v>
      </c>
      <c r="Y1649" s="12">
        <f>VLOOKUP(H1649,Table1[#All],2,)*Kickstarter!E1649</f>
        <v>5236</v>
      </c>
      <c r="Z1649" s="5">
        <f>Y1649/'currency conversion'!$B$18</f>
        <v>1.1364777604970345E-4</v>
      </c>
    </row>
    <row r="1650" spans="1:26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0"/>
        <v>1.2526086956521738</v>
      </c>
      <c r="P1650" s="6">
        <f t="shared" si="251"/>
        <v>32.011111111111113</v>
      </c>
      <c r="Q1650" t="str">
        <f t="shared" si="252"/>
        <v>music</v>
      </c>
      <c r="R1650" t="str">
        <f t="shared" si="253"/>
        <v>pop</v>
      </c>
      <c r="S1650" s="10">
        <f t="shared" si="254"/>
        <v>40592.454652777778</v>
      </c>
      <c r="T1650" s="10">
        <f t="shared" si="255"/>
        <v>40622.412986111114</v>
      </c>
      <c r="U1650">
        <f t="shared" si="256"/>
        <v>2011</v>
      </c>
      <c r="V1650">
        <f t="shared" si="257"/>
        <v>2011</v>
      </c>
      <c r="W1650" t="str">
        <f t="shared" si="258"/>
        <v>Feb</v>
      </c>
      <c r="X1650" t="str">
        <f t="shared" si="259"/>
        <v>1000 to 4999</v>
      </c>
      <c r="Y1650" s="12">
        <f>VLOOKUP(H1650,Table1[#All],2,)*Kickstarter!E1650</f>
        <v>2881</v>
      </c>
      <c r="Z1650" s="5">
        <f>Y1650/'currency conversion'!$B$18</f>
        <v>6.2532322918104586E-5</v>
      </c>
    </row>
    <row r="1651" spans="1:26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0"/>
        <v>1.0058763157894737</v>
      </c>
      <c r="P1651" s="6">
        <f t="shared" si="251"/>
        <v>47.189259259259259</v>
      </c>
      <c r="Q1651" t="str">
        <f t="shared" si="252"/>
        <v>music</v>
      </c>
      <c r="R1651" t="str">
        <f t="shared" si="253"/>
        <v>pop</v>
      </c>
      <c r="S1651" s="10">
        <f t="shared" si="254"/>
        <v>41737.434664351851</v>
      </c>
      <c r="T1651" s="10">
        <f t="shared" si="255"/>
        <v>41782.434664351851</v>
      </c>
      <c r="U1651">
        <f t="shared" si="256"/>
        <v>2014</v>
      </c>
      <c r="V1651">
        <f t="shared" si="257"/>
        <v>2014</v>
      </c>
      <c r="W1651" t="str">
        <f t="shared" si="258"/>
        <v>Apr</v>
      </c>
      <c r="X1651" t="str">
        <f t="shared" si="259"/>
        <v>1000 to 4999</v>
      </c>
      <c r="Y1651" s="12">
        <f>VLOOKUP(H1651,Table1[#All],2,)*Kickstarter!E1651</f>
        <v>3822.33</v>
      </c>
      <c r="Z1651" s="5">
        <f>Y1651/'currency conversion'!$B$18</f>
        <v>8.296396177006551E-5</v>
      </c>
    </row>
    <row r="1652" spans="1:26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0"/>
        <v>1.4155</v>
      </c>
      <c r="P1652" s="6">
        <f t="shared" si="251"/>
        <v>88.46875</v>
      </c>
      <c r="Q1652" t="str">
        <f t="shared" si="252"/>
        <v>music</v>
      </c>
      <c r="R1652" t="str">
        <f t="shared" si="253"/>
        <v>pop</v>
      </c>
      <c r="S1652" s="10">
        <f t="shared" si="254"/>
        <v>41526.185613425929</v>
      </c>
      <c r="T1652" s="10">
        <f t="shared" si="255"/>
        <v>41556.185613425929</v>
      </c>
      <c r="U1652">
        <f t="shared" si="256"/>
        <v>2013</v>
      </c>
      <c r="V1652">
        <f t="shared" si="257"/>
        <v>2013</v>
      </c>
      <c r="W1652" t="str">
        <f t="shared" si="258"/>
        <v>Sep</v>
      </c>
      <c r="X1652" t="str">
        <f t="shared" si="259"/>
        <v>1000 to 4999</v>
      </c>
      <c r="Y1652" s="12">
        <f>VLOOKUP(H1652,Table1[#All],2,)*Kickstarter!E1652</f>
        <v>2831</v>
      </c>
      <c r="Z1652" s="5">
        <f>Y1652/'currency conversion'!$B$18</f>
        <v>6.144706913611736E-5</v>
      </c>
    </row>
    <row r="1653" spans="1:26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0"/>
        <v>1.0075000000000001</v>
      </c>
      <c r="P1653" s="6">
        <f t="shared" si="251"/>
        <v>100.75</v>
      </c>
      <c r="Q1653" t="str">
        <f t="shared" si="252"/>
        <v>music</v>
      </c>
      <c r="R1653" t="str">
        <f t="shared" si="253"/>
        <v>pop</v>
      </c>
      <c r="S1653" s="10">
        <f t="shared" si="254"/>
        <v>40625.650694444441</v>
      </c>
      <c r="T1653" s="10">
        <f t="shared" si="255"/>
        <v>40659.040972222225</v>
      </c>
      <c r="U1653">
        <f t="shared" si="256"/>
        <v>2011</v>
      </c>
      <c r="V1653">
        <f t="shared" si="257"/>
        <v>2011</v>
      </c>
      <c r="W1653" t="str">
        <f t="shared" si="258"/>
        <v>Mar</v>
      </c>
      <c r="X1653" t="str">
        <f t="shared" si="259"/>
        <v>1000 to 4999</v>
      </c>
      <c r="Y1653" s="12">
        <f>VLOOKUP(H1653,Table1[#All],2,)*Kickstarter!E1653</f>
        <v>2015</v>
      </c>
      <c r="Z1653" s="5">
        <f>Y1653/'currency conversion'!$B$18</f>
        <v>4.3735727414085645E-5</v>
      </c>
    </row>
    <row r="1654" spans="1:26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0"/>
        <v>1.0066666666666666</v>
      </c>
      <c r="P1654" s="6">
        <f t="shared" si="251"/>
        <v>64.714285714285708</v>
      </c>
      <c r="Q1654" t="str">
        <f t="shared" si="252"/>
        <v>music</v>
      </c>
      <c r="R1654" t="str">
        <f t="shared" si="253"/>
        <v>pop</v>
      </c>
      <c r="S1654" s="10">
        <f t="shared" si="254"/>
        <v>41572.242974537039</v>
      </c>
      <c r="T1654" s="10">
        <f t="shared" si="255"/>
        <v>41602.284641203703</v>
      </c>
      <c r="U1654">
        <f t="shared" si="256"/>
        <v>2013</v>
      </c>
      <c r="V1654">
        <f t="shared" si="257"/>
        <v>2013</v>
      </c>
      <c r="W1654" t="str">
        <f t="shared" si="258"/>
        <v>Oct</v>
      </c>
      <c r="X1654" t="str">
        <f t="shared" si="259"/>
        <v>1000 to 4999</v>
      </c>
      <c r="Y1654" s="12">
        <f>VLOOKUP(H1654,Table1[#All],2,)*Kickstarter!E1654</f>
        <v>4530</v>
      </c>
      <c r="Z1654" s="5">
        <f>Y1654/'currency conversion'!$B$18</f>
        <v>9.8323992648043665E-5</v>
      </c>
    </row>
    <row r="1655" spans="1:26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0"/>
        <v>1.7423040000000001</v>
      </c>
      <c r="P1655" s="6">
        <f t="shared" si="251"/>
        <v>51.854285714285716</v>
      </c>
      <c r="Q1655" t="str">
        <f t="shared" si="252"/>
        <v>music</v>
      </c>
      <c r="R1655" t="str">
        <f t="shared" si="253"/>
        <v>pop</v>
      </c>
      <c r="S1655" s="10">
        <f t="shared" si="254"/>
        <v>40626.584444444445</v>
      </c>
      <c r="T1655" s="10">
        <f t="shared" si="255"/>
        <v>40657.584444444445</v>
      </c>
      <c r="U1655">
        <f t="shared" si="256"/>
        <v>2011</v>
      </c>
      <c r="V1655">
        <f t="shared" si="257"/>
        <v>2011</v>
      </c>
      <c r="W1655" t="str">
        <f t="shared" si="258"/>
        <v>Mar</v>
      </c>
      <c r="X1655" t="str">
        <f t="shared" si="259"/>
        <v>5000 to 9999</v>
      </c>
      <c r="Y1655" s="12">
        <f>VLOOKUP(H1655,Table1[#All],2,)*Kickstarter!E1655</f>
        <v>8711.52</v>
      </c>
      <c r="Z1655" s="5">
        <f>Y1655/'currency conversion'!$B$18</f>
        <v>1.890842005371491E-4</v>
      </c>
    </row>
    <row r="1656" spans="1:26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0"/>
        <v>1.199090909090909</v>
      </c>
      <c r="P1656" s="6">
        <f t="shared" si="251"/>
        <v>38.794117647058826</v>
      </c>
      <c r="Q1656" t="str">
        <f t="shared" si="252"/>
        <v>music</v>
      </c>
      <c r="R1656" t="str">
        <f t="shared" si="253"/>
        <v>pop</v>
      </c>
      <c r="S1656" s="10">
        <f t="shared" si="254"/>
        <v>40987.640740740739</v>
      </c>
      <c r="T1656" s="10">
        <f t="shared" si="255"/>
        <v>41017.640740740739</v>
      </c>
      <c r="U1656">
        <f t="shared" si="256"/>
        <v>2012</v>
      </c>
      <c r="V1656">
        <f t="shared" si="257"/>
        <v>2012</v>
      </c>
      <c r="W1656" t="str">
        <f t="shared" si="258"/>
        <v>Mar</v>
      </c>
      <c r="X1656" t="str">
        <f t="shared" si="259"/>
        <v>1000 to 4999</v>
      </c>
      <c r="Y1656" s="12">
        <f>VLOOKUP(H1656,Table1[#All],2,)*Kickstarter!E1656</f>
        <v>1319</v>
      </c>
      <c r="Z1656" s="5">
        <f>Y1656/'currency conversion'!$B$18</f>
        <v>2.8628994768823309E-5</v>
      </c>
    </row>
    <row r="1657" spans="1:26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0"/>
        <v>1.4286666666666668</v>
      </c>
      <c r="P1657" s="6">
        <f t="shared" si="251"/>
        <v>44.645833333333336</v>
      </c>
      <c r="Q1657" t="str">
        <f t="shared" si="252"/>
        <v>music</v>
      </c>
      <c r="R1657" t="str">
        <f t="shared" si="253"/>
        <v>pop</v>
      </c>
      <c r="S1657" s="10">
        <f t="shared" si="254"/>
        <v>40974.541898148149</v>
      </c>
      <c r="T1657" s="10">
        <f t="shared" si="255"/>
        <v>41004.500231481477</v>
      </c>
      <c r="U1657">
        <f t="shared" si="256"/>
        <v>2012</v>
      </c>
      <c r="V1657">
        <f t="shared" si="257"/>
        <v>2012</v>
      </c>
      <c r="W1657" t="str">
        <f t="shared" si="258"/>
        <v>Mar</v>
      </c>
      <c r="X1657" t="str">
        <f t="shared" si="259"/>
        <v>1000 to 4999</v>
      </c>
      <c r="Y1657" s="12">
        <f>VLOOKUP(H1657,Table1[#All],2,)*Kickstarter!E1657</f>
        <v>2143</v>
      </c>
      <c r="Z1657" s="5">
        <f>Y1657/'currency conversion'!$B$18</f>
        <v>4.6513977095972972E-5</v>
      </c>
    </row>
    <row r="1658" spans="1:26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0"/>
        <v>1.0033493333333334</v>
      </c>
      <c r="P1658" s="6">
        <f t="shared" si="251"/>
        <v>156.77333333333334</v>
      </c>
      <c r="Q1658" t="str">
        <f t="shared" si="252"/>
        <v>music</v>
      </c>
      <c r="R1658" t="str">
        <f t="shared" si="253"/>
        <v>pop</v>
      </c>
      <c r="S1658" s="10">
        <f t="shared" si="254"/>
        <v>41226.678842592592</v>
      </c>
      <c r="T1658" s="10">
        <f t="shared" si="255"/>
        <v>41256.678842592592</v>
      </c>
      <c r="U1658">
        <f t="shared" si="256"/>
        <v>2012</v>
      </c>
      <c r="V1658">
        <f t="shared" si="257"/>
        <v>2012</v>
      </c>
      <c r="W1658" t="str">
        <f t="shared" si="258"/>
        <v>Nov</v>
      </c>
      <c r="X1658" t="str">
        <f t="shared" si="259"/>
        <v>5000 to 9999</v>
      </c>
      <c r="Y1658" s="12">
        <f>VLOOKUP(H1658,Table1[#All],2,)*Kickstarter!E1658</f>
        <v>7525.12</v>
      </c>
      <c r="Z1658" s="5">
        <f>Y1658/'currency conversion'!$B$18</f>
        <v>1.6333329879815591E-4</v>
      </c>
    </row>
    <row r="1659" spans="1:26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0"/>
        <v>1.0493380000000001</v>
      </c>
      <c r="P1659" s="6">
        <f t="shared" si="251"/>
        <v>118.70339366515837</v>
      </c>
      <c r="Q1659" t="str">
        <f t="shared" si="252"/>
        <v>music</v>
      </c>
      <c r="R1659" t="str">
        <f t="shared" si="253"/>
        <v>pop</v>
      </c>
      <c r="S1659" s="10">
        <f t="shared" si="254"/>
        <v>41023.532037037039</v>
      </c>
      <c r="T1659" s="10">
        <f t="shared" si="255"/>
        <v>41053.532037037039</v>
      </c>
      <c r="U1659">
        <f t="shared" si="256"/>
        <v>2012</v>
      </c>
      <c r="V1659">
        <f t="shared" si="257"/>
        <v>2012</v>
      </c>
      <c r="W1659" t="str">
        <f t="shared" si="258"/>
        <v>Apr</v>
      </c>
      <c r="X1659" t="str">
        <f t="shared" si="259"/>
        <v>25000 to 29999</v>
      </c>
      <c r="Y1659" s="12">
        <f>VLOOKUP(H1659,Table1[#All],2,)*Kickstarter!E1659</f>
        <v>26233.45</v>
      </c>
      <c r="Z1659" s="5">
        <f>Y1659/'currency conversion'!$B$18</f>
        <v>5.6939901654146162E-4</v>
      </c>
    </row>
    <row r="1660" spans="1:26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0"/>
        <v>1.3223333333333334</v>
      </c>
      <c r="P1660" s="6">
        <f t="shared" si="251"/>
        <v>74.149532710280369</v>
      </c>
      <c r="Q1660" t="str">
        <f t="shared" si="252"/>
        <v>music</v>
      </c>
      <c r="R1660" t="str">
        <f t="shared" si="253"/>
        <v>pop</v>
      </c>
      <c r="S1660" s="10">
        <f t="shared" si="254"/>
        <v>41222.97184027778</v>
      </c>
      <c r="T1660" s="10">
        <f t="shared" si="255"/>
        <v>41261.347222222219</v>
      </c>
      <c r="U1660">
        <f t="shared" si="256"/>
        <v>2012</v>
      </c>
      <c r="V1660">
        <f t="shared" si="257"/>
        <v>2012</v>
      </c>
      <c r="W1660" t="str">
        <f t="shared" si="258"/>
        <v>Nov</v>
      </c>
      <c r="X1660" t="str">
        <f t="shared" si="259"/>
        <v>5000 to 9999</v>
      </c>
      <c r="Y1660" s="12">
        <f>VLOOKUP(H1660,Table1[#All],2,)*Kickstarter!E1660</f>
        <v>7934</v>
      </c>
      <c r="Z1660" s="5">
        <f>Y1660/'currency conversion'!$B$18</f>
        <v>1.7220807012573476E-4</v>
      </c>
    </row>
    <row r="1661" spans="1:26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0"/>
        <v>1.1279999999999999</v>
      </c>
      <c r="P1661" s="6">
        <f t="shared" si="251"/>
        <v>12.533333333333333</v>
      </c>
      <c r="Q1661" t="str">
        <f t="shared" si="252"/>
        <v>music</v>
      </c>
      <c r="R1661" t="str">
        <f t="shared" si="253"/>
        <v>pop</v>
      </c>
      <c r="S1661" s="10">
        <f t="shared" si="254"/>
        <v>41596.663437499999</v>
      </c>
      <c r="T1661" s="10">
        <f t="shared" si="255"/>
        <v>41625.25</v>
      </c>
      <c r="U1661">
        <f t="shared" si="256"/>
        <v>2013</v>
      </c>
      <c r="V1661">
        <f t="shared" si="257"/>
        <v>2013</v>
      </c>
      <c r="W1661" t="str">
        <f t="shared" si="258"/>
        <v>Nov</v>
      </c>
      <c r="X1661" t="str">
        <f t="shared" si="259"/>
        <v>&lt;1000</v>
      </c>
      <c r="Y1661" s="12">
        <f>VLOOKUP(H1661,Table1[#All],2,)*Kickstarter!E1661</f>
        <v>738.84</v>
      </c>
      <c r="Z1661" s="5">
        <f>Y1661/'currency conversion'!$B$18</f>
        <v>1.6036578085669002E-5</v>
      </c>
    </row>
    <row r="1662" spans="1:26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0"/>
        <v>12.5375</v>
      </c>
      <c r="P1662" s="6">
        <f t="shared" si="251"/>
        <v>27.861111111111111</v>
      </c>
      <c r="Q1662" t="str">
        <f t="shared" si="252"/>
        <v>music</v>
      </c>
      <c r="R1662" t="str">
        <f t="shared" si="253"/>
        <v>pop</v>
      </c>
      <c r="S1662" s="10">
        <f t="shared" si="254"/>
        <v>42459.443865740745</v>
      </c>
      <c r="T1662" s="10">
        <f t="shared" si="255"/>
        <v>42490.665972222225</v>
      </c>
      <c r="U1662">
        <f t="shared" si="256"/>
        <v>2016</v>
      </c>
      <c r="V1662">
        <f t="shared" si="257"/>
        <v>2016</v>
      </c>
      <c r="W1662" t="str">
        <f t="shared" si="258"/>
        <v>Mar</v>
      </c>
      <c r="X1662" t="str">
        <f t="shared" si="259"/>
        <v>1000 to 4999</v>
      </c>
      <c r="Y1662" s="12">
        <f>VLOOKUP(H1662,Table1[#All],2,)*Kickstarter!E1662</f>
        <v>1143.4199999999998</v>
      </c>
      <c r="Z1662" s="5">
        <f>Y1662/'currency conversion'!$B$18</f>
        <v>2.4818017587996925E-5</v>
      </c>
    </row>
    <row r="1663" spans="1:26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0"/>
        <v>1.0250632911392406</v>
      </c>
      <c r="P1663" s="6">
        <f t="shared" si="251"/>
        <v>80.178217821782184</v>
      </c>
      <c r="Q1663" t="str">
        <f t="shared" si="252"/>
        <v>music</v>
      </c>
      <c r="R1663" t="str">
        <f t="shared" si="253"/>
        <v>pop</v>
      </c>
      <c r="S1663" s="10">
        <f t="shared" si="254"/>
        <v>42343.748043981483</v>
      </c>
      <c r="T1663" s="10">
        <f t="shared" si="255"/>
        <v>42386.625</v>
      </c>
      <c r="U1663">
        <f t="shared" si="256"/>
        <v>2015</v>
      </c>
      <c r="V1663">
        <f t="shared" si="257"/>
        <v>2016</v>
      </c>
      <c r="W1663" t="str">
        <f t="shared" si="258"/>
        <v>Dec</v>
      </c>
      <c r="X1663" t="str">
        <f t="shared" si="259"/>
        <v>5000 to 9999</v>
      </c>
      <c r="Y1663" s="12">
        <f>VLOOKUP(H1663,Table1[#All],2,)*Kickstarter!E1663</f>
        <v>9231.7199999999993</v>
      </c>
      <c r="Z1663" s="5">
        <f>Y1663/'currency conversion'!$B$18</f>
        <v>2.0037518088494429E-4</v>
      </c>
    </row>
    <row r="1664" spans="1:26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0"/>
        <v>1.026375</v>
      </c>
      <c r="P1664" s="6">
        <f t="shared" si="251"/>
        <v>132.43548387096774</v>
      </c>
      <c r="Q1664" t="str">
        <f t="shared" si="252"/>
        <v>music</v>
      </c>
      <c r="R1664" t="str">
        <f t="shared" si="253"/>
        <v>pop</v>
      </c>
      <c r="S1664" s="10">
        <f t="shared" si="254"/>
        <v>40847.948333333334</v>
      </c>
      <c r="T1664" s="10">
        <f t="shared" si="255"/>
        <v>40907.99</v>
      </c>
      <c r="U1664">
        <f t="shared" si="256"/>
        <v>2011</v>
      </c>
      <c r="V1664">
        <f t="shared" si="257"/>
        <v>2011</v>
      </c>
      <c r="W1664" t="str">
        <f t="shared" si="258"/>
        <v>Oct</v>
      </c>
      <c r="X1664" t="str">
        <f t="shared" si="259"/>
        <v>5000 to 9999</v>
      </c>
      <c r="Y1664" s="12">
        <f>VLOOKUP(H1664,Table1[#All],2,)*Kickstarter!E1664</f>
        <v>8211</v>
      </c>
      <c r="Z1664" s="5">
        <f>Y1664/'currency conversion'!$B$18</f>
        <v>1.7822037607794405E-4</v>
      </c>
    </row>
    <row r="1665" spans="1:26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0"/>
        <v>1.08</v>
      </c>
      <c r="P1665" s="6">
        <f t="shared" si="251"/>
        <v>33.75</v>
      </c>
      <c r="Q1665" t="str">
        <f t="shared" si="252"/>
        <v>music</v>
      </c>
      <c r="R1665" t="str">
        <f t="shared" si="253"/>
        <v>pop</v>
      </c>
      <c r="S1665" s="10">
        <f t="shared" si="254"/>
        <v>42005.77207175926</v>
      </c>
      <c r="T1665" s="10">
        <f t="shared" si="255"/>
        <v>42035.77207175926</v>
      </c>
      <c r="U1665">
        <f t="shared" si="256"/>
        <v>2015</v>
      </c>
      <c r="V1665">
        <f t="shared" si="257"/>
        <v>2015</v>
      </c>
      <c r="W1665" t="str">
        <f t="shared" si="258"/>
        <v>Jan</v>
      </c>
      <c r="X1665" t="str">
        <f t="shared" si="259"/>
        <v>1000 to 4999</v>
      </c>
      <c r="Y1665" s="12">
        <f>VLOOKUP(H1665,Table1[#All],2,)*Kickstarter!E1665</f>
        <v>1080</v>
      </c>
      <c r="Z1665" s="5">
        <f>Y1665/'currency conversion'!$B$18</f>
        <v>2.3441481690924318E-5</v>
      </c>
    </row>
    <row r="1666" spans="1:26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0"/>
        <v>1.2240879999999998</v>
      </c>
      <c r="P1666" s="6">
        <f t="shared" si="251"/>
        <v>34.384494382022467</v>
      </c>
      <c r="Q1666" t="str">
        <f t="shared" si="252"/>
        <v>music</v>
      </c>
      <c r="R1666" t="str">
        <f t="shared" si="253"/>
        <v>pop</v>
      </c>
      <c r="S1666" s="10">
        <f t="shared" si="254"/>
        <v>40939.511782407411</v>
      </c>
      <c r="T1666" s="10">
        <f t="shared" si="255"/>
        <v>40983.915972222225</v>
      </c>
      <c r="U1666">
        <f t="shared" si="256"/>
        <v>2012</v>
      </c>
      <c r="V1666">
        <f t="shared" si="257"/>
        <v>2012</v>
      </c>
      <c r="W1666" t="str">
        <f t="shared" si="258"/>
        <v>Jan</v>
      </c>
      <c r="X1666" t="str">
        <f t="shared" si="259"/>
        <v>1000 to 4999</v>
      </c>
      <c r="Y1666" s="12">
        <f>VLOOKUP(H1666,Table1[#All],2,)*Kickstarter!E1666</f>
        <v>3060.22</v>
      </c>
      <c r="Z1666" s="5">
        <f>Y1666/'currency conversion'!$B$18</f>
        <v>6.642230657425964E-5</v>
      </c>
    </row>
    <row r="1667" spans="1:26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0">IF(D1667&lt;&gt;0,IF(E1667&lt;&gt;0,E1667/D1667,0),0)</f>
        <v>1.1945714285714286</v>
      </c>
      <c r="P1667" s="6">
        <f t="shared" ref="P1667:P1730" si="261">IF(L1667&lt;&gt;0,IF(E1667&lt;&gt;0,E1667/L1667,0),0)</f>
        <v>44.956989247311824</v>
      </c>
      <c r="Q1667" t="str">
        <f t="shared" ref="Q1667:Q1730" si="262">LEFT(N1667,SEARCH("/",N1667,1)-1)</f>
        <v>music</v>
      </c>
      <c r="R1667" t="str">
        <f t="shared" ref="R1667:R1730" si="263">RIGHT(N1667,LEN(N1667)-SEARCH("/",N1667,1))</f>
        <v>pop</v>
      </c>
      <c r="S1667" s="10">
        <f t="shared" ref="S1667:S1730" si="264">(J1667/86400)+25569+(-6/24)</f>
        <v>40564.399456018517</v>
      </c>
      <c r="T1667" s="10">
        <f t="shared" ref="T1667:T1730" si="265">(I1667/86400)+25569+(-6/24)</f>
        <v>40595.875</v>
      </c>
      <c r="U1667">
        <f t="shared" ref="U1667:U1730" si="266">YEAR(S1667)</f>
        <v>2011</v>
      </c>
      <c r="V1667">
        <f t="shared" ref="V1667:V1730" si="267">YEAR(T1667)</f>
        <v>2011</v>
      </c>
      <c r="W1667" t="str">
        <f t="shared" ref="W1667:W1730" si="268">TEXT(S1667,"mmm")</f>
        <v>Jan</v>
      </c>
      <c r="X1667" t="str">
        <f t="shared" ref="X1667:X1730" si="269">IF(E1667=0,"No funding",IF(E1667&lt;1000,"&lt;1000",IF(E1667&lt;4999,"1000 to 4999",IF(E1667&lt;10000,"5000 to 9999",IF(E1667&lt;14999,"10000 to 14999",IF(E1667&lt;20000,"15000 to 19999",IF(E1667&lt;25000,"20000 to 24999",IF(E1667&lt;30000,"25000 to 29999",IF(E1667&lt;35000,"30000 to 34999",IF(E1667&lt;40000,"35000 to 39999",IF(E1667&lt;45000,"40000 to 44999",IF(E1667&lt;50000,"45000 to 49999","&gt;50000"))))))))))))</f>
        <v>1000 to 4999</v>
      </c>
      <c r="Y1667" s="12">
        <f>VLOOKUP(H1667,Table1[#All],2,)*Kickstarter!E1667</f>
        <v>4181</v>
      </c>
      <c r="Z1667" s="5">
        <f>Y1667/'currency conversion'!$B$18</f>
        <v>9.0748921249772749E-5</v>
      </c>
    </row>
    <row r="1668" spans="1:26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0"/>
        <v>1.6088</v>
      </c>
      <c r="P1668" s="6">
        <f t="shared" si="261"/>
        <v>41.04081632653061</v>
      </c>
      <c r="Q1668" t="str">
        <f t="shared" si="262"/>
        <v>music</v>
      </c>
      <c r="R1668" t="str">
        <f t="shared" si="263"/>
        <v>pop</v>
      </c>
      <c r="S1668" s="10">
        <f t="shared" si="264"/>
        <v>41331.003159722226</v>
      </c>
      <c r="T1668" s="10">
        <f t="shared" si="265"/>
        <v>41360.961493055554</v>
      </c>
      <c r="U1668">
        <f t="shared" si="266"/>
        <v>2013</v>
      </c>
      <c r="V1668">
        <f t="shared" si="267"/>
        <v>2013</v>
      </c>
      <c r="W1668" t="str">
        <f t="shared" si="268"/>
        <v>Feb</v>
      </c>
      <c r="X1668" t="str">
        <f t="shared" si="269"/>
        <v>1000 to 4999</v>
      </c>
      <c r="Y1668" s="12">
        <f>VLOOKUP(H1668,Table1[#All],2,)*Kickstarter!E1668</f>
        <v>4022</v>
      </c>
      <c r="Z1668" s="5">
        <f>Y1668/'currency conversion'!$B$18</f>
        <v>8.7297814223053334E-5</v>
      </c>
    </row>
    <row r="1669" spans="1:26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0"/>
        <v>1.2685294117647059</v>
      </c>
      <c r="P1669" s="6">
        <f t="shared" si="261"/>
        <v>52.597560975609753</v>
      </c>
      <c r="Q1669" t="str">
        <f t="shared" si="262"/>
        <v>music</v>
      </c>
      <c r="R1669" t="str">
        <f t="shared" si="263"/>
        <v>pop</v>
      </c>
      <c r="S1669" s="10">
        <f t="shared" si="264"/>
        <v>41681.8205787037</v>
      </c>
      <c r="T1669" s="10">
        <f t="shared" si="265"/>
        <v>41709.040972222225</v>
      </c>
      <c r="U1669">
        <f t="shared" si="266"/>
        <v>2014</v>
      </c>
      <c r="V1669">
        <f t="shared" si="267"/>
        <v>2014</v>
      </c>
      <c r="W1669" t="str">
        <f t="shared" si="268"/>
        <v>Feb</v>
      </c>
      <c r="X1669" t="str">
        <f t="shared" si="269"/>
        <v>1000 to 4999</v>
      </c>
      <c r="Y1669" s="12">
        <f>VLOOKUP(H1669,Table1[#All],2,)*Kickstarter!E1669</f>
        <v>4313</v>
      </c>
      <c r="Z1669" s="5">
        <f>Y1669/'currency conversion'!$B$18</f>
        <v>9.3613991234219054E-5</v>
      </c>
    </row>
    <row r="1670" spans="1:26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0"/>
        <v>1.026375</v>
      </c>
      <c r="P1670" s="6">
        <f t="shared" si="261"/>
        <v>70.784482758620683</v>
      </c>
      <c r="Q1670" t="str">
        <f t="shared" si="262"/>
        <v>music</v>
      </c>
      <c r="R1670" t="str">
        <f t="shared" si="263"/>
        <v>pop</v>
      </c>
      <c r="S1670" s="10">
        <f t="shared" si="264"/>
        <v>40844.899756944447</v>
      </c>
      <c r="T1670" s="10">
        <f t="shared" si="265"/>
        <v>40874.941423611112</v>
      </c>
      <c r="U1670">
        <f t="shared" si="266"/>
        <v>2011</v>
      </c>
      <c r="V1670">
        <f t="shared" si="267"/>
        <v>2011</v>
      </c>
      <c r="W1670" t="str">
        <f t="shared" si="268"/>
        <v>Oct</v>
      </c>
      <c r="X1670" t="str">
        <f t="shared" si="269"/>
        <v>5000 to 9999</v>
      </c>
      <c r="Y1670" s="12">
        <f>VLOOKUP(H1670,Table1[#All],2,)*Kickstarter!E1670</f>
        <v>8211</v>
      </c>
      <c r="Z1670" s="5">
        <f>Y1670/'currency conversion'!$B$18</f>
        <v>1.7822037607794405E-4</v>
      </c>
    </row>
    <row r="1671" spans="1:26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0"/>
        <v>1.3975</v>
      </c>
      <c r="P1671" s="6">
        <f t="shared" si="261"/>
        <v>53.75</v>
      </c>
      <c r="Q1671" t="str">
        <f t="shared" si="262"/>
        <v>music</v>
      </c>
      <c r="R1671" t="str">
        <f t="shared" si="263"/>
        <v>pop</v>
      </c>
      <c r="S1671" s="10">
        <f t="shared" si="264"/>
        <v>42461.635138888887</v>
      </c>
      <c r="T1671" s="10">
        <f t="shared" si="265"/>
        <v>42521.635138888887</v>
      </c>
      <c r="U1671">
        <f t="shared" si="266"/>
        <v>2016</v>
      </c>
      <c r="V1671">
        <f t="shared" si="267"/>
        <v>2016</v>
      </c>
      <c r="W1671" t="str">
        <f t="shared" si="268"/>
        <v>Apr</v>
      </c>
      <c r="X1671" t="str">
        <f t="shared" si="269"/>
        <v>1000 to 4999</v>
      </c>
      <c r="Y1671" s="12">
        <f>VLOOKUP(H1671,Table1[#All],2,)*Kickstarter!E1671</f>
        <v>2795</v>
      </c>
      <c r="Z1671" s="5">
        <f>Y1671/'currency conversion'!$B$18</f>
        <v>6.0665686413086543E-5</v>
      </c>
    </row>
    <row r="1672" spans="1:26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0"/>
        <v>1.026</v>
      </c>
      <c r="P1672" s="6">
        <f t="shared" si="261"/>
        <v>44.608695652173914</v>
      </c>
      <c r="Q1672" t="str">
        <f t="shared" si="262"/>
        <v>music</v>
      </c>
      <c r="R1672" t="str">
        <f t="shared" si="263"/>
        <v>pop</v>
      </c>
      <c r="S1672" s="10">
        <f t="shared" si="264"/>
        <v>40313.680543981478</v>
      </c>
      <c r="T1672" s="10">
        <f t="shared" si="265"/>
        <v>40363.916666666664</v>
      </c>
      <c r="U1672">
        <f t="shared" si="266"/>
        <v>2010</v>
      </c>
      <c r="V1672">
        <f t="shared" si="267"/>
        <v>2010</v>
      </c>
      <c r="W1672" t="str">
        <f t="shared" si="268"/>
        <v>May</v>
      </c>
      <c r="X1672" t="str">
        <f t="shared" si="269"/>
        <v>1000 to 4999</v>
      </c>
      <c r="Y1672" s="12">
        <f>VLOOKUP(H1672,Table1[#All],2,)*Kickstarter!E1672</f>
        <v>1026</v>
      </c>
      <c r="Z1672" s="5">
        <f>Y1672/'currency conversion'!$B$18</f>
        <v>2.22694076063781E-5</v>
      </c>
    </row>
    <row r="1673" spans="1:26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0"/>
        <v>1.0067349999999999</v>
      </c>
      <c r="P1673" s="6">
        <f t="shared" si="261"/>
        <v>26.148961038961041</v>
      </c>
      <c r="Q1673" t="str">
        <f t="shared" si="262"/>
        <v>music</v>
      </c>
      <c r="R1673" t="str">
        <f t="shared" si="263"/>
        <v>pop</v>
      </c>
      <c r="S1673" s="10">
        <f t="shared" si="264"/>
        <v>42553.29414351852</v>
      </c>
      <c r="T1673" s="10">
        <f t="shared" si="265"/>
        <v>42583.29414351852</v>
      </c>
      <c r="U1673">
        <f t="shared" si="266"/>
        <v>2016</v>
      </c>
      <c r="V1673">
        <f t="shared" si="267"/>
        <v>2016</v>
      </c>
      <c r="W1673" t="str">
        <f t="shared" si="268"/>
        <v>Jul</v>
      </c>
      <c r="X1673" t="str">
        <f t="shared" si="269"/>
        <v>1000 to 4999</v>
      </c>
      <c r="Y1673" s="12">
        <f>VLOOKUP(H1673,Table1[#All],2,)*Kickstarter!E1673</f>
        <v>2013.47</v>
      </c>
      <c r="Z1673" s="5">
        <f>Y1673/'currency conversion'!$B$18</f>
        <v>4.3702518648356836E-5</v>
      </c>
    </row>
    <row r="1674" spans="1:26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0"/>
        <v>1.1294117647058823</v>
      </c>
      <c r="P1674" s="6">
        <f t="shared" si="261"/>
        <v>39.183673469387756</v>
      </c>
      <c r="Q1674" t="str">
        <f t="shared" si="262"/>
        <v>music</v>
      </c>
      <c r="R1674" t="str">
        <f t="shared" si="263"/>
        <v>pop</v>
      </c>
      <c r="S1674" s="10">
        <f t="shared" si="264"/>
        <v>41034.406597222223</v>
      </c>
      <c r="T1674" s="10">
        <f t="shared" si="265"/>
        <v>41064.406597222223</v>
      </c>
      <c r="U1674">
        <f t="shared" si="266"/>
        <v>2012</v>
      </c>
      <c r="V1674">
        <f t="shared" si="267"/>
        <v>2012</v>
      </c>
      <c r="W1674" t="str">
        <f t="shared" si="268"/>
        <v>May</v>
      </c>
      <c r="X1674" t="str">
        <f t="shared" si="269"/>
        <v>1000 to 4999</v>
      </c>
      <c r="Y1674" s="12">
        <f>VLOOKUP(H1674,Table1[#All],2,)*Kickstarter!E1674</f>
        <v>1920</v>
      </c>
      <c r="Z1674" s="5">
        <f>Y1674/'currency conversion'!$B$18</f>
        <v>4.1673745228309894E-5</v>
      </c>
    </row>
    <row r="1675" spans="1:26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0"/>
        <v>1.2809523809523808</v>
      </c>
      <c r="P1675" s="6">
        <f t="shared" si="261"/>
        <v>45.593220338983052</v>
      </c>
      <c r="Q1675" t="str">
        <f t="shared" si="262"/>
        <v>music</v>
      </c>
      <c r="R1675" t="str">
        <f t="shared" si="263"/>
        <v>pop</v>
      </c>
      <c r="S1675" s="10">
        <f t="shared" si="264"/>
        <v>42039.628379629634</v>
      </c>
      <c r="T1675" s="10">
        <f t="shared" si="265"/>
        <v>42069.628379629634</v>
      </c>
      <c r="U1675">
        <f t="shared" si="266"/>
        <v>2015</v>
      </c>
      <c r="V1675">
        <f t="shared" si="267"/>
        <v>2015</v>
      </c>
      <c r="W1675" t="str">
        <f t="shared" si="268"/>
        <v>Feb</v>
      </c>
      <c r="X1675" t="str">
        <f t="shared" si="269"/>
        <v>1000 to 4999</v>
      </c>
      <c r="Y1675" s="12">
        <f>VLOOKUP(H1675,Table1[#All],2,)*Kickstarter!E1675</f>
        <v>2690</v>
      </c>
      <c r="Z1675" s="5">
        <f>Y1675/'currency conversion'!$B$18</f>
        <v>5.8386653470913347E-5</v>
      </c>
    </row>
    <row r="1676" spans="1:26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0"/>
        <v>2.0169999999999999</v>
      </c>
      <c r="P1676" s="6">
        <f t="shared" si="261"/>
        <v>89.247787610619469</v>
      </c>
      <c r="Q1676" t="str">
        <f t="shared" si="262"/>
        <v>music</v>
      </c>
      <c r="R1676" t="str">
        <f t="shared" si="263"/>
        <v>pop</v>
      </c>
      <c r="S1676" s="10">
        <f t="shared" si="264"/>
        <v>42569.355393518519</v>
      </c>
      <c r="T1676" s="10">
        <f t="shared" si="265"/>
        <v>42600.040972222225</v>
      </c>
      <c r="U1676">
        <f t="shared" si="266"/>
        <v>2016</v>
      </c>
      <c r="V1676">
        <f t="shared" si="267"/>
        <v>2016</v>
      </c>
      <c r="W1676" t="str">
        <f t="shared" si="268"/>
        <v>Jul</v>
      </c>
      <c r="X1676" t="str">
        <f t="shared" si="269"/>
        <v>10000 to 14999</v>
      </c>
      <c r="Y1676" s="12">
        <f>VLOOKUP(H1676,Table1[#All],2,)*Kickstarter!E1676</f>
        <v>10085</v>
      </c>
      <c r="Z1676" s="5">
        <f>Y1676/'currency conversion'!$B$18</f>
        <v>2.1889568782682567E-4</v>
      </c>
    </row>
    <row r="1677" spans="1:26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0"/>
        <v>1.37416</v>
      </c>
      <c r="P1677" s="6">
        <f t="shared" si="261"/>
        <v>40.416470588235299</v>
      </c>
      <c r="Q1677" t="str">
        <f t="shared" si="262"/>
        <v>music</v>
      </c>
      <c r="R1677" t="str">
        <f t="shared" si="263"/>
        <v>pop</v>
      </c>
      <c r="S1677" s="10">
        <f t="shared" si="264"/>
        <v>40802.483101851853</v>
      </c>
      <c r="T1677" s="10">
        <f t="shared" si="265"/>
        <v>40832.668749999997</v>
      </c>
      <c r="U1677">
        <f t="shared" si="266"/>
        <v>2011</v>
      </c>
      <c r="V1677">
        <f t="shared" si="267"/>
        <v>2011</v>
      </c>
      <c r="W1677" t="str">
        <f t="shared" si="268"/>
        <v>Sep</v>
      </c>
      <c r="X1677" t="str">
        <f t="shared" si="269"/>
        <v>1000 to 4999</v>
      </c>
      <c r="Y1677" s="12">
        <f>VLOOKUP(H1677,Table1[#All],2,)*Kickstarter!E1677</f>
        <v>1374.16</v>
      </c>
      <c r="Z1677" s="5">
        <f>Y1677/'currency conversion'!$B$18</f>
        <v>2.9826246741111631E-5</v>
      </c>
    </row>
    <row r="1678" spans="1:26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0"/>
        <v>1.1533333333333333</v>
      </c>
      <c r="P1678" s="6">
        <f t="shared" si="261"/>
        <v>82.38095238095238</v>
      </c>
      <c r="Q1678" t="str">
        <f t="shared" si="262"/>
        <v>music</v>
      </c>
      <c r="R1678" t="str">
        <f t="shared" si="263"/>
        <v>pop</v>
      </c>
      <c r="S1678" s="10">
        <f t="shared" si="264"/>
        <v>40973.476238425923</v>
      </c>
      <c r="T1678" s="10">
        <f t="shared" si="265"/>
        <v>41019.915972222225</v>
      </c>
      <c r="U1678">
        <f t="shared" si="266"/>
        <v>2012</v>
      </c>
      <c r="V1678">
        <f t="shared" si="267"/>
        <v>2012</v>
      </c>
      <c r="W1678" t="str">
        <f t="shared" si="268"/>
        <v>Mar</v>
      </c>
      <c r="X1678" t="str">
        <f t="shared" si="269"/>
        <v>1000 to 4999</v>
      </c>
      <c r="Y1678" s="12">
        <f>VLOOKUP(H1678,Table1[#All],2,)*Kickstarter!E1678</f>
        <v>3460</v>
      </c>
      <c r="Z1678" s="5">
        <f>Y1678/'currency conversion'!$B$18</f>
        <v>7.5099561713516799E-5</v>
      </c>
    </row>
    <row r="1679" spans="1:26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0"/>
        <v>1.1166666666666667</v>
      </c>
      <c r="P1679" s="6">
        <f t="shared" si="261"/>
        <v>159.52380952380952</v>
      </c>
      <c r="Q1679" t="str">
        <f t="shared" si="262"/>
        <v>music</v>
      </c>
      <c r="R1679" t="str">
        <f t="shared" si="263"/>
        <v>pop</v>
      </c>
      <c r="S1679" s="10">
        <f t="shared" si="264"/>
        <v>42416.157129629632</v>
      </c>
      <c r="T1679" s="10">
        <f t="shared" si="265"/>
        <v>42475.999305555553</v>
      </c>
      <c r="U1679">
        <f t="shared" si="266"/>
        <v>2016</v>
      </c>
      <c r="V1679">
        <f t="shared" si="267"/>
        <v>2016</v>
      </c>
      <c r="W1679" t="str">
        <f t="shared" si="268"/>
        <v>Feb</v>
      </c>
      <c r="X1679" t="str">
        <f t="shared" si="269"/>
        <v>5000 to 9999</v>
      </c>
      <c r="Y1679" s="12">
        <f>VLOOKUP(H1679,Table1[#All],2,)*Kickstarter!E1679</f>
        <v>7637.9999999999991</v>
      </c>
      <c r="Z1679" s="5">
        <f>Y1679/'currency conversion'!$B$18</f>
        <v>1.6578336773637029E-4</v>
      </c>
    </row>
    <row r="1680" spans="1:26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0"/>
        <v>1.1839999999999999</v>
      </c>
      <c r="P1680" s="6">
        <f t="shared" si="261"/>
        <v>36.244897959183675</v>
      </c>
      <c r="Q1680" t="str">
        <f t="shared" si="262"/>
        <v>music</v>
      </c>
      <c r="R1680" t="str">
        <f t="shared" si="263"/>
        <v>pop</v>
      </c>
      <c r="S1680" s="10">
        <f t="shared" si="264"/>
        <v>41662.604988425926</v>
      </c>
      <c r="T1680" s="10">
        <f t="shared" si="265"/>
        <v>41676.604988425926</v>
      </c>
      <c r="U1680">
        <f t="shared" si="266"/>
        <v>2014</v>
      </c>
      <c r="V1680">
        <f t="shared" si="267"/>
        <v>2014</v>
      </c>
      <c r="W1680" t="str">
        <f t="shared" si="268"/>
        <v>Jan</v>
      </c>
      <c r="X1680" t="str">
        <f t="shared" si="269"/>
        <v>1000 to 4999</v>
      </c>
      <c r="Y1680" s="12">
        <f>VLOOKUP(H1680,Table1[#All],2,)*Kickstarter!E1680</f>
        <v>1776</v>
      </c>
      <c r="Z1680" s="5">
        <f>Y1680/'currency conversion'!$B$18</f>
        <v>3.8548214336186655E-5</v>
      </c>
    </row>
    <row r="1681" spans="1:26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0"/>
        <v>1.75</v>
      </c>
      <c r="P1681" s="6">
        <f t="shared" si="261"/>
        <v>62.5</v>
      </c>
      <c r="Q1681" t="str">
        <f t="shared" si="262"/>
        <v>music</v>
      </c>
      <c r="R1681" t="str">
        <f t="shared" si="263"/>
        <v>pop</v>
      </c>
      <c r="S1681" s="10">
        <f t="shared" si="264"/>
        <v>40722.818807870368</v>
      </c>
      <c r="T1681" s="10">
        <f t="shared" si="265"/>
        <v>40745.818807870368</v>
      </c>
      <c r="U1681">
        <f t="shared" si="266"/>
        <v>2011</v>
      </c>
      <c r="V1681">
        <f t="shared" si="267"/>
        <v>2011</v>
      </c>
      <c r="W1681" t="str">
        <f t="shared" si="268"/>
        <v>Jun</v>
      </c>
      <c r="X1681" t="str">
        <f t="shared" si="269"/>
        <v>1000 to 4999</v>
      </c>
      <c r="Y1681" s="12">
        <f>VLOOKUP(H1681,Table1[#All],2,)*Kickstarter!E1681</f>
        <v>3500</v>
      </c>
      <c r="Z1681" s="5">
        <f>Y1681/'currency conversion'!$B$18</f>
        <v>7.596776473910658E-5</v>
      </c>
    </row>
    <row r="1682" spans="1:26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0"/>
        <v>1.175</v>
      </c>
      <c r="P1682" s="6">
        <f t="shared" si="261"/>
        <v>47</v>
      </c>
      <c r="Q1682" t="str">
        <f t="shared" si="262"/>
        <v>music</v>
      </c>
      <c r="R1682" t="str">
        <f t="shared" si="263"/>
        <v>pop</v>
      </c>
      <c r="S1682" s="10">
        <f t="shared" si="264"/>
        <v>41802.507719907408</v>
      </c>
      <c r="T1682" s="10">
        <f t="shared" si="265"/>
        <v>41832.507719907408</v>
      </c>
      <c r="U1682">
        <f t="shared" si="266"/>
        <v>2014</v>
      </c>
      <c r="V1682">
        <f t="shared" si="267"/>
        <v>2014</v>
      </c>
      <c r="W1682" t="str">
        <f t="shared" si="268"/>
        <v>Jun</v>
      </c>
      <c r="X1682" t="str">
        <f t="shared" si="269"/>
        <v>1000 to 4999</v>
      </c>
      <c r="Y1682" s="12">
        <f>VLOOKUP(H1682,Table1[#All],2,)*Kickstarter!E1682</f>
        <v>1175</v>
      </c>
      <c r="Z1682" s="5">
        <f>Y1682/'currency conversion'!$B$18</f>
        <v>2.5503463876700066E-5</v>
      </c>
    </row>
    <row r="1683" spans="1:26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0"/>
        <v>1.0142212307692309</v>
      </c>
      <c r="P1683" s="6">
        <f t="shared" si="261"/>
        <v>74.575090497737563</v>
      </c>
      <c r="Q1683" t="str">
        <f t="shared" si="262"/>
        <v>music</v>
      </c>
      <c r="R1683" t="str">
        <f t="shared" si="263"/>
        <v>faith</v>
      </c>
      <c r="S1683" s="10">
        <f t="shared" si="264"/>
        <v>42773.871342592596</v>
      </c>
      <c r="T1683" s="10">
        <f t="shared" si="265"/>
        <v>42822.833333333328</v>
      </c>
      <c r="U1683">
        <f t="shared" si="266"/>
        <v>2017</v>
      </c>
      <c r="V1683">
        <f t="shared" si="267"/>
        <v>2017</v>
      </c>
      <c r="W1683" t="str">
        <f t="shared" si="268"/>
        <v>Feb</v>
      </c>
      <c r="X1683" t="str">
        <f t="shared" si="269"/>
        <v>&gt;50000</v>
      </c>
      <c r="Y1683" s="12">
        <f>VLOOKUP(H1683,Table1[#All],2,)*Kickstarter!E1683</f>
        <v>65924.38</v>
      </c>
      <c r="Z1683" s="5">
        <f>Y1683/'currency conversion'!$B$18</f>
        <v>1.4308936544032754E-3</v>
      </c>
    </row>
    <row r="1684" spans="1:26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0"/>
        <v>0</v>
      </c>
      <c r="P1684" s="6">
        <f t="shared" si="261"/>
        <v>0</v>
      </c>
      <c r="Q1684" t="str">
        <f t="shared" si="262"/>
        <v>music</v>
      </c>
      <c r="R1684" t="str">
        <f t="shared" si="263"/>
        <v>faith</v>
      </c>
      <c r="S1684" s="10">
        <f t="shared" si="264"/>
        <v>42778.96365740741</v>
      </c>
      <c r="T1684" s="10">
        <f t="shared" si="265"/>
        <v>42838.921990740739</v>
      </c>
      <c r="U1684">
        <f t="shared" si="266"/>
        <v>2017</v>
      </c>
      <c r="V1684">
        <f t="shared" si="267"/>
        <v>2017</v>
      </c>
      <c r="W1684" t="str">
        <f t="shared" si="268"/>
        <v>Feb</v>
      </c>
      <c r="X1684" t="str">
        <f t="shared" si="269"/>
        <v>No funding</v>
      </c>
      <c r="Y1684" s="12">
        <f>VLOOKUP(H1684,Table1[#All],2,)*Kickstarter!E1684</f>
        <v>0</v>
      </c>
      <c r="Z1684" s="5">
        <f>Y1684/'currency conversion'!$B$18</f>
        <v>0</v>
      </c>
    </row>
    <row r="1685" spans="1:26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0"/>
        <v>0.21714285714285714</v>
      </c>
      <c r="P1685" s="6">
        <f t="shared" si="261"/>
        <v>76</v>
      </c>
      <c r="Q1685" t="str">
        <f t="shared" si="262"/>
        <v>music</v>
      </c>
      <c r="R1685" t="str">
        <f t="shared" si="263"/>
        <v>faith</v>
      </c>
      <c r="S1685" s="10">
        <f t="shared" si="264"/>
        <v>42808.531689814816</v>
      </c>
      <c r="T1685" s="10">
        <f t="shared" si="265"/>
        <v>42832.531689814816</v>
      </c>
      <c r="U1685">
        <f t="shared" si="266"/>
        <v>2017</v>
      </c>
      <c r="V1685">
        <f t="shared" si="267"/>
        <v>2017</v>
      </c>
      <c r="W1685" t="str">
        <f t="shared" si="268"/>
        <v>Mar</v>
      </c>
      <c r="X1685" t="str">
        <f t="shared" si="269"/>
        <v>&lt;1000</v>
      </c>
      <c r="Y1685" s="12">
        <f>VLOOKUP(H1685,Table1[#All],2,)*Kickstarter!E1685</f>
        <v>866.4</v>
      </c>
      <c r="Z1685" s="5">
        <f>Y1685/'currency conversion'!$B$18</f>
        <v>1.8805277534274842E-5</v>
      </c>
    </row>
    <row r="1686" spans="1:26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0"/>
        <v>1.0912500000000001</v>
      </c>
      <c r="P1686" s="6">
        <f t="shared" si="261"/>
        <v>86.43564356435644</v>
      </c>
      <c r="Q1686" t="str">
        <f t="shared" si="262"/>
        <v>music</v>
      </c>
      <c r="R1686" t="str">
        <f t="shared" si="263"/>
        <v>faith</v>
      </c>
      <c r="S1686" s="10">
        <f t="shared" si="264"/>
        <v>42783.565289351856</v>
      </c>
      <c r="T1686" s="10">
        <f t="shared" si="265"/>
        <v>42811.523622685185</v>
      </c>
      <c r="U1686">
        <f t="shared" si="266"/>
        <v>2017</v>
      </c>
      <c r="V1686">
        <f t="shared" si="267"/>
        <v>2017</v>
      </c>
      <c r="W1686" t="str">
        <f t="shared" si="268"/>
        <v>Feb</v>
      </c>
      <c r="X1686" t="str">
        <f t="shared" si="269"/>
        <v>5000 to 9999</v>
      </c>
      <c r="Y1686" s="12">
        <f>VLOOKUP(H1686,Table1[#All],2,)*Kickstarter!E1686</f>
        <v>8730</v>
      </c>
      <c r="Z1686" s="5">
        <f>Y1686/'currency conversion'!$B$18</f>
        <v>1.8948531033497157E-4</v>
      </c>
    </row>
    <row r="1687" spans="1:26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0"/>
        <v>1.0285714285714285</v>
      </c>
      <c r="P1687" s="6">
        <f t="shared" si="261"/>
        <v>24</v>
      </c>
      <c r="Q1687" t="str">
        <f t="shared" si="262"/>
        <v>music</v>
      </c>
      <c r="R1687" t="str">
        <f t="shared" si="263"/>
        <v>faith</v>
      </c>
      <c r="S1687" s="10">
        <f t="shared" si="264"/>
        <v>42788.0002662037</v>
      </c>
      <c r="T1687" s="10">
        <f t="shared" si="265"/>
        <v>42817.958599537036</v>
      </c>
      <c r="U1687">
        <f t="shared" si="266"/>
        <v>2017</v>
      </c>
      <c r="V1687">
        <f t="shared" si="267"/>
        <v>2017</v>
      </c>
      <c r="W1687" t="str">
        <f t="shared" si="268"/>
        <v>Feb</v>
      </c>
      <c r="X1687" t="str">
        <f t="shared" si="269"/>
        <v>&lt;1000</v>
      </c>
      <c r="Y1687" s="12">
        <f>VLOOKUP(H1687,Table1[#All],2,)*Kickstarter!E1687</f>
        <v>360</v>
      </c>
      <c r="Z1687" s="5">
        <f>Y1687/'currency conversion'!$B$18</f>
        <v>7.8138272303081061E-6</v>
      </c>
    </row>
    <row r="1688" spans="1:26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0"/>
        <v>3.5999999999999999E-3</v>
      </c>
      <c r="P1688" s="6">
        <f t="shared" si="261"/>
        <v>18</v>
      </c>
      <c r="Q1688" t="str">
        <f t="shared" si="262"/>
        <v>music</v>
      </c>
      <c r="R1688" t="str">
        <f t="shared" si="263"/>
        <v>faith</v>
      </c>
      <c r="S1688" s="10">
        <f t="shared" si="264"/>
        <v>42792.593969907408</v>
      </c>
      <c r="T1688" s="10">
        <f t="shared" si="265"/>
        <v>42852.552303240736</v>
      </c>
      <c r="U1688">
        <f t="shared" si="266"/>
        <v>2017</v>
      </c>
      <c r="V1688">
        <f t="shared" si="267"/>
        <v>2017</v>
      </c>
      <c r="W1688" t="str">
        <f t="shared" si="268"/>
        <v>Feb</v>
      </c>
      <c r="X1688" t="str">
        <f t="shared" si="269"/>
        <v>&lt;1000</v>
      </c>
      <c r="Y1688" s="12">
        <f>VLOOKUP(H1688,Table1[#All],2,)*Kickstarter!E1688</f>
        <v>13.5</v>
      </c>
      <c r="Z1688" s="5">
        <f>Y1688/'currency conversion'!$B$18</f>
        <v>2.9301852113655399E-7</v>
      </c>
    </row>
    <row r="1689" spans="1:26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0"/>
        <v>0.3125</v>
      </c>
      <c r="P1689" s="6">
        <f t="shared" si="261"/>
        <v>80.128205128205124</v>
      </c>
      <c r="Q1689" t="str">
        <f t="shared" si="262"/>
        <v>music</v>
      </c>
      <c r="R1689" t="str">
        <f t="shared" si="263"/>
        <v>faith</v>
      </c>
      <c r="S1689" s="10">
        <f t="shared" si="264"/>
        <v>42801.796817129631</v>
      </c>
      <c r="T1689" s="10">
        <f t="shared" si="265"/>
        <v>42835.59375</v>
      </c>
      <c r="U1689">
        <f t="shared" si="266"/>
        <v>2017</v>
      </c>
      <c r="V1689">
        <f t="shared" si="267"/>
        <v>2017</v>
      </c>
      <c r="W1689" t="str">
        <f t="shared" si="268"/>
        <v>Mar</v>
      </c>
      <c r="X1689" t="str">
        <f t="shared" si="269"/>
        <v>1000 to 4999</v>
      </c>
      <c r="Y1689" s="12">
        <f>VLOOKUP(H1689,Table1[#All],2,)*Kickstarter!E1689</f>
        <v>3125</v>
      </c>
      <c r="Z1689" s="5">
        <f>Y1689/'currency conversion'!$B$18</f>
        <v>6.7828361374202306E-5</v>
      </c>
    </row>
    <row r="1690" spans="1:26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0"/>
        <v>0.443</v>
      </c>
      <c r="P1690" s="6">
        <f t="shared" si="261"/>
        <v>253.14285714285714</v>
      </c>
      <c r="Q1690" t="str">
        <f t="shared" si="262"/>
        <v>music</v>
      </c>
      <c r="R1690" t="str">
        <f t="shared" si="263"/>
        <v>faith</v>
      </c>
      <c r="S1690" s="10">
        <f t="shared" si="264"/>
        <v>42804.284652777773</v>
      </c>
      <c r="T1690" s="10">
        <f t="shared" si="265"/>
        <v>42834.242986111116</v>
      </c>
      <c r="U1690">
        <f t="shared" si="266"/>
        <v>2017</v>
      </c>
      <c r="V1690">
        <f t="shared" si="267"/>
        <v>2017</v>
      </c>
      <c r="W1690" t="str">
        <f t="shared" si="268"/>
        <v>Mar</v>
      </c>
      <c r="X1690" t="str">
        <f t="shared" si="269"/>
        <v>1000 to 4999</v>
      </c>
      <c r="Y1690" s="12">
        <f>VLOOKUP(H1690,Table1[#All],2,)*Kickstarter!E1690</f>
        <v>1772</v>
      </c>
      <c r="Z1690" s="5">
        <f>Y1690/'currency conversion'!$B$18</f>
        <v>3.8461394033627677E-5</v>
      </c>
    </row>
    <row r="1691" spans="1:26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0"/>
        <v>1</v>
      </c>
      <c r="P1691" s="6">
        <f t="shared" si="261"/>
        <v>171.42857142857142</v>
      </c>
      <c r="Q1691" t="str">
        <f t="shared" si="262"/>
        <v>music</v>
      </c>
      <c r="R1691" t="str">
        <f t="shared" si="263"/>
        <v>faith</v>
      </c>
      <c r="S1691" s="10">
        <f t="shared" si="264"/>
        <v>42780.692476851851</v>
      </c>
      <c r="T1691" s="10">
        <f t="shared" si="265"/>
        <v>42810.650810185187</v>
      </c>
      <c r="U1691">
        <f t="shared" si="266"/>
        <v>2017</v>
      </c>
      <c r="V1691">
        <f t="shared" si="267"/>
        <v>2017</v>
      </c>
      <c r="W1691" t="str">
        <f t="shared" si="268"/>
        <v>Feb</v>
      </c>
      <c r="X1691" t="str">
        <f t="shared" si="269"/>
        <v>1000 to 4999</v>
      </c>
      <c r="Y1691" s="12">
        <f>VLOOKUP(H1691,Table1[#All],2,)*Kickstarter!E1691</f>
        <v>2400</v>
      </c>
      <c r="Z1691" s="5">
        <f>Y1691/'currency conversion'!$B$18</f>
        <v>5.2092181535387371E-5</v>
      </c>
    </row>
    <row r="1692" spans="1:26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0"/>
        <v>0.254</v>
      </c>
      <c r="P1692" s="6">
        <f t="shared" si="261"/>
        <v>57.727272727272727</v>
      </c>
      <c r="Q1692" t="str">
        <f t="shared" si="262"/>
        <v>music</v>
      </c>
      <c r="R1692" t="str">
        <f t="shared" si="263"/>
        <v>faith</v>
      </c>
      <c r="S1692" s="10">
        <f t="shared" si="264"/>
        <v>42801.18104166667</v>
      </c>
      <c r="T1692" s="10">
        <f t="shared" si="265"/>
        <v>42831.139374999999</v>
      </c>
      <c r="U1692">
        <f t="shared" si="266"/>
        <v>2017</v>
      </c>
      <c r="V1692">
        <f t="shared" si="267"/>
        <v>2017</v>
      </c>
      <c r="W1692" t="str">
        <f t="shared" si="268"/>
        <v>Mar</v>
      </c>
      <c r="X1692" t="str">
        <f t="shared" si="269"/>
        <v>&lt;1000</v>
      </c>
      <c r="Y1692" s="12">
        <f>VLOOKUP(H1692,Table1[#All],2,)*Kickstarter!E1692</f>
        <v>635</v>
      </c>
      <c r="Z1692" s="5">
        <f>Y1692/'currency conversion'!$B$18</f>
        <v>1.3782723031237908E-5</v>
      </c>
    </row>
    <row r="1693" spans="1:26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0"/>
        <v>0.33473333333333333</v>
      </c>
      <c r="P1693" s="6">
        <f t="shared" si="261"/>
        <v>264.26315789473682</v>
      </c>
      <c r="Q1693" t="str">
        <f t="shared" si="262"/>
        <v>music</v>
      </c>
      <c r="R1693" t="str">
        <f t="shared" si="263"/>
        <v>faith</v>
      </c>
      <c r="S1693" s="10">
        <f t="shared" si="264"/>
        <v>42795.451481481483</v>
      </c>
      <c r="T1693" s="10">
        <f t="shared" si="265"/>
        <v>42827.791666666672</v>
      </c>
      <c r="U1693">
        <f t="shared" si="266"/>
        <v>2017</v>
      </c>
      <c r="V1693">
        <f t="shared" si="267"/>
        <v>2017</v>
      </c>
      <c r="W1693" t="str">
        <f t="shared" si="268"/>
        <v>Mar</v>
      </c>
      <c r="X1693" t="str">
        <f t="shared" si="269"/>
        <v>10000 to 14999</v>
      </c>
      <c r="Y1693" s="12">
        <f>VLOOKUP(H1693,Table1[#All],2,)*Kickstarter!E1693</f>
        <v>10042</v>
      </c>
      <c r="Z1693" s="5">
        <f>Y1693/'currency conversion'!$B$18</f>
        <v>2.1796236957431666E-4</v>
      </c>
    </row>
    <row r="1694" spans="1:26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0"/>
        <v>0.47799999999999998</v>
      </c>
      <c r="P1694" s="6">
        <f t="shared" si="261"/>
        <v>159.33333333333334</v>
      </c>
      <c r="Q1694" t="str">
        <f t="shared" si="262"/>
        <v>music</v>
      </c>
      <c r="R1694" t="str">
        <f t="shared" si="263"/>
        <v>faith</v>
      </c>
      <c r="S1694" s="10">
        <f t="shared" si="264"/>
        <v>42787.901238425926</v>
      </c>
      <c r="T1694" s="10">
        <f t="shared" si="265"/>
        <v>42820.749305555553</v>
      </c>
      <c r="U1694">
        <f t="shared" si="266"/>
        <v>2017</v>
      </c>
      <c r="V1694">
        <f t="shared" si="267"/>
        <v>2017</v>
      </c>
      <c r="W1694" t="str">
        <f t="shared" si="268"/>
        <v>Feb</v>
      </c>
      <c r="X1694" t="str">
        <f t="shared" si="269"/>
        <v>1000 to 4999</v>
      </c>
      <c r="Y1694" s="12">
        <f>VLOOKUP(H1694,Table1[#All],2,)*Kickstarter!E1694</f>
        <v>2390</v>
      </c>
      <c r="Z1694" s="5">
        <f>Y1694/'currency conversion'!$B$18</f>
        <v>5.1875130778989926E-5</v>
      </c>
    </row>
    <row r="1695" spans="1:26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0"/>
        <v>9.3333333333333338E-2</v>
      </c>
      <c r="P1695" s="6">
        <f t="shared" si="261"/>
        <v>35</v>
      </c>
      <c r="Q1695" t="str">
        <f t="shared" si="262"/>
        <v>music</v>
      </c>
      <c r="R1695" t="str">
        <f t="shared" si="263"/>
        <v>faith</v>
      </c>
      <c r="S1695" s="10">
        <f t="shared" si="264"/>
        <v>42803.670277777783</v>
      </c>
      <c r="T1695" s="10">
        <f t="shared" si="265"/>
        <v>42834.583333333328</v>
      </c>
      <c r="U1695">
        <f t="shared" si="266"/>
        <v>2017</v>
      </c>
      <c r="V1695">
        <f t="shared" si="267"/>
        <v>2017</v>
      </c>
      <c r="W1695" t="str">
        <f t="shared" si="268"/>
        <v>Mar</v>
      </c>
      <c r="X1695" t="str">
        <f t="shared" si="269"/>
        <v>&lt;1000</v>
      </c>
      <c r="Y1695" s="12">
        <f>VLOOKUP(H1695,Table1[#All],2,)*Kickstarter!E1695</f>
        <v>366.8</v>
      </c>
      <c r="Z1695" s="5">
        <f>Y1695/'currency conversion'!$B$18</f>
        <v>7.9614217446583706E-6</v>
      </c>
    </row>
    <row r="1696" spans="1:26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0"/>
        <v>5.0000000000000001E-4</v>
      </c>
      <c r="P1696" s="6">
        <f t="shared" si="261"/>
        <v>5</v>
      </c>
      <c r="Q1696" t="str">
        <f t="shared" si="262"/>
        <v>music</v>
      </c>
      <c r="R1696" t="str">
        <f t="shared" si="263"/>
        <v>faith</v>
      </c>
      <c r="S1696" s="10">
        <f t="shared" si="264"/>
        <v>42791.419837962967</v>
      </c>
      <c r="T1696" s="10">
        <f t="shared" si="265"/>
        <v>42820.941666666666</v>
      </c>
      <c r="U1696">
        <f t="shared" si="266"/>
        <v>2017</v>
      </c>
      <c r="V1696">
        <f t="shared" si="267"/>
        <v>2017</v>
      </c>
      <c r="W1696" t="str">
        <f t="shared" si="268"/>
        <v>Feb</v>
      </c>
      <c r="X1696" t="str">
        <f t="shared" si="269"/>
        <v>&lt;1000</v>
      </c>
      <c r="Y1696" s="12">
        <f>VLOOKUP(H1696,Table1[#All],2,)*Kickstarter!E1696</f>
        <v>5</v>
      </c>
      <c r="Z1696" s="5">
        <f>Y1696/'currency conversion'!$B$18</f>
        <v>1.0852537819872369E-7</v>
      </c>
    </row>
    <row r="1697" spans="1:26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0"/>
        <v>0.11708333333333333</v>
      </c>
      <c r="P1697" s="6">
        <f t="shared" si="261"/>
        <v>61.086956521739133</v>
      </c>
      <c r="Q1697" t="str">
        <f t="shared" si="262"/>
        <v>music</v>
      </c>
      <c r="R1697" t="str">
        <f t="shared" si="263"/>
        <v>faith</v>
      </c>
      <c r="S1697" s="10">
        <f t="shared" si="264"/>
        <v>42800.781412037039</v>
      </c>
      <c r="T1697" s="10">
        <f t="shared" si="265"/>
        <v>42834.791666666672</v>
      </c>
      <c r="U1697">
        <f t="shared" si="266"/>
        <v>2017</v>
      </c>
      <c r="V1697">
        <f t="shared" si="267"/>
        <v>2017</v>
      </c>
      <c r="W1697" t="str">
        <f t="shared" si="268"/>
        <v>Mar</v>
      </c>
      <c r="X1697" t="str">
        <f t="shared" si="269"/>
        <v>1000 to 4999</v>
      </c>
      <c r="Y1697" s="12">
        <f>VLOOKUP(H1697,Table1[#All],2,)*Kickstarter!E1697</f>
        <v>1405</v>
      </c>
      <c r="Z1697" s="5">
        <f>Y1697/'currency conversion'!$B$18</f>
        <v>3.0495631273841355E-5</v>
      </c>
    </row>
    <row r="1698" spans="1:26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0"/>
        <v>0</v>
      </c>
      <c r="P1698" s="6">
        <f t="shared" si="261"/>
        <v>0</v>
      </c>
      <c r="Q1698" t="str">
        <f t="shared" si="262"/>
        <v>music</v>
      </c>
      <c r="R1698" t="str">
        <f t="shared" si="263"/>
        <v>faith</v>
      </c>
      <c r="S1698" s="10">
        <f t="shared" si="264"/>
        <v>42795.819571759261</v>
      </c>
      <c r="T1698" s="10">
        <f t="shared" si="265"/>
        <v>42825.777905092589</v>
      </c>
      <c r="U1698">
        <f t="shared" si="266"/>
        <v>2017</v>
      </c>
      <c r="V1698">
        <f t="shared" si="267"/>
        <v>2017</v>
      </c>
      <c r="W1698" t="str">
        <f t="shared" si="268"/>
        <v>Mar</v>
      </c>
      <c r="X1698" t="str">
        <f t="shared" si="269"/>
        <v>No funding</v>
      </c>
      <c r="Y1698" s="12">
        <f>VLOOKUP(H1698,Table1[#All],2,)*Kickstarter!E1698</f>
        <v>0</v>
      </c>
      <c r="Z1698" s="5">
        <f>Y1698/'currency conversion'!$B$18</f>
        <v>0</v>
      </c>
    </row>
    <row r="1699" spans="1:26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0"/>
        <v>0.20208000000000001</v>
      </c>
      <c r="P1699" s="6">
        <f t="shared" si="261"/>
        <v>114.81818181818181</v>
      </c>
      <c r="Q1699" t="str">
        <f t="shared" si="262"/>
        <v>music</v>
      </c>
      <c r="R1699" t="str">
        <f t="shared" si="263"/>
        <v>faith</v>
      </c>
      <c r="S1699" s="10">
        <f t="shared" si="264"/>
        <v>42804.782962962963</v>
      </c>
      <c r="T1699" s="10">
        <f t="shared" si="265"/>
        <v>42834.741296296299</v>
      </c>
      <c r="U1699">
        <f t="shared" si="266"/>
        <v>2017</v>
      </c>
      <c r="V1699">
        <f t="shared" si="267"/>
        <v>2017</v>
      </c>
      <c r="W1699" t="str">
        <f t="shared" si="268"/>
        <v>Mar</v>
      </c>
      <c r="X1699" t="str">
        <f t="shared" si="269"/>
        <v>1000 to 4999</v>
      </c>
      <c r="Y1699" s="12">
        <f>VLOOKUP(H1699,Table1[#All],2,)*Kickstarter!E1699</f>
        <v>2526</v>
      </c>
      <c r="Z1699" s="5">
        <f>Y1699/'currency conversion'!$B$18</f>
        <v>5.482702106599521E-5</v>
      </c>
    </row>
    <row r="1700" spans="1:26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0"/>
        <v>0</v>
      </c>
      <c r="P1700" s="6">
        <f t="shared" si="261"/>
        <v>0</v>
      </c>
      <c r="Q1700" t="str">
        <f t="shared" si="262"/>
        <v>music</v>
      </c>
      <c r="R1700" t="str">
        <f t="shared" si="263"/>
        <v>faith</v>
      </c>
      <c r="S1700" s="10">
        <f t="shared" si="264"/>
        <v>42795.957870370374</v>
      </c>
      <c r="T1700" s="10">
        <f t="shared" si="265"/>
        <v>42819.897916666669</v>
      </c>
      <c r="U1700">
        <f t="shared" si="266"/>
        <v>2017</v>
      </c>
      <c r="V1700">
        <f t="shared" si="267"/>
        <v>2017</v>
      </c>
      <c r="W1700" t="str">
        <f t="shared" si="268"/>
        <v>Mar</v>
      </c>
      <c r="X1700" t="str">
        <f t="shared" si="269"/>
        <v>No funding</v>
      </c>
      <c r="Y1700" s="12">
        <f>VLOOKUP(H1700,Table1[#All],2,)*Kickstarter!E1700</f>
        <v>0</v>
      </c>
      <c r="Z1700" s="5">
        <f>Y1700/'currency conversion'!$B$18</f>
        <v>0</v>
      </c>
    </row>
    <row r="1701" spans="1:26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0"/>
        <v>4.2311459353574929E-2</v>
      </c>
      <c r="P1701" s="6">
        <f t="shared" si="261"/>
        <v>54</v>
      </c>
      <c r="Q1701" t="str">
        <f t="shared" si="262"/>
        <v>music</v>
      </c>
      <c r="R1701" t="str">
        <f t="shared" si="263"/>
        <v>faith</v>
      </c>
      <c r="S1701" s="10">
        <f t="shared" si="264"/>
        <v>42806.613946759258</v>
      </c>
      <c r="T1701" s="10">
        <f t="shared" si="265"/>
        <v>42836.613946759258</v>
      </c>
      <c r="U1701">
        <f t="shared" si="266"/>
        <v>2017</v>
      </c>
      <c r="V1701">
        <f t="shared" si="267"/>
        <v>2017</v>
      </c>
      <c r="W1701" t="str">
        <f t="shared" si="268"/>
        <v>Mar</v>
      </c>
      <c r="X1701" t="str">
        <f t="shared" si="269"/>
        <v>&lt;1000</v>
      </c>
      <c r="Y1701" s="12">
        <f>VLOOKUP(H1701,Table1[#All],2,)*Kickstarter!E1701</f>
        <v>216</v>
      </c>
      <c r="Z1701" s="5">
        <f>Y1701/'currency conversion'!$B$18</f>
        <v>4.6882963381848638E-6</v>
      </c>
    </row>
    <row r="1702" spans="1:26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0"/>
        <v>0.2606</v>
      </c>
      <c r="P1702" s="6">
        <f t="shared" si="261"/>
        <v>65.974683544303801</v>
      </c>
      <c r="Q1702" t="str">
        <f t="shared" si="262"/>
        <v>music</v>
      </c>
      <c r="R1702" t="str">
        <f t="shared" si="263"/>
        <v>faith</v>
      </c>
      <c r="S1702" s="10">
        <f t="shared" si="264"/>
        <v>42795.821643518517</v>
      </c>
      <c r="T1702" s="10">
        <f t="shared" si="265"/>
        <v>42825.916666666672</v>
      </c>
      <c r="U1702">
        <f t="shared" si="266"/>
        <v>2017</v>
      </c>
      <c r="V1702">
        <f t="shared" si="267"/>
        <v>2017</v>
      </c>
      <c r="W1702" t="str">
        <f t="shared" si="268"/>
        <v>Mar</v>
      </c>
      <c r="X1702" t="str">
        <f t="shared" si="269"/>
        <v>5000 to 9999</v>
      </c>
      <c r="Y1702" s="12">
        <f>VLOOKUP(H1702,Table1[#All],2,)*Kickstarter!E1702</f>
        <v>5212</v>
      </c>
      <c r="Z1702" s="5">
        <f>Y1702/'currency conversion'!$B$18</f>
        <v>1.1312685423434957E-4</v>
      </c>
    </row>
    <row r="1703" spans="1:26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0"/>
        <v>1.9801980198019802E-3</v>
      </c>
      <c r="P1703" s="6">
        <f t="shared" si="261"/>
        <v>5</v>
      </c>
      <c r="Q1703" t="str">
        <f t="shared" si="262"/>
        <v>music</v>
      </c>
      <c r="R1703" t="str">
        <f t="shared" si="263"/>
        <v>faith</v>
      </c>
      <c r="S1703" s="10">
        <f t="shared" si="264"/>
        <v>41989.414409722223</v>
      </c>
      <c r="T1703" s="10">
        <f t="shared" si="265"/>
        <v>42019.414409722223</v>
      </c>
      <c r="U1703">
        <f t="shared" si="266"/>
        <v>2014</v>
      </c>
      <c r="V1703">
        <f t="shared" si="267"/>
        <v>2015</v>
      </c>
      <c r="W1703" t="str">
        <f t="shared" si="268"/>
        <v>Dec</v>
      </c>
      <c r="X1703" t="str">
        <f t="shared" si="269"/>
        <v>&lt;1000</v>
      </c>
      <c r="Y1703" s="12">
        <f>VLOOKUP(H1703,Table1[#All],2,)*Kickstarter!E1703</f>
        <v>10</v>
      </c>
      <c r="Z1703" s="5">
        <f>Y1703/'currency conversion'!$B$18</f>
        <v>2.1705075639744738E-7</v>
      </c>
    </row>
    <row r="1704" spans="1:26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0"/>
        <v>6.0606060606060605E-5</v>
      </c>
      <c r="P1704" s="6">
        <f t="shared" si="261"/>
        <v>1</v>
      </c>
      <c r="Q1704" t="str">
        <f t="shared" si="262"/>
        <v>music</v>
      </c>
      <c r="R1704" t="str">
        <f t="shared" si="263"/>
        <v>faith</v>
      </c>
      <c r="S1704" s="10">
        <f t="shared" si="264"/>
        <v>42063.619791666672</v>
      </c>
      <c r="T1704" s="10">
        <f t="shared" si="265"/>
        <v>42093.578125</v>
      </c>
      <c r="U1704">
        <f t="shared" si="266"/>
        <v>2015</v>
      </c>
      <c r="V1704">
        <f t="shared" si="267"/>
        <v>2015</v>
      </c>
      <c r="W1704" t="str">
        <f t="shared" si="268"/>
        <v>Feb</v>
      </c>
      <c r="X1704" t="str">
        <f t="shared" si="269"/>
        <v>&lt;1000</v>
      </c>
      <c r="Y1704" s="12">
        <f>VLOOKUP(H1704,Table1[#All],2,)*Kickstarter!E1704</f>
        <v>1</v>
      </c>
      <c r="Z1704" s="5">
        <f>Y1704/'currency conversion'!$B$18</f>
        <v>2.1705075639744737E-8</v>
      </c>
    </row>
    <row r="1705" spans="1:26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0"/>
        <v>1.0200000000000001E-2</v>
      </c>
      <c r="P1705" s="6">
        <f t="shared" si="261"/>
        <v>25.5</v>
      </c>
      <c r="Q1705" t="str">
        <f t="shared" si="262"/>
        <v>music</v>
      </c>
      <c r="R1705" t="str">
        <f t="shared" si="263"/>
        <v>faith</v>
      </c>
      <c r="S1705" s="10">
        <f t="shared" si="264"/>
        <v>42187.031678240739</v>
      </c>
      <c r="T1705" s="10">
        <f t="shared" si="265"/>
        <v>42247.031678240739</v>
      </c>
      <c r="U1705">
        <f t="shared" si="266"/>
        <v>2015</v>
      </c>
      <c r="V1705">
        <f t="shared" si="267"/>
        <v>2015</v>
      </c>
      <c r="W1705" t="str">
        <f t="shared" si="268"/>
        <v>Jul</v>
      </c>
      <c r="X1705" t="str">
        <f t="shared" si="269"/>
        <v>&lt;1000</v>
      </c>
      <c r="Y1705" s="12">
        <f>VLOOKUP(H1705,Table1[#All],2,)*Kickstarter!E1705</f>
        <v>51</v>
      </c>
      <c r="Z1705" s="5">
        <f>Y1705/'currency conversion'!$B$18</f>
        <v>1.1069588576269817E-6</v>
      </c>
    </row>
    <row r="1706" spans="1:26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0"/>
        <v>0.65100000000000002</v>
      </c>
      <c r="P1706" s="6">
        <f t="shared" si="261"/>
        <v>118.36363636363636</v>
      </c>
      <c r="Q1706" t="str">
        <f t="shared" si="262"/>
        <v>music</v>
      </c>
      <c r="R1706" t="str">
        <f t="shared" si="263"/>
        <v>faith</v>
      </c>
      <c r="S1706" s="10">
        <f t="shared" si="264"/>
        <v>42020.889733796299</v>
      </c>
      <c r="T1706" s="10">
        <f t="shared" si="265"/>
        <v>42050.889733796299</v>
      </c>
      <c r="U1706">
        <f t="shared" si="266"/>
        <v>2015</v>
      </c>
      <c r="V1706">
        <f t="shared" si="267"/>
        <v>2015</v>
      </c>
      <c r="W1706" t="str">
        <f t="shared" si="268"/>
        <v>Jan</v>
      </c>
      <c r="X1706" t="str">
        <f t="shared" si="269"/>
        <v>1000 to 4999</v>
      </c>
      <c r="Y1706" s="12">
        <f>VLOOKUP(H1706,Table1[#All],2,)*Kickstarter!E1706</f>
        <v>1302</v>
      </c>
      <c r="Z1706" s="5">
        <f>Y1706/'currency conversion'!$B$18</f>
        <v>2.8260008482947648E-5</v>
      </c>
    </row>
    <row r="1707" spans="1:26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0"/>
        <v>0</v>
      </c>
      <c r="P1707" s="6">
        <f t="shared" si="261"/>
        <v>0</v>
      </c>
      <c r="Q1707" t="str">
        <f t="shared" si="262"/>
        <v>music</v>
      </c>
      <c r="R1707" t="str">
        <f t="shared" si="263"/>
        <v>faith</v>
      </c>
      <c r="S1707" s="10">
        <f t="shared" si="264"/>
        <v>42244.766736111109</v>
      </c>
      <c r="T1707" s="10">
        <f t="shared" si="265"/>
        <v>42256.416666666672</v>
      </c>
      <c r="U1707">
        <f t="shared" si="266"/>
        <v>2015</v>
      </c>
      <c r="V1707">
        <f t="shared" si="267"/>
        <v>2015</v>
      </c>
      <c r="W1707" t="str">
        <f t="shared" si="268"/>
        <v>Aug</v>
      </c>
      <c r="X1707" t="str">
        <f t="shared" si="269"/>
        <v>No funding</v>
      </c>
      <c r="Y1707" s="12">
        <f>VLOOKUP(H1707,Table1[#All],2,)*Kickstarter!E1707</f>
        <v>0</v>
      </c>
      <c r="Z1707" s="5">
        <f>Y1707/'currency conversion'!$B$18</f>
        <v>0</v>
      </c>
    </row>
    <row r="1708" spans="1:26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0"/>
        <v>0</v>
      </c>
      <c r="P1708" s="6">
        <f t="shared" si="261"/>
        <v>0</v>
      </c>
      <c r="Q1708" t="str">
        <f t="shared" si="262"/>
        <v>music</v>
      </c>
      <c r="R1708" t="str">
        <f t="shared" si="263"/>
        <v>faith</v>
      </c>
      <c r="S1708" s="10">
        <f t="shared" si="264"/>
        <v>42179.056388888886</v>
      </c>
      <c r="T1708" s="10">
        <f t="shared" si="265"/>
        <v>42239.056388888886</v>
      </c>
      <c r="U1708">
        <f t="shared" si="266"/>
        <v>2015</v>
      </c>
      <c r="V1708">
        <f t="shared" si="267"/>
        <v>2015</v>
      </c>
      <c r="W1708" t="str">
        <f t="shared" si="268"/>
        <v>Jun</v>
      </c>
      <c r="X1708" t="str">
        <f t="shared" si="269"/>
        <v>No funding</v>
      </c>
      <c r="Y1708" s="12">
        <f>VLOOKUP(H1708,Table1[#All],2,)*Kickstarter!E1708</f>
        <v>0</v>
      </c>
      <c r="Z1708" s="5">
        <f>Y1708/'currency conversion'!$B$18</f>
        <v>0</v>
      </c>
    </row>
    <row r="1709" spans="1:26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0"/>
        <v>9.74E-2</v>
      </c>
      <c r="P1709" s="6">
        <f t="shared" si="261"/>
        <v>54.111111111111114</v>
      </c>
      <c r="Q1709" t="str">
        <f t="shared" si="262"/>
        <v>music</v>
      </c>
      <c r="R1709" t="str">
        <f t="shared" si="263"/>
        <v>faith</v>
      </c>
      <c r="S1709" s="10">
        <f t="shared" si="264"/>
        <v>42427.471006944441</v>
      </c>
      <c r="T1709" s="10">
        <f t="shared" si="265"/>
        <v>42457.429340277777</v>
      </c>
      <c r="U1709">
        <f t="shared" si="266"/>
        <v>2016</v>
      </c>
      <c r="V1709">
        <f t="shared" si="267"/>
        <v>2016</v>
      </c>
      <c r="W1709" t="str">
        <f t="shared" si="268"/>
        <v>Feb</v>
      </c>
      <c r="X1709" t="str">
        <f t="shared" si="269"/>
        <v>&lt;1000</v>
      </c>
      <c r="Y1709" s="12">
        <f>VLOOKUP(H1709,Table1[#All],2,)*Kickstarter!E1709</f>
        <v>487</v>
      </c>
      <c r="Z1709" s="5">
        <f>Y1709/'currency conversion'!$B$18</f>
        <v>1.0570371836555687E-5</v>
      </c>
    </row>
    <row r="1710" spans="1:26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0"/>
        <v>0</v>
      </c>
      <c r="P1710" s="6">
        <f t="shared" si="261"/>
        <v>0</v>
      </c>
      <c r="Q1710" t="str">
        <f t="shared" si="262"/>
        <v>music</v>
      </c>
      <c r="R1710" t="str">
        <f t="shared" si="263"/>
        <v>faith</v>
      </c>
      <c r="S1710" s="10">
        <f t="shared" si="264"/>
        <v>42451.616967592592</v>
      </c>
      <c r="T1710" s="10">
        <f t="shared" si="265"/>
        <v>42491.616967592592</v>
      </c>
      <c r="U1710">
        <f t="shared" si="266"/>
        <v>2016</v>
      </c>
      <c r="V1710">
        <f t="shared" si="267"/>
        <v>2016</v>
      </c>
      <c r="W1710" t="str">
        <f t="shared" si="268"/>
        <v>Mar</v>
      </c>
      <c r="X1710" t="str">
        <f t="shared" si="269"/>
        <v>No funding</v>
      </c>
      <c r="Y1710" s="12">
        <f>VLOOKUP(H1710,Table1[#All],2,)*Kickstarter!E1710</f>
        <v>0</v>
      </c>
      <c r="Z1710" s="5">
        <f>Y1710/'currency conversion'!$B$18</f>
        <v>0</v>
      </c>
    </row>
    <row r="1711" spans="1:26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0"/>
        <v>4.8571428571428571E-2</v>
      </c>
      <c r="P1711" s="6">
        <f t="shared" si="261"/>
        <v>21.25</v>
      </c>
      <c r="Q1711" t="str">
        <f t="shared" si="262"/>
        <v>music</v>
      </c>
      <c r="R1711" t="str">
        <f t="shared" si="263"/>
        <v>faith</v>
      </c>
      <c r="S1711" s="10">
        <f t="shared" si="264"/>
        <v>41841.313819444447</v>
      </c>
      <c r="T1711" s="10">
        <f t="shared" si="265"/>
        <v>41882.568749999999</v>
      </c>
      <c r="U1711">
        <f t="shared" si="266"/>
        <v>2014</v>
      </c>
      <c r="V1711">
        <f t="shared" si="267"/>
        <v>2014</v>
      </c>
      <c r="W1711" t="str">
        <f t="shared" si="268"/>
        <v>Jul</v>
      </c>
      <c r="X1711" t="str">
        <f t="shared" si="269"/>
        <v>&lt;1000</v>
      </c>
      <c r="Y1711" s="12">
        <f>VLOOKUP(H1711,Table1[#All],2,)*Kickstarter!E1711</f>
        <v>85</v>
      </c>
      <c r="Z1711" s="5">
        <f>Y1711/'currency conversion'!$B$18</f>
        <v>1.8449314293783028E-6</v>
      </c>
    </row>
    <row r="1712" spans="1:26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0"/>
        <v>6.7999999999999996E-3</v>
      </c>
      <c r="P1712" s="6">
        <f t="shared" si="261"/>
        <v>34</v>
      </c>
      <c r="Q1712" t="str">
        <f t="shared" si="262"/>
        <v>music</v>
      </c>
      <c r="R1712" t="str">
        <f t="shared" si="263"/>
        <v>faith</v>
      </c>
      <c r="S1712" s="10">
        <f t="shared" si="264"/>
        <v>42341.341296296298</v>
      </c>
      <c r="T1712" s="10">
        <f t="shared" si="265"/>
        <v>42387.291666666672</v>
      </c>
      <c r="U1712">
        <f t="shared" si="266"/>
        <v>2015</v>
      </c>
      <c r="V1712">
        <f t="shared" si="267"/>
        <v>2016</v>
      </c>
      <c r="W1712" t="str">
        <f t="shared" si="268"/>
        <v>Dec</v>
      </c>
      <c r="X1712" t="str">
        <f t="shared" si="269"/>
        <v>&lt;1000</v>
      </c>
      <c r="Y1712" s="12">
        <f>VLOOKUP(H1712,Table1[#All],2,)*Kickstarter!E1712</f>
        <v>38.76</v>
      </c>
      <c r="Z1712" s="5">
        <f>Y1712/'currency conversion'!$B$18</f>
        <v>8.4128873179650604E-7</v>
      </c>
    </row>
    <row r="1713" spans="1:26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0"/>
        <v>0.105</v>
      </c>
      <c r="P1713" s="6">
        <f t="shared" si="261"/>
        <v>525</v>
      </c>
      <c r="Q1713" t="str">
        <f t="shared" si="262"/>
        <v>music</v>
      </c>
      <c r="R1713" t="str">
        <f t="shared" si="263"/>
        <v>faith</v>
      </c>
      <c r="S1713" s="10">
        <f t="shared" si="264"/>
        <v>41852.396226851852</v>
      </c>
      <c r="T1713" s="10">
        <f t="shared" si="265"/>
        <v>41883.396226851852</v>
      </c>
      <c r="U1713">
        <f t="shared" si="266"/>
        <v>2014</v>
      </c>
      <c r="V1713">
        <f t="shared" si="267"/>
        <v>2014</v>
      </c>
      <c r="W1713" t="str">
        <f t="shared" si="268"/>
        <v>Aug</v>
      </c>
      <c r="X1713" t="str">
        <f t="shared" si="269"/>
        <v>1000 to 4999</v>
      </c>
      <c r="Y1713" s="12">
        <f>VLOOKUP(H1713,Table1[#All],2,)*Kickstarter!E1713</f>
        <v>1050</v>
      </c>
      <c r="Z1713" s="5">
        <f>Y1713/'currency conversion'!$B$18</f>
        <v>2.2790329421731975E-5</v>
      </c>
    </row>
    <row r="1714" spans="1:26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0"/>
        <v>0</v>
      </c>
      <c r="P1714" s="6">
        <f t="shared" si="261"/>
        <v>0</v>
      </c>
      <c r="Q1714" t="str">
        <f t="shared" si="262"/>
        <v>music</v>
      </c>
      <c r="R1714" t="str">
        <f t="shared" si="263"/>
        <v>faith</v>
      </c>
      <c r="S1714" s="10">
        <f t="shared" si="264"/>
        <v>42125.663807870369</v>
      </c>
      <c r="T1714" s="10">
        <f t="shared" si="265"/>
        <v>42185.663807870369</v>
      </c>
      <c r="U1714">
        <f t="shared" si="266"/>
        <v>2015</v>
      </c>
      <c r="V1714">
        <f t="shared" si="267"/>
        <v>2015</v>
      </c>
      <c r="W1714" t="str">
        <f t="shared" si="268"/>
        <v>May</v>
      </c>
      <c r="X1714" t="str">
        <f t="shared" si="269"/>
        <v>No funding</v>
      </c>
      <c r="Y1714" s="12">
        <f>VLOOKUP(H1714,Table1[#All],2,)*Kickstarter!E1714</f>
        <v>0</v>
      </c>
      <c r="Z1714" s="5">
        <f>Y1714/'currency conversion'!$B$18</f>
        <v>0</v>
      </c>
    </row>
    <row r="1715" spans="1:26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0"/>
        <v>1.6666666666666666E-2</v>
      </c>
      <c r="P1715" s="6">
        <f t="shared" si="261"/>
        <v>50</v>
      </c>
      <c r="Q1715" t="str">
        <f t="shared" si="262"/>
        <v>music</v>
      </c>
      <c r="R1715" t="str">
        <f t="shared" si="263"/>
        <v>faith</v>
      </c>
      <c r="S1715" s="10">
        <f t="shared" si="264"/>
        <v>41887.551064814819</v>
      </c>
      <c r="T1715" s="10">
        <f t="shared" si="265"/>
        <v>41917.551064814819</v>
      </c>
      <c r="U1715">
        <f t="shared" si="266"/>
        <v>2014</v>
      </c>
      <c r="V1715">
        <f t="shared" si="267"/>
        <v>2014</v>
      </c>
      <c r="W1715" t="str">
        <f t="shared" si="268"/>
        <v>Sep</v>
      </c>
      <c r="X1715" t="str">
        <f t="shared" si="269"/>
        <v>&lt;1000</v>
      </c>
      <c r="Y1715" s="12">
        <f>VLOOKUP(H1715,Table1[#All],2,)*Kickstarter!E1715</f>
        <v>50</v>
      </c>
      <c r="Z1715" s="5">
        <f>Y1715/'currency conversion'!$B$18</f>
        <v>1.085253781987237E-6</v>
      </c>
    </row>
    <row r="1716" spans="1:26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0"/>
        <v>7.868E-2</v>
      </c>
      <c r="P1716" s="6">
        <f t="shared" si="261"/>
        <v>115.70588235294117</v>
      </c>
      <c r="Q1716" t="str">
        <f t="shared" si="262"/>
        <v>music</v>
      </c>
      <c r="R1716" t="str">
        <f t="shared" si="263"/>
        <v>faith</v>
      </c>
      <c r="S1716" s="10">
        <f t="shared" si="264"/>
        <v>42095.668530092589</v>
      </c>
      <c r="T1716" s="10">
        <f t="shared" si="265"/>
        <v>42125.668530092589</v>
      </c>
      <c r="U1716">
        <f t="shared" si="266"/>
        <v>2015</v>
      </c>
      <c r="V1716">
        <f t="shared" si="267"/>
        <v>2015</v>
      </c>
      <c r="W1716" t="str">
        <f t="shared" si="268"/>
        <v>Apr</v>
      </c>
      <c r="X1716" t="str">
        <f t="shared" si="269"/>
        <v>1000 to 4999</v>
      </c>
      <c r="Y1716" s="12">
        <f>VLOOKUP(H1716,Table1[#All],2,)*Kickstarter!E1716</f>
        <v>1967</v>
      </c>
      <c r="Z1716" s="5">
        <f>Y1716/'currency conversion'!$B$18</f>
        <v>4.2693883783377901E-5</v>
      </c>
    </row>
    <row r="1717" spans="1:26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0"/>
        <v>2.2000000000000001E-3</v>
      </c>
      <c r="P1717" s="6">
        <f t="shared" si="261"/>
        <v>5.5</v>
      </c>
      <c r="Q1717" t="str">
        <f t="shared" si="262"/>
        <v>music</v>
      </c>
      <c r="R1717" t="str">
        <f t="shared" si="263"/>
        <v>faith</v>
      </c>
      <c r="S1717" s="10">
        <f t="shared" si="264"/>
        <v>42063.967418981483</v>
      </c>
      <c r="T1717" s="10">
        <f t="shared" si="265"/>
        <v>42093.890277777777</v>
      </c>
      <c r="U1717">
        <f t="shared" si="266"/>
        <v>2015</v>
      </c>
      <c r="V1717">
        <f t="shared" si="267"/>
        <v>2015</v>
      </c>
      <c r="W1717" t="str">
        <f t="shared" si="268"/>
        <v>Feb</v>
      </c>
      <c r="X1717" t="str">
        <f t="shared" si="269"/>
        <v>&lt;1000</v>
      </c>
      <c r="Y1717" s="12">
        <f>VLOOKUP(H1717,Table1[#All],2,)*Kickstarter!E1717</f>
        <v>11</v>
      </c>
      <c r="Z1717" s="5">
        <f>Y1717/'currency conversion'!$B$18</f>
        <v>2.3875583203719213E-7</v>
      </c>
    </row>
    <row r="1718" spans="1:26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0"/>
        <v>7.4999999999999997E-2</v>
      </c>
      <c r="P1718" s="6">
        <f t="shared" si="261"/>
        <v>50</v>
      </c>
      <c r="Q1718" t="str">
        <f t="shared" si="262"/>
        <v>music</v>
      </c>
      <c r="R1718" t="str">
        <f t="shared" si="263"/>
        <v>faith</v>
      </c>
      <c r="S1718" s="10">
        <f t="shared" si="264"/>
        <v>42673.327534722222</v>
      </c>
      <c r="T1718" s="10">
        <f t="shared" si="265"/>
        <v>42713.369201388894</v>
      </c>
      <c r="U1718">
        <f t="shared" si="266"/>
        <v>2016</v>
      </c>
      <c r="V1718">
        <f t="shared" si="267"/>
        <v>2016</v>
      </c>
      <c r="W1718" t="str">
        <f t="shared" si="268"/>
        <v>Oct</v>
      </c>
      <c r="X1718" t="str">
        <f t="shared" si="269"/>
        <v>&lt;1000</v>
      </c>
      <c r="Y1718" s="12">
        <f>VLOOKUP(H1718,Table1[#All],2,)*Kickstarter!E1718</f>
        <v>150</v>
      </c>
      <c r="Z1718" s="5">
        <f>Y1718/'currency conversion'!$B$18</f>
        <v>3.2557613459617107E-6</v>
      </c>
    </row>
    <row r="1719" spans="1:26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0"/>
        <v>0.42725880551301687</v>
      </c>
      <c r="P1719" s="6">
        <f t="shared" si="261"/>
        <v>34.024390243902438</v>
      </c>
      <c r="Q1719" t="str">
        <f t="shared" si="262"/>
        <v>music</v>
      </c>
      <c r="R1719" t="str">
        <f t="shared" si="263"/>
        <v>faith</v>
      </c>
      <c r="S1719" s="10">
        <f t="shared" si="264"/>
        <v>42460.731921296298</v>
      </c>
      <c r="T1719" s="10">
        <f t="shared" si="265"/>
        <v>42480.916666666672</v>
      </c>
      <c r="U1719">
        <f t="shared" si="266"/>
        <v>2016</v>
      </c>
      <c r="V1719">
        <f t="shared" si="267"/>
        <v>2016</v>
      </c>
      <c r="W1719" t="str">
        <f t="shared" si="268"/>
        <v>Mar</v>
      </c>
      <c r="X1719" t="str">
        <f t="shared" si="269"/>
        <v>1000 to 4999</v>
      </c>
      <c r="Y1719" s="12">
        <f>VLOOKUP(H1719,Table1[#All],2,)*Kickstarter!E1719</f>
        <v>1395</v>
      </c>
      <c r="Z1719" s="5">
        <f>Y1719/'currency conversion'!$B$18</f>
        <v>3.027858051744391E-5</v>
      </c>
    </row>
    <row r="1720" spans="1:26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0"/>
        <v>2.142857142857143E-3</v>
      </c>
      <c r="P1720" s="6">
        <f t="shared" si="261"/>
        <v>37.5</v>
      </c>
      <c r="Q1720" t="str">
        <f t="shared" si="262"/>
        <v>music</v>
      </c>
      <c r="R1720" t="str">
        <f t="shared" si="263"/>
        <v>faith</v>
      </c>
      <c r="S1720" s="10">
        <f t="shared" si="264"/>
        <v>42460.360520833332</v>
      </c>
      <c r="T1720" s="10">
        <f t="shared" si="265"/>
        <v>42503.957638888889</v>
      </c>
      <c r="U1720">
        <f t="shared" si="266"/>
        <v>2016</v>
      </c>
      <c r="V1720">
        <f t="shared" si="267"/>
        <v>2016</v>
      </c>
      <c r="W1720" t="str">
        <f t="shared" si="268"/>
        <v>Mar</v>
      </c>
      <c r="X1720" t="str">
        <f t="shared" si="269"/>
        <v>&lt;1000</v>
      </c>
      <c r="Y1720" s="12">
        <f>VLOOKUP(H1720,Table1[#All],2,)*Kickstarter!E1720</f>
        <v>75</v>
      </c>
      <c r="Z1720" s="5">
        <f>Y1720/'currency conversion'!$B$18</f>
        <v>1.6278806729808554E-6</v>
      </c>
    </row>
    <row r="1721" spans="1:26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0"/>
        <v>8.7500000000000008E-3</v>
      </c>
      <c r="P1721" s="6">
        <f t="shared" si="261"/>
        <v>11.666666666666666</v>
      </c>
      <c r="Q1721" t="str">
        <f t="shared" si="262"/>
        <v>music</v>
      </c>
      <c r="R1721" t="str">
        <f t="shared" si="263"/>
        <v>faith</v>
      </c>
      <c r="S1721" s="10">
        <f t="shared" si="264"/>
        <v>41869.284618055557</v>
      </c>
      <c r="T1721" s="10">
        <f t="shared" si="265"/>
        <v>41899.284618055557</v>
      </c>
      <c r="U1721">
        <f t="shared" si="266"/>
        <v>2014</v>
      </c>
      <c r="V1721">
        <f t="shared" si="267"/>
        <v>2014</v>
      </c>
      <c r="W1721" t="str">
        <f t="shared" si="268"/>
        <v>Aug</v>
      </c>
      <c r="X1721" t="str">
        <f t="shared" si="269"/>
        <v>&lt;1000</v>
      </c>
      <c r="Y1721" s="12">
        <f>VLOOKUP(H1721,Table1[#All],2,)*Kickstarter!E1721</f>
        <v>35</v>
      </c>
      <c r="Z1721" s="5">
        <f>Y1721/'currency conversion'!$B$18</f>
        <v>7.5967764739106582E-7</v>
      </c>
    </row>
    <row r="1722" spans="1:26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0"/>
        <v>5.6250000000000001E-2</v>
      </c>
      <c r="P1722" s="6">
        <f t="shared" si="261"/>
        <v>28.125</v>
      </c>
      <c r="Q1722" t="str">
        <f t="shared" si="262"/>
        <v>music</v>
      </c>
      <c r="R1722" t="str">
        <f t="shared" si="263"/>
        <v>faith</v>
      </c>
      <c r="S1722" s="10">
        <f t="shared" si="264"/>
        <v>41922.533229166671</v>
      </c>
      <c r="T1722" s="10">
        <f t="shared" si="265"/>
        <v>41952.574895833335</v>
      </c>
      <c r="U1722">
        <f t="shared" si="266"/>
        <v>2014</v>
      </c>
      <c r="V1722">
        <f t="shared" si="267"/>
        <v>2014</v>
      </c>
      <c r="W1722" t="str">
        <f t="shared" si="268"/>
        <v>Oct</v>
      </c>
      <c r="X1722" t="str">
        <f t="shared" si="269"/>
        <v>&lt;1000</v>
      </c>
      <c r="Y1722" s="12">
        <f>VLOOKUP(H1722,Table1[#All],2,)*Kickstarter!E1722</f>
        <v>225</v>
      </c>
      <c r="Z1722" s="5">
        <f>Y1722/'currency conversion'!$B$18</f>
        <v>4.8836420189425663E-6</v>
      </c>
    </row>
    <row r="1723" spans="1:26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0"/>
        <v>0</v>
      </c>
      <c r="P1723" s="6">
        <f t="shared" si="261"/>
        <v>0</v>
      </c>
      <c r="Q1723" t="str">
        <f t="shared" si="262"/>
        <v>music</v>
      </c>
      <c r="R1723" t="str">
        <f t="shared" si="263"/>
        <v>faith</v>
      </c>
      <c r="S1723" s="10">
        <f t="shared" si="264"/>
        <v>42319.211377314816</v>
      </c>
      <c r="T1723" s="10">
        <f t="shared" si="265"/>
        <v>42349.211377314816</v>
      </c>
      <c r="U1723">
        <f t="shared" si="266"/>
        <v>2015</v>
      </c>
      <c r="V1723">
        <f t="shared" si="267"/>
        <v>2015</v>
      </c>
      <c r="W1723" t="str">
        <f t="shared" si="268"/>
        <v>Nov</v>
      </c>
      <c r="X1723" t="str">
        <f t="shared" si="269"/>
        <v>No funding</v>
      </c>
      <c r="Y1723" s="12">
        <f>VLOOKUP(H1723,Table1[#All],2,)*Kickstarter!E1723</f>
        <v>0</v>
      </c>
      <c r="Z1723" s="5">
        <f>Y1723/'currency conversion'!$B$18</f>
        <v>0</v>
      </c>
    </row>
    <row r="1724" spans="1:26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0"/>
        <v>3.4722222222222224E-4</v>
      </c>
      <c r="P1724" s="6">
        <f t="shared" si="261"/>
        <v>1</v>
      </c>
      <c r="Q1724" t="str">
        <f t="shared" si="262"/>
        <v>music</v>
      </c>
      <c r="R1724" t="str">
        <f t="shared" si="263"/>
        <v>faith</v>
      </c>
      <c r="S1724" s="10">
        <f t="shared" si="264"/>
        <v>42425.710983796293</v>
      </c>
      <c r="T1724" s="10">
        <f t="shared" si="265"/>
        <v>42462.756944444445</v>
      </c>
      <c r="U1724">
        <f t="shared" si="266"/>
        <v>2016</v>
      </c>
      <c r="V1724">
        <f t="shared" si="267"/>
        <v>2016</v>
      </c>
      <c r="W1724" t="str">
        <f t="shared" si="268"/>
        <v>Feb</v>
      </c>
      <c r="X1724" t="str">
        <f t="shared" si="269"/>
        <v>&lt;1000</v>
      </c>
      <c r="Y1724" s="12">
        <f>VLOOKUP(H1724,Table1[#All],2,)*Kickstarter!E1724</f>
        <v>1</v>
      </c>
      <c r="Z1724" s="5">
        <f>Y1724/'currency conversion'!$B$18</f>
        <v>2.1705075639744737E-8</v>
      </c>
    </row>
    <row r="1725" spans="1:26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0"/>
        <v>6.5000000000000002E-2</v>
      </c>
      <c r="P1725" s="6">
        <f t="shared" si="261"/>
        <v>216.66666666666666</v>
      </c>
      <c r="Q1725" t="str">
        <f t="shared" si="262"/>
        <v>music</v>
      </c>
      <c r="R1725" t="str">
        <f t="shared" si="263"/>
        <v>faith</v>
      </c>
      <c r="S1725" s="10">
        <f t="shared" si="264"/>
        <v>42129.57540509259</v>
      </c>
      <c r="T1725" s="10">
        <f t="shared" si="265"/>
        <v>42186</v>
      </c>
      <c r="U1725">
        <f t="shared" si="266"/>
        <v>2015</v>
      </c>
      <c r="V1725">
        <f t="shared" si="267"/>
        <v>2015</v>
      </c>
      <c r="W1725" t="str">
        <f t="shared" si="268"/>
        <v>May</v>
      </c>
      <c r="X1725" t="str">
        <f t="shared" si="269"/>
        <v>&lt;1000</v>
      </c>
      <c r="Y1725" s="12">
        <f>VLOOKUP(H1725,Table1[#All],2,)*Kickstarter!E1725</f>
        <v>650</v>
      </c>
      <c r="Z1725" s="5">
        <f>Y1725/'currency conversion'!$B$18</f>
        <v>1.410829916583408E-5</v>
      </c>
    </row>
    <row r="1726" spans="1:26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0"/>
        <v>5.8333333333333336E-3</v>
      </c>
      <c r="P1726" s="6">
        <f t="shared" si="261"/>
        <v>8.75</v>
      </c>
      <c r="Q1726" t="str">
        <f t="shared" si="262"/>
        <v>music</v>
      </c>
      <c r="R1726" t="str">
        <f t="shared" si="263"/>
        <v>faith</v>
      </c>
      <c r="S1726" s="10">
        <f t="shared" si="264"/>
        <v>41912.682430555556</v>
      </c>
      <c r="T1726" s="10">
        <f t="shared" si="265"/>
        <v>41942.682430555556</v>
      </c>
      <c r="U1726">
        <f t="shared" si="266"/>
        <v>2014</v>
      </c>
      <c r="V1726">
        <f t="shared" si="267"/>
        <v>2014</v>
      </c>
      <c r="W1726" t="str">
        <f t="shared" si="268"/>
        <v>Sep</v>
      </c>
      <c r="X1726" t="str">
        <f t="shared" si="269"/>
        <v>&lt;1000</v>
      </c>
      <c r="Y1726" s="12">
        <f>VLOOKUP(H1726,Table1[#All],2,)*Kickstarter!E1726</f>
        <v>35</v>
      </c>
      <c r="Z1726" s="5">
        <f>Y1726/'currency conversion'!$B$18</f>
        <v>7.5967764739106582E-7</v>
      </c>
    </row>
    <row r="1727" spans="1:26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0"/>
        <v>0.10181818181818182</v>
      </c>
      <c r="P1727" s="6">
        <f t="shared" si="261"/>
        <v>62.222222222222221</v>
      </c>
      <c r="Q1727" t="str">
        <f t="shared" si="262"/>
        <v>music</v>
      </c>
      <c r="R1727" t="str">
        <f t="shared" si="263"/>
        <v>faith</v>
      </c>
      <c r="S1727" s="10">
        <f t="shared" si="264"/>
        <v>41845.718159722222</v>
      </c>
      <c r="T1727" s="10">
        <f t="shared" si="265"/>
        <v>41875.718159722222</v>
      </c>
      <c r="U1727">
        <f t="shared" si="266"/>
        <v>2014</v>
      </c>
      <c r="V1727">
        <f t="shared" si="267"/>
        <v>2014</v>
      </c>
      <c r="W1727" t="str">
        <f t="shared" si="268"/>
        <v>Jul</v>
      </c>
      <c r="X1727" t="str">
        <f t="shared" si="269"/>
        <v>&lt;1000</v>
      </c>
      <c r="Y1727" s="12">
        <f>VLOOKUP(H1727,Table1[#All],2,)*Kickstarter!E1727</f>
        <v>560</v>
      </c>
      <c r="Z1727" s="5">
        <f>Y1727/'currency conversion'!$B$18</f>
        <v>1.2154842358257053E-5</v>
      </c>
    </row>
    <row r="1728" spans="1:26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0"/>
        <v>0.33784615384615385</v>
      </c>
      <c r="P1728" s="6">
        <f t="shared" si="261"/>
        <v>137.25</v>
      </c>
      <c r="Q1728" t="str">
        <f t="shared" si="262"/>
        <v>music</v>
      </c>
      <c r="R1728" t="str">
        <f t="shared" si="263"/>
        <v>faith</v>
      </c>
      <c r="S1728" s="10">
        <f t="shared" si="264"/>
        <v>41788.669722222221</v>
      </c>
      <c r="T1728" s="10">
        <f t="shared" si="265"/>
        <v>41817.669722222221</v>
      </c>
      <c r="U1728">
        <f t="shared" si="266"/>
        <v>2014</v>
      </c>
      <c r="V1728">
        <f t="shared" si="267"/>
        <v>2014</v>
      </c>
      <c r="W1728" t="str">
        <f t="shared" si="268"/>
        <v>May</v>
      </c>
      <c r="X1728" t="str">
        <f t="shared" si="269"/>
        <v>1000 to 4999</v>
      </c>
      <c r="Y1728" s="12">
        <f>VLOOKUP(H1728,Table1[#All],2,)*Kickstarter!E1728</f>
        <v>2196</v>
      </c>
      <c r="Z1728" s="5">
        <f>Y1728/'currency conversion'!$B$18</f>
        <v>4.7664346104879446E-5</v>
      </c>
    </row>
    <row r="1729" spans="1:26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0"/>
        <v>3.3333333333333332E-4</v>
      </c>
      <c r="P1729" s="6">
        <f t="shared" si="261"/>
        <v>1</v>
      </c>
      <c r="Q1729" t="str">
        <f t="shared" si="262"/>
        <v>music</v>
      </c>
      <c r="R1729" t="str">
        <f t="shared" si="263"/>
        <v>faith</v>
      </c>
      <c r="S1729" s="10">
        <f t="shared" si="264"/>
        <v>42044.677974537037</v>
      </c>
      <c r="T1729" s="10">
        <f t="shared" si="265"/>
        <v>42099.208333333328</v>
      </c>
      <c r="U1729">
        <f t="shared" si="266"/>
        <v>2015</v>
      </c>
      <c r="V1729">
        <f t="shared" si="267"/>
        <v>2015</v>
      </c>
      <c r="W1729" t="str">
        <f t="shared" si="268"/>
        <v>Feb</v>
      </c>
      <c r="X1729" t="str">
        <f t="shared" si="269"/>
        <v>&lt;1000</v>
      </c>
      <c r="Y1729" s="12">
        <f>VLOOKUP(H1729,Table1[#All],2,)*Kickstarter!E1729</f>
        <v>1.31</v>
      </c>
      <c r="Z1729" s="5">
        <f>Y1729/'currency conversion'!$B$18</f>
        <v>2.8433649088065608E-8</v>
      </c>
    </row>
    <row r="1730" spans="1:26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0"/>
        <v>0.68400000000000005</v>
      </c>
      <c r="P1730" s="6">
        <f t="shared" si="261"/>
        <v>122.14285714285714</v>
      </c>
      <c r="Q1730" t="str">
        <f t="shared" si="262"/>
        <v>music</v>
      </c>
      <c r="R1730" t="str">
        <f t="shared" si="263"/>
        <v>faith</v>
      </c>
      <c r="S1730" s="10">
        <f t="shared" si="264"/>
        <v>42268.375856481478</v>
      </c>
      <c r="T1730" s="10">
        <f t="shared" si="265"/>
        <v>42298.375856481478</v>
      </c>
      <c r="U1730">
        <f t="shared" si="266"/>
        <v>2015</v>
      </c>
      <c r="V1730">
        <f t="shared" si="267"/>
        <v>2015</v>
      </c>
      <c r="W1730" t="str">
        <f t="shared" si="268"/>
        <v>Sep</v>
      </c>
      <c r="X1730" t="str">
        <f t="shared" si="269"/>
        <v>&lt;1000</v>
      </c>
      <c r="Y1730" s="12">
        <f>VLOOKUP(H1730,Table1[#All],2,)*Kickstarter!E1730</f>
        <v>855</v>
      </c>
      <c r="Z1730" s="5">
        <f>Y1730/'currency conversion'!$B$18</f>
        <v>1.8557839671981751E-5</v>
      </c>
    </row>
    <row r="1731" spans="1:26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0">IF(D1731&lt;&gt;0,IF(E1731&lt;&gt;0,E1731/D1731,0),0)</f>
        <v>0</v>
      </c>
      <c r="P1731" s="6">
        <f t="shared" ref="P1731:P1794" si="271">IF(L1731&lt;&gt;0,IF(E1731&lt;&gt;0,E1731/L1731,0),0)</f>
        <v>0</v>
      </c>
      <c r="Q1731" t="str">
        <f t="shared" ref="Q1731:Q1794" si="272">LEFT(N1731,SEARCH("/",N1731,1)-1)</f>
        <v>music</v>
      </c>
      <c r="R1731" t="str">
        <f t="shared" ref="R1731:R1794" si="273">RIGHT(N1731,LEN(N1731)-SEARCH("/",N1731,1))</f>
        <v>faith</v>
      </c>
      <c r="S1731" s="10">
        <f t="shared" ref="S1731:S1794" si="274">(J1731/86400)+25569+(-6/24)</f>
        <v>42470.802152777775</v>
      </c>
      <c r="T1731" s="10">
        <f t="shared" ref="T1731:T1794" si="275">(I1731/86400)+25569+(-6/24)</f>
        <v>42530.802152777775</v>
      </c>
      <c r="U1731">
        <f t="shared" ref="U1731:U1794" si="276">YEAR(S1731)</f>
        <v>2016</v>
      </c>
      <c r="V1731">
        <f t="shared" ref="V1731:V1794" si="277">YEAR(T1731)</f>
        <v>2016</v>
      </c>
      <c r="W1731" t="str">
        <f t="shared" ref="W1731:W1794" si="278">TEXT(S1731,"mmm")</f>
        <v>Apr</v>
      </c>
      <c r="X1731" t="str">
        <f t="shared" ref="X1731:X1794" si="279">IF(E1731=0,"No funding",IF(E1731&lt;1000,"&lt;1000",IF(E1731&lt;4999,"1000 to 4999",IF(E1731&lt;10000,"5000 to 9999",IF(E1731&lt;14999,"10000 to 14999",IF(E1731&lt;20000,"15000 to 19999",IF(E1731&lt;25000,"20000 to 24999",IF(E1731&lt;30000,"25000 to 29999",IF(E1731&lt;35000,"30000 to 34999",IF(E1731&lt;40000,"35000 to 39999",IF(E1731&lt;45000,"40000 to 44999",IF(E1731&lt;50000,"45000 to 49999","&gt;50000"))))))))))))</f>
        <v>No funding</v>
      </c>
      <c r="Y1731" s="12">
        <f>VLOOKUP(H1731,Table1[#All],2,)*Kickstarter!E1731</f>
        <v>0</v>
      </c>
      <c r="Z1731" s="5">
        <f>Y1731/'currency conversion'!$B$18</f>
        <v>0</v>
      </c>
    </row>
    <row r="1732" spans="1:26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0"/>
        <v>0</v>
      </c>
      <c r="P1732" s="6">
        <f t="shared" si="271"/>
        <v>0</v>
      </c>
      <c r="Q1732" t="str">
        <f t="shared" si="272"/>
        <v>music</v>
      </c>
      <c r="R1732" t="str">
        <f t="shared" si="273"/>
        <v>faith</v>
      </c>
      <c r="S1732" s="10">
        <f t="shared" si="274"/>
        <v>42271.837766203702</v>
      </c>
      <c r="T1732" s="10">
        <f t="shared" si="275"/>
        <v>42301.837766203702</v>
      </c>
      <c r="U1732">
        <f t="shared" si="276"/>
        <v>2015</v>
      </c>
      <c r="V1732">
        <f t="shared" si="277"/>
        <v>2015</v>
      </c>
      <c r="W1732" t="str">
        <f t="shared" si="278"/>
        <v>Sep</v>
      </c>
      <c r="X1732" t="str">
        <f t="shared" si="279"/>
        <v>No funding</v>
      </c>
      <c r="Y1732" s="12">
        <f>VLOOKUP(H1732,Table1[#All],2,)*Kickstarter!E1732</f>
        <v>0</v>
      </c>
      <c r="Z1732" s="5">
        <f>Y1732/'currency conversion'!$B$18</f>
        <v>0</v>
      </c>
    </row>
    <row r="1733" spans="1:26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0"/>
        <v>0</v>
      </c>
      <c r="P1733" s="6">
        <f t="shared" si="271"/>
        <v>0</v>
      </c>
      <c r="Q1733" t="str">
        <f t="shared" si="272"/>
        <v>music</v>
      </c>
      <c r="R1733" t="str">
        <f t="shared" si="273"/>
        <v>faith</v>
      </c>
      <c r="S1733" s="10">
        <f t="shared" si="274"/>
        <v>42152.656851851847</v>
      </c>
      <c r="T1733" s="10">
        <f t="shared" si="275"/>
        <v>42166.375</v>
      </c>
      <c r="U1733">
        <f t="shared" si="276"/>
        <v>2015</v>
      </c>
      <c r="V1733">
        <f t="shared" si="277"/>
        <v>2015</v>
      </c>
      <c r="W1733" t="str">
        <f t="shared" si="278"/>
        <v>May</v>
      </c>
      <c r="X1733" t="str">
        <f t="shared" si="279"/>
        <v>No funding</v>
      </c>
      <c r="Y1733" s="12">
        <f>VLOOKUP(H1733,Table1[#All],2,)*Kickstarter!E1733</f>
        <v>0</v>
      </c>
      <c r="Z1733" s="5">
        <f>Y1733/'currency conversion'!$B$18</f>
        <v>0</v>
      </c>
    </row>
    <row r="1734" spans="1:26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0"/>
        <v>0</v>
      </c>
      <c r="P1734" s="6">
        <f t="shared" si="271"/>
        <v>0</v>
      </c>
      <c r="Q1734" t="str">
        <f t="shared" si="272"/>
        <v>music</v>
      </c>
      <c r="R1734" t="str">
        <f t="shared" si="273"/>
        <v>faith</v>
      </c>
      <c r="S1734" s="10">
        <f t="shared" si="274"/>
        <v>42325.433807870373</v>
      </c>
      <c r="T1734" s="10">
        <f t="shared" si="275"/>
        <v>42384.958333333328</v>
      </c>
      <c r="U1734">
        <f t="shared" si="276"/>
        <v>2015</v>
      </c>
      <c r="V1734">
        <f t="shared" si="277"/>
        <v>2016</v>
      </c>
      <c r="W1734" t="str">
        <f t="shared" si="278"/>
        <v>Nov</v>
      </c>
      <c r="X1734" t="str">
        <f t="shared" si="279"/>
        <v>No funding</v>
      </c>
      <c r="Y1734" s="12">
        <f>VLOOKUP(H1734,Table1[#All],2,)*Kickstarter!E1734</f>
        <v>0</v>
      </c>
      <c r="Z1734" s="5">
        <f>Y1734/'currency conversion'!$B$18</f>
        <v>0</v>
      </c>
    </row>
    <row r="1735" spans="1:26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0"/>
        <v>0</v>
      </c>
      <c r="P1735" s="6">
        <f t="shared" si="271"/>
        <v>0</v>
      </c>
      <c r="Q1735" t="str">
        <f t="shared" si="272"/>
        <v>music</v>
      </c>
      <c r="R1735" t="str">
        <f t="shared" si="273"/>
        <v>faith</v>
      </c>
      <c r="S1735" s="10">
        <f t="shared" si="274"/>
        <v>42614.425625000003</v>
      </c>
      <c r="T1735" s="10">
        <f t="shared" si="275"/>
        <v>42626.645833333328</v>
      </c>
      <c r="U1735">
        <f t="shared" si="276"/>
        <v>2016</v>
      </c>
      <c r="V1735">
        <f t="shared" si="277"/>
        <v>2016</v>
      </c>
      <c r="W1735" t="str">
        <f t="shared" si="278"/>
        <v>Sep</v>
      </c>
      <c r="X1735" t="str">
        <f t="shared" si="279"/>
        <v>No funding</v>
      </c>
      <c r="Y1735" s="12">
        <f>VLOOKUP(H1735,Table1[#All],2,)*Kickstarter!E1735</f>
        <v>0</v>
      </c>
      <c r="Z1735" s="5">
        <f>Y1735/'currency conversion'!$B$18</f>
        <v>0</v>
      </c>
    </row>
    <row r="1736" spans="1:26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0"/>
        <v>2.2222222222222223E-4</v>
      </c>
      <c r="P1736" s="6">
        <f t="shared" si="271"/>
        <v>1</v>
      </c>
      <c r="Q1736" t="str">
        <f t="shared" si="272"/>
        <v>music</v>
      </c>
      <c r="R1736" t="str">
        <f t="shared" si="273"/>
        <v>faith</v>
      </c>
      <c r="S1736" s="10">
        <f t="shared" si="274"/>
        <v>42101.786527777775</v>
      </c>
      <c r="T1736" s="10">
        <f t="shared" si="275"/>
        <v>42131.786527777775</v>
      </c>
      <c r="U1736">
        <f t="shared" si="276"/>
        <v>2015</v>
      </c>
      <c r="V1736">
        <f t="shared" si="277"/>
        <v>2015</v>
      </c>
      <c r="W1736" t="str">
        <f t="shared" si="278"/>
        <v>Apr</v>
      </c>
      <c r="X1736" t="str">
        <f t="shared" si="279"/>
        <v>&lt;1000</v>
      </c>
      <c r="Y1736" s="12">
        <f>VLOOKUP(H1736,Table1[#All],2,)*Kickstarter!E1736</f>
        <v>1</v>
      </c>
      <c r="Z1736" s="5">
        <f>Y1736/'currency conversion'!$B$18</f>
        <v>2.1705075639744737E-8</v>
      </c>
    </row>
    <row r="1737" spans="1:26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0"/>
        <v>0.11</v>
      </c>
      <c r="P1737" s="6">
        <f t="shared" si="271"/>
        <v>55</v>
      </c>
      <c r="Q1737" t="str">
        <f t="shared" si="272"/>
        <v>music</v>
      </c>
      <c r="R1737" t="str">
        <f t="shared" si="273"/>
        <v>faith</v>
      </c>
      <c r="S1737" s="10">
        <f t="shared" si="274"/>
        <v>42559.56417824074</v>
      </c>
      <c r="T1737" s="10">
        <f t="shared" si="275"/>
        <v>42589.56417824074</v>
      </c>
      <c r="U1737">
        <f t="shared" si="276"/>
        <v>2016</v>
      </c>
      <c r="V1737">
        <f t="shared" si="277"/>
        <v>2016</v>
      </c>
      <c r="W1737" t="str">
        <f t="shared" si="278"/>
        <v>Jul</v>
      </c>
      <c r="X1737" t="str">
        <f t="shared" si="279"/>
        <v>&lt;1000</v>
      </c>
      <c r="Y1737" s="12">
        <f>VLOOKUP(H1737,Table1[#All],2,)*Kickstarter!E1737</f>
        <v>110</v>
      </c>
      <c r="Z1737" s="5">
        <f>Y1737/'currency conversion'!$B$18</f>
        <v>2.3875583203719214E-6</v>
      </c>
    </row>
    <row r="1738" spans="1:26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0"/>
        <v>7.3333333333333332E-3</v>
      </c>
      <c r="P1738" s="6">
        <f t="shared" si="271"/>
        <v>22</v>
      </c>
      <c r="Q1738" t="str">
        <f t="shared" si="272"/>
        <v>music</v>
      </c>
      <c r="R1738" t="str">
        <f t="shared" si="273"/>
        <v>faith</v>
      </c>
      <c r="S1738" s="10">
        <f t="shared" si="274"/>
        <v>42286.611493055556</v>
      </c>
      <c r="T1738" s="10">
        <f t="shared" si="275"/>
        <v>42316.65315972222</v>
      </c>
      <c r="U1738">
        <f t="shared" si="276"/>
        <v>2015</v>
      </c>
      <c r="V1738">
        <f t="shared" si="277"/>
        <v>2015</v>
      </c>
      <c r="W1738" t="str">
        <f t="shared" si="278"/>
        <v>Oct</v>
      </c>
      <c r="X1738" t="str">
        <f t="shared" si="279"/>
        <v>&lt;1000</v>
      </c>
      <c r="Y1738" s="12">
        <f>VLOOKUP(H1738,Table1[#All],2,)*Kickstarter!E1738</f>
        <v>22</v>
      </c>
      <c r="Z1738" s="5">
        <f>Y1738/'currency conversion'!$B$18</f>
        <v>4.7751166407438426E-7</v>
      </c>
    </row>
    <row r="1739" spans="1:26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0"/>
        <v>0.21249999999999999</v>
      </c>
      <c r="P1739" s="6">
        <f t="shared" si="271"/>
        <v>56.666666666666664</v>
      </c>
      <c r="Q1739" t="str">
        <f t="shared" si="272"/>
        <v>music</v>
      </c>
      <c r="R1739" t="str">
        <f t="shared" si="273"/>
        <v>faith</v>
      </c>
      <c r="S1739" s="10">
        <f t="shared" si="274"/>
        <v>42175.698981481481</v>
      </c>
      <c r="T1739" s="10">
        <f t="shared" si="275"/>
        <v>42205.698981481481</v>
      </c>
      <c r="U1739">
        <f t="shared" si="276"/>
        <v>2015</v>
      </c>
      <c r="V1739">
        <f t="shared" si="277"/>
        <v>2015</v>
      </c>
      <c r="W1739" t="str">
        <f t="shared" si="278"/>
        <v>Jun</v>
      </c>
      <c r="X1739" t="str">
        <f t="shared" si="279"/>
        <v>&lt;1000</v>
      </c>
      <c r="Y1739" s="12">
        <f>VLOOKUP(H1739,Table1[#All],2,)*Kickstarter!E1739</f>
        <v>850</v>
      </c>
      <c r="Z1739" s="5">
        <f>Y1739/'currency conversion'!$B$18</f>
        <v>1.8449314293783028E-5</v>
      </c>
    </row>
    <row r="1740" spans="1:26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0"/>
        <v>4.0000000000000001E-3</v>
      </c>
      <c r="P1740" s="6">
        <f t="shared" si="271"/>
        <v>20</v>
      </c>
      <c r="Q1740" t="str">
        <f t="shared" si="272"/>
        <v>music</v>
      </c>
      <c r="R1740" t="str">
        <f t="shared" si="273"/>
        <v>faith</v>
      </c>
      <c r="S1740" s="10">
        <f t="shared" si="274"/>
        <v>41884.624328703707</v>
      </c>
      <c r="T1740" s="10">
        <f t="shared" si="275"/>
        <v>41914.624328703707</v>
      </c>
      <c r="U1740">
        <f t="shared" si="276"/>
        <v>2014</v>
      </c>
      <c r="V1740">
        <f t="shared" si="277"/>
        <v>2014</v>
      </c>
      <c r="W1740" t="str">
        <f t="shared" si="278"/>
        <v>Sep</v>
      </c>
      <c r="X1740" t="str">
        <f t="shared" si="279"/>
        <v>&lt;1000</v>
      </c>
      <c r="Y1740" s="12">
        <f>VLOOKUP(H1740,Table1[#All],2,)*Kickstarter!E1740</f>
        <v>20</v>
      </c>
      <c r="Z1740" s="5">
        <f>Y1740/'currency conversion'!$B$18</f>
        <v>4.3410151279489477E-7</v>
      </c>
    </row>
    <row r="1741" spans="1:26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0"/>
        <v>1E-3</v>
      </c>
      <c r="P1741" s="6">
        <f t="shared" si="271"/>
        <v>1</v>
      </c>
      <c r="Q1741" t="str">
        <f t="shared" si="272"/>
        <v>music</v>
      </c>
      <c r="R1741" t="str">
        <f t="shared" si="273"/>
        <v>faith</v>
      </c>
      <c r="S1741" s="10">
        <f t="shared" si="274"/>
        <v>42435.624212962968</v>
      </c>
      <c r="T1741" s="10">
        <f t="shared" si="275"/>
        <v>42494.582546296297</v>
      </c>
      <c r="U1741">
        <f t="shared" si="276"/>
        <v>2016</v>
      </c>
      <c r="V1741">
        <f t="shared" si="277"/>
        <v>2016</v>
      </c>
      <c r="W1741" t="str">
        <f t="shared" si="278"/>
        <v>Mar</v>
      </c>
      <c r="X1741" t="str">
        <f t="shared" si="279"/>
        <v>&lt;1000</v>
      </c>
      <c r="Y1741" s="12">
        <f>VLOOKUP(H1741,Table1[#All],2,)*Kickstarter!E1741</f>
        <v>1</v>
      </c>
      <c r="Z1741" s="5">
        <f>Y1741/'currency conversion'!$B$18</f>
        <v>2.1705075639744737E-8</v>
      </c>
    </row>
    <row r="1742" spans="1:26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0"/>
        <v>0</v>
      </c>
      <c r="P1742" s="6">
        <f t="shared" si="271"/>
        <v>0</v>
      </c>
      <c r="Q1742" t="str">
        <f t="shared" si="272"/>
        <v>music</v>
      </c>
      <c r="R1742" t="str">
        <f t="shared" si="273"/>
        <v>faith</v>
      </c>
      <c r="S1742" s="10">
        <f t="shared" si="274"/>
        <v>42171.567384259259</v>
      </c>
      <c r="T1742" s="10">
        <f t="shared" si="275"/>
        <v>42201.567384259259</v>
      </c>
      <c r="U1742">
        <f t="shared" si="276"/>
        <v>2015</v>
      </c>
      <c r="V1742">
        <f t="shared" si="277"/>
        <v>2015</v>
      </c>
      <c r="W1742" t="str">
        <f t="shared" si="278"/>
        <v>Jun</v>
      </c>
      <c r="X1742" t="str">
        <f t="shared" si="279"/>
        <v>No funding</v>
      </c>
      <c r="Y1742" s="12">
        <f>VLOOKUP(H1742,Table1[#All],2,)*Kickstarter!E1742</f>
        <v>0</v>
      </c>
      <c r="Z1742" s="5">
        <f>Y1742/'currency conversion'!$B$18</f>
        <v>0</v>
      </c>
    </row>
    <row r="1743" spans="1:26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0"/>
        <v>1.1083333333333334</v>
      </c>
      <c r="P1743" s="6">
        <f t="shared" si="271"/>
        <v>25.576923076923077</v>
      </c>
      <c r="Q1743" t="str">
        <f t="shared" si="272"/>
        <v>photography</v>
      </c>
      <c r="R1743" t="str">
        <f t="shared" si="273"/>
        <v>photobooks</v>
      </c>
      <c r="S1743" s="10">
        <f t="shared" si="274"/>
        <v>42120.378136574072</v>
      </c>
      <c r="T1743" s="10">
        <f t="shared" si="275"/>
        <v>42165.378136574072</v>
      </c>
      <c r="U1743">
        <f t="shared" si="276"/>
        <v>2015</v>
      </c>
      <c r="V1743">
        <f t="shared" si="277"/>
        <v>2015</v>
      </c>
      <c r="W1743" t="str">
        <f t="shared" si="278"/>
        <v>Apr</v>
      </c>
      <c r="X1743" t="str">
        <f t="shared" si="279"/>
        <v>1000 to 4999</v>
      </c>
      <c r="Y1743" s="12">
        <f>VLOOKUP(H1743,Table1[#All],2,)*Kickstarter!E1743</f>
        <v>1742.3000000000002</v>
      </c>
      <c r="Z1743" s="5">
        <f>Y1743/'currency conversion'!$B$18</f>
        <v>3.7816753287127261E-5</v>
      </c>
    </row>
    <row r="1744" spans="1:26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0"/>
        <v>1.0874999999999999</v>
      </c>
      <c r="P1744" s="6">
        <f t="shared" si="271"/>
        <v>63.970588235294116</v>
      </c>
      <c r="Q1744" t="str">
        <f t="shared" si="272"/>
        <v>photography</v>
      </c>
      <c r="R1744" t="str">
        <f t="shared" si="273"/>
        <v>photobooks</v>
      </c>
      <c r="S1744" s="10">
        <f t="shared" si="274"/>
        <v>42710.626967592594</v>
      </c>
      <c r="T1744" s="10">
        <f t="shared" si="275"/>
        <v>42742.625</v>
      </c>
      <c r="U1744">
        <f t="shared" si="276"/>
        <v>2016</v>
      </c>
      <c r="V1744">
        <f t="shared" si="277"/>
        <v>2017</v>
      </c>
      <c r="W1744" t="str">
        <f t="shared" si="278"/>
        <v>Dec</v>
      </c>
      <c r="X1744" t="str">
        <f t="shared" si="279"/>
        <v>1000 to 4999</v>
      </c>
      <c r="Y1744" s="12">
        <f>VLOOKUP(H1744,Table1[#All],2,)*Kickstarter!E1744</f>
        <v>2175</v>
      </c>
      <c r="Z1744" s="5">
        <f>Y1744/'currency conversion'!$B$18</f>
        <v>4.7208539516444804E-5</v>
      </c>
    </row>
    <row r="1745" spans="1:26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0"/>
        <v>1.0041666666666667</v>
      </c>
      <c r="P1745" s="6">
        <f t="shared" si="271"/>
        <v>89.925373134328353</v>
      </c>
      <c r="Q1745" t="str">
        <f t="shared" si="272"/>
        <v>photography</v>
      </c>
      <c r="R1745" t="str">
        <f t="shared" si="273"/>
        <v>photobooks</v>
      </c>
      <c r="S1745" s="10">
        <f t="shared" si="274"/>
        <v>42586.675636574073</v>
      </c>
      <c r="T1745" s="10">
        <f t="shared" si="275"/>
        <v>42608.915972222225</v>
      </c>
      <c r="U1745">
        <f t="shared" si="276"/>
        <v>2016</v>
      </c>
      <c r="V1745">
        <f t="shared" si="277"/>
        <v>2016</v>
      </c>
      <c r="W1745" t="str">
        <f t="shared" si="278"/>
        <v>Aug</v>
      </c>
      <c r="X1745" t="str">
        <f t="shared" si="279"/>
        <v>5000 to 9999</v>
      </c>
      <c r="Y1745" s="12">
        <f>VLOOKUP(H1745,Table1[#All],2,)*Kickstarter!E1745</f>
        <v>6025</v>
      </c>
      <c r="Z1745" s="5">
        <f>Y1745/'currency conversion'!$B$18</f>
        <v>1.3077308072946206E-4</v>
      </c>
    </row>
    <row r="1746" spans="1:26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0"/>
        <v>1.1845454545454546</v>
      </c>
      <c r="P1746" s="6">
        <f t="shared" si="271"/>
        <v>93.071428571428569</v>
      </c>
      <c r="Q1746" t="str">
        <f t="shared" si="272"/>
        <v>photography</v>
      </c>
      <c r="R1746" t="str">
        <f t="shared" si="273"/>
        <v>photobooks</v>
      </c>
      <c r="S1746" s="10">
        <f t="shared" si="274"/>
        <v>42026.355057870373</v>
      </c>
      <c r="T1746" s="10">
        <f t="shared" si="275"/>
        <v>42071.313391203701</v>
      </c>
      <c r="U1746">
        <f t="shared" si="276"/>
        <v>2015</v>
      </c>
      <c r="V1746">
        <f t="shared" si="277"/>
        <v>2015</v>
      </c>
      <c r="W1746" t="str">
        <f t="shared" si="278"/>
        <v>Jan</v>
      </c>
      <c r="X1746" t="str">
        <f t="shared" si="279"/>
        <v>5000 to 9999</v>
      </c>
      <c r="Y1746" s="12">
        <f>VLOOKUP(H1746,Table1[#All],2,)*Kickstarter!E1746</f>
        <v>8534.65</v>
      </c>
      <c r="Z1746" s="5">
        <f>Y1746/'currency conversion'!$B$18</f>
        <v>1.8524522380874742E-4</v>
      </c>
    </row>
    <row r="1747" spans="1:26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0"/>
        <v>1.1401428571428571</v>
      </c>
      <c r="P1747" s="6">
        <f t="shared" si="271"/>
        <v>89.674157303370791</v>
      </c>
      <c r="Q1747" t="str">
        <f t="shared" si="272"/>
        <v>photography</v>
      </c>
      <c r="R1747" t="str">
        <f t="shared" si="273"/>
        <v>photobooks</v>
      </c>
      <c r="S1747" s="10">
        <f t="shared" si="274"/>
        <v>42690.009699074071</v>
      </c>
      <c r="T1747" s="10">
        <f t="shared" si="275"/>
        <v>42725.833333333328</v>
      </c>
      <c r="U1747">
        <f t="shared" si="276"/>
        <v>2016</v>
      </c>
      <c r="V1747">
        <f t="shared" si="277"/>
        <v>2016</v>
      </c>
      <c r="W1747" t="str">
        <f t="shared" si="278"/>
        <v>Nov</v>
      </c>
      <c r="X1747" t="str">
        <f t="shared" si="279"/>
        <v>5000 to 9999</v>
      </c>
      <c r="Y1747" s="12">
        <f>VLOOKUP(H1747,Table1[#All],2,)*Kickstarter!E1747</f>
        <v>7981</v>
      </c>
      <c r="Z1747" s="5">
        <f>Y1747/'currency conversion'!$B$18</f>
        <v>1.7322820868080274E-4</v>
      </c>
    </row>
    <row r="1748" spans="1:26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0"/>
        <v>1.4810000000000001</v>
      </c>
      <c r="P1748" s="6">
        <f t="shared" si="271"/>
        <v>207.61682242990653</v>
      </c>
      <c r="Q1748" t="str">
        <f t="shared" si="272"/>
        <v>photography</v>
      </c>
      <c r="R1748" t="str">
        <f t="shared" si="273"/>
        <v>photobooks</v>
      </c>
      <c r="S1748" s="10">
        <f t="shared" si="274"/>
        <v>42667.926701388889</v>
      </c>
      <c r="T1748" s="10">
        <f t="shared" si="275"/>
        <v>42697.833333333328</v>
      </c>
      <c r="U1748">
        <f t="shared" si="276"/>
        <v>2016</v>
      </c>
      <c r="V1748">
        <f t="shared" si="277"/>
        <v>2016</v>
      </c>
      <c r="W1748" t="str">
        <f t="shared" si="278"/>
        <v>Oct</v>
      </c>
      <c r="X1748" t="str">
        <f t="shared" si="279"/>
        <v>20000 to 24999</v>
      </c>
      <c r="Y1748" s="12">
        <f>VLOOKUP(H1748,Table1[#All],2,)*Kickstarter!E1748</f>
        <v>22215</v>
      </c>
      <c r="Z1748" s="5">
        <f>Y1748/'currency conversion'!$B$18</f>
        <v>4.8217825533692938E-4</v>
      </c>
    </row>
    <row r="1749" spans="1:26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0"/>
        <v>1.0495555555555556</v>
      </c>
      <c r="P1749" s="6">
        <f t="shared" si="271"/>
        <v>59.408805031446541</v>
      </c>
      <c r="Q1749" t="str">
        <f t="shared" si="272"/>
        <v>photography</v>
      </c>
      <c r="R1749" t="str">
        <f t="shared" si="273"/>
        <v>photobooks</v>
      </c>
      <c r="S1749" s="10">
        <f t="shared" si="274"/>
        <v>42292.185532407406</v>
      </c>
      <c r="T1749" s="10">
        <f t="shared" si="275"/>
        <v>42321.375</v>
      </c>
      <c r="U1749">
        <f t="shared" si="276"/>
        <v>2015</v>
      </c>
      <c r="V1749">
        <f t="shared" si="277"/>
        <v>2015</v>
      </c>
      <c r="W1749" t="str">
        <f t="shared" si="278"/>
        <v>Oct</v>
      </c>
      <c r="X1749" t="str">
        <f t="shared" si="279"/>
        <v>5000 to 9999</v>
      </c>
      <c r="Y1749" s="12">
        <f>VLOOKUP(H1749,Table1[#All],2,)*Kickstarter!E1749</f>
        <v>12374.26</v>
      </c>
      <c r="Z1749" s="5">
        <f>Y1749/'currency conversion'!$B$18</f>
        <v>2.6858424928586771E-4</v>
      </c>
    </row>
    <row r="1750" spans="1:26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0"/>
        <v>1.29948</v>
      </c>
      <c r="P1750" s="6">
        <f t="shared" si="271"/>
        <v>358.97237569060775</v>
      </c>
      <c r="Q1750" t="str">
        <f t="shared" si="272"/>
        <v>photography</v>
      </c>
      <c r="R1750" t="str">
        <f t="shared" si="273"/>
        <v>photobooks</v>
      </c>
      <c r="S1750" s="10">
        <f t="shared" si="274"/>
        <v>42219.700729166667</v>
      </c>
      <c r="T1750" s="10">
        <f t="shared" si="275"/>
        <v>42249.700729166667</v>
      </c>
      <c r="U1750">
        <f t="shared" si="276"/>
        <v>2015</v>
      </c>
      <c r="V1750">
        <f t="shared" si="277"/>
        <v>2015</v>
      </c>
      <c r="W1750" t="str">
        <f t="shared" si="278"/>
        <v>Aug</v>
      </c>
      <c r="X1750" t="str">
        <f t="shared" si="279"/>
        <v>&gt;50000</v>
      </c>
      <c r="Y1750" s="12">
        <f>VLOOKUP(H1750,Table1[#All],2,)*Kickstarter!E1750</f>
        <v>48730.5</v>
      </c>
      <c r="Z1750" s="5">
        <f>Y1750/'currency conversion'!$B$18</f>
        <v>1.0576991884625809E-3</v>
      </c>
    </row>
    <row r="1751" spans="1:26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0"/>
        <v>1.2348756218905472</v>
      </c>
      <c r="P1751" s="6">
        <f t="shared" si="271"/>
        <v>94.736641221374043</v>
      </c>
      <c r="Q1751" t="str">
        <f t="shared" si="272"/>
        <v>photography</v>
      </c>
      <c r="R1751" t="str">
        <f t="shared" si="273"/>
        <v>photobooks</v>
      </c>
      <c r="S1751" s="10">
        <f t="shared" si="274"/>
        <v>42758.725937499999</v>
      </c>
      <c r="T1751" s="10">
        <f t="shared" si="275"/>
        <v>42795.541666666672</v>
      </c>
      <c r="U1751">
        <f t="shared" si="276"/>
        <v>2017</v>
      </c>
      <c r="V1751">
        <f t="shared" si="277"/>
        <v>2017</v>
      </c>
      <c r="W1751" t="str">
        <f t="shared" si="278"/>
        <v>Jan</v>
      </c>
      <c r="X1751" t="str">
        <f t="shared" si="279"/>
        <v>10000 to 14999</v>
      </c>
      <c r="Y1751" s="12">
        <f>VLOOKUP(H1751,Table1[#All],2,)*Kickstarter!E1751</f>
        <v>14147.97</v>
      </c>
      <c r="Z1751" s="5">
        <f>Y1751/'currency conversion'!$B$18</f>
        <v>3.0708275899883934E-4</v>
      </c>
    </row>
    <row r="1752" spans="1:26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0"/>
        <v>2.0162</v>
      </c>
      <c r="P1752" s="6">
        <f t="shared" si="271"/>
        <v>80.647999999999996</v>
      </c>
      <c r="Q1752" t="str">
        <f t="shared" si="272"/>
        <v>photography</v>
      </c>
      <c r="R1752" t="str">
        <f t="shared" si="273"/>
        <v>photobooks</v>
      </c>
      <c r="S1752" s="10">
        <f t="shared" si="274"/>
        <v>42454.586851851855</v>
      </c>
      <c r="T1752" s="10">
        <f t="shared" si="275"/>
        <v>42479.586851851855</v>
      </c>
      <c r="U1752">
        <f t="shared" si="276"/>
        <v>2016</v>
      </c>
      <c r="V1752">
        <f t="shared" si="277"/>
        <v>2016</v>
      </c>
      <c r="W1752" t="str">
        <f t="shared" si="278"/>
        <v>Mar</v>
      </c>
      <c r="X1752" t="str">
        <f t="shared" si="279"/>
        <v>10000 to 14999</v>
      </c>
      <c r="Y1752" s="12">
        <f>VLOOKUP(H1752,Table1[#All],2,)*Kickstarter!E1752</f>
        <v>10081</v>
      </c>
      <c r="Z1752" s="5">
        <f>Y1752/'currency conversion'!$B$18</f>
        <v>2.1880886752426669E-4</v>
      </c>
    </row>
    <row r="1753" spans="1:26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0"/>
        <v>1.0289999999999999</v>
      </c>
      <c r="P1753" s="6">
        <f t="shared" si="271"/>
        <v>168.68852459016392</v>
      </c>
      <c r="Q1753" t="str">
        <f t="shared" si="272"/>
        <v>photography</v>
      </c>
      <c r="R1753" t="str">
        <f t="shared" si="273"/>
        <v>photobooks</v>
      </c>
      <c r="S1753" s="10">
        <f t="shared" si="274"/>
        <v>42052.5315162037</v>
      </c>
      <c r="T1753" s="10">
        <f t="shared" si="275"/>
        <v>42082.489849537036</v>
      </c>
      <c r="U1753">
        <f t="shared" si="276"/>
        <v>2015</v>
      </c>
      <c r="V1753">
        <f t="shared" si="277"/>
        <v>2015</v>
      </c>
      <c r="W1753" t="str">
        <f t="shared" si="278"/>
        <v>Feb</v>
      </c>
      <c r="X1753" t="str">
        <f t="shared" si="279"/>
        <v>10000 to 14999</v>
      </c>
      <c r="Y1753" s="12">
        <f>VLOOKUP(H1753,Table1[#All],2,)*Kickstarter!E1753</f>
        <v>10290</v>
      </c>
      <c r="Z1753" s="5">
        <f>Y1753/'currency conversion'!$B$18</f>
        <v>2.2334522833297336E-4</v>
      </c>
    </row>
    <row r="1754" spans="1:26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0"/>
        <v>2.6016666666666666</v>
      </c>
      <c r="P1754" s="6">
        <f t="shared" si="271"/>
        <v>34.68888888888889</v>
      </c>
      <c r="Q1754" t="str">
        <f t="shared" si="272"/>
        <v>photography</v>
      </c>
      <c r="R1754" t="str">
        <f t="shared" si="273"/>
        <v>photobooks</v>
      </c>
      <c r="S1754" s="10">
        <f t="shared" si="274"/>
        <v>42627.003263888888</v>
      </c>
      <c r="T1754" s="10">
        <f t="shared" si="275"/>
        <v>42657.003263888888</v>
      </c>
      <c r="U1754">
        <f t="shared" si="276"/>
        <v>2016</v>
      </c>
      <c r="V1754">
        <f t="shared" si="277"/>
        <v>2016</v>
      </c>
      <c r="W1754" t="str">
        <f t="shared" si="278"/>
        <v>Sep</v>
      </c>
      <c r="X1754" t="str">
        <f t="shared" si="279"/>
        <v>1000 to 4999</v>
      </c>
      <c r="Y1754" s="12">
        <f>VLOOKUP(H1754,Table1[#All],2,)*Kickstarter!E1754</f>
        <v>4089.82</v>
      </c>
      <c r="Z1754" s="5">
        <f>Y1754/'currency conversion'!$B$18</f>
        <v>8.8769852452940827E-5</v>
      </c>
    </row>
    <row r="1755" spans="1:26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0"/>
        <v>1.08</v>
      </c>
      <c r="P1755" s="6">
        <f t="shared" si="271"/>
        <v>462.85714285714283</v>
      </c>
      <c r="Q1755" t="str">
        <f t="shared" si="272"/>
        <v>photography</v>
      </c>
      <c r="R1755" t="str">
        <f t="shared" si="273"/>
        <v>photobooks</v>
      </c>
      <c r="S1755" s="10">
        <f t="shared" si="274"/>
        <v>42420.49962962963</v>
      </c>
      <c r="T1755" s="10">
        <f t="shared" si="275"/>
        <v>42450.457962962959</v>
      </c>
      <c r="U1755">
        <f t="shared" si="276"/>
        <v>2016</v>
      </c>
      <c r="V1755">
        <f t="shared" si="277"/>
        <v>2016</v>
      </c>
      <c r="W1755" t="str">
        <f t="shared" si="278"/>
        <v>Feb</v>
      </c>
      <c r="X1755" t="str">
        <f t="shared" si="279"/>
        <v>15000 to 19999</v>
      </c>
      <c r="Y1755" s="12">
        <f>VLOOKUP(H1755,Table1[#All],2,)*Kickstarter!E1755</f>
        <v>2430</v>
      </c>
      <c r="Z1755" s="5">
        <f>Y1755/'currency conversion'!$B$18</f>
        <v>5.2743333804579714E-5</v>
      </c>
    </row>
    <row r="1756" spans="1:26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0"/>
        <v>1.1052941176470588</v>
      </c>
      <c r="P1756" s="6">
        <f t="shared" si="271"/>
        <v>104.38888888888889</v>
      </c>
      <c r="Q1756" t="str">
        <f t="shared" si="272"/>
        <v>photography</v>
      </c>
      <c r="R1756" t="str">
        <f t="shared" si="273"/>
        <v>photobooks</v>
      </c>
      <c r="S1756" s="10">
        <f t="shared" si="274"/>
        <v>42067.626770833333</v>
      </c>
      <c r="T1756" s="10">
        <f t="shared" si="275"/>
        <v>42097.585104166668</v>
      </c>
      <c r="U1756">
        <f t="shared" si="276"/>
        <v>2015</v>
      </c>
      <c r="V1756">
        <f t="shared" si="277"/>
        <v>2015</v>
      </c>
      <c r="W1756" t="str">
        <f t="shared" si="278"/>
        <v>Mar</v>
      </c>
      <c r="X1756" t="str">
        <f t="shared" si="279"/>
        <v>5000 to 9999</v>
      </c>
      <c r="Y1756" s="12">
        <f>VLOOKUP(H1756,Table1[#All],2,)*Kickstarter!E1756</f>
        <v>7046.25</v>
      </c>
      <c r="Z1756" s="5">
        <f>Y1756/'currency conversion'!$B$18</f>
        <v>1.5293938922655137E-4</v>
      </c>
    </row>
    <row r="1757" spans="1:26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0"/>
        <v>1.2</v>
      </c>
      <c r="P1757" s="6">
        <f t="shared" si="271"/>
        <v>7.5</v>
      </c>
      <c r="Q1757" t="str">
        <f t="shared" si="272"/>
        <v>photography</v>
      </c>
      <c r="R1757" t="str">
        <f t="shared" si="273"/>
        <v>photobooks</v>
      </c>
      <c r="S1757" s="10">
        <f t="shared" si="274"/>
        <v>42252.538900462961</v>
      </c>
      <c r="T1757" s="10">
        <f t="shared" si="275"/>
        <v>42282.538900462961</v>
      </c>
      <c r="U1757">
        <f t="shared" si="276"/>
        <v>2015</v>
      </c>
      <c r="V1757">
        <f t="shared" si="277"/>
        <v>2015</v>
      </c>
      <c r="W1757" t="str">
        <f t="shared" si="278"/>
        <v>Sep</v>
      </c>
      <c r="X1757" t="str">
        <f t="shared" si="279"/>
        <v>&lt;1000</v>
      </c>
      <c r="Y1757" s="12">
        <f>VLOOKUP(H1757,Table1[#All],2,)*Kickstarter!E1757</f>
        <v>30</v>
      </c>
      <c r="Z1757" s="5">
        <f>Y1757/'currency conversion'!$B$18</f>
        <v>6.511522691923421E-7</v>
      </c>
    </row>
    <row r="1758" spans="1:26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0"/>
        <v>1.0282909090909091</v>
      </c>
      <c r="P1758" s="6">
        <f t="shared" si="271"/>
        <v>47.13</v>
      </c>
      <c r="Q1758" t="str">
        <f t="shared" si="272"/>
        <v>photography</v>
      </c>
      <c r="R1758" t="str">
        <f t="shared" si="273"/>
        <v>photobooks</v>
      </c>
      <c r="S1758" s="10">
        <f t="shared" si="274"/>
        <v>42570.917465277773</v>
      </c>
      <c r="T1758" s="10">
        <f t="shared" si="275"/>
        <v>42610.917465277773</v>
      </c>
      <c r="U1758">
        <f t="shared" si="276"/>
        <v>2016</v>
      </c>
      <c r="V1758">
        <f t="shared" si="277"/>
        <v>2016</v>
      </c>
      <c r="W1758" t="str">
        <f t="shared" si="278"/>
        <v>Jul</v>
      </c>
      <c r="X1758" t="str">
        <f t="shared" si="279"/>
        <v>5000 to 9999</v>
      </c>
      <c r="Y1758" s="12">
        <f>VLOOKUP(H1758,Table1[#All],2,)*Kickstarter!E1758</f>
        <v>5655.6</v>
      </c>
      <c r="Z1758" s="5">
        <f>Y1758/'currency conversion'!$B$18</f>
        <v>1.2275522578814035E-4</v>
      </c>
    </row>
    <row r="1759" spans="1:26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0"/>
        <v>1.1599999999999999</v>
      </c>
      <c r="P1759" s="6">
        <f t="shared" si="271"/>
        <v>414.28571428571428</v>
      </c>
      <c r="Q1759" t="str">
        <f t="shared" si="272"/>
        <v>photography</v>
      </c>
      <c r="R1759" t="str">
        <f t="shared" si="273"/>
        <v>photobooks</v>
      </c>
      <c r="S1759" s="10">
        <f t="shared" si="274"/>
        <v>42733.577349537038</v>
      </c>
      <c r="T1759" s="10">
        <f t="shared" si="275"/>
        <v>42763.561805555553</v>
      </c>
      <c r="U1759">
        <f t="shared" si="276"/>
        <v>2016</v>
      </c>
      <c r="V1759">
        <f t="shared" si="277"/>
        <v>2017</v>
      </c>
      <c r="W1759" t="str">
        <f t="shared" si="278"/>
        <v>Dec</v>
      </c>
      <c r="X1759" t="str">
        <f t="shared" si="279"/>
        <v>5000 to 9999</v>
      </c>
      <c r="Y1759" s="12">
        <f>VLOOKUP(H1759,Table1[#All],2,)*Kickstarter!E1759</f>
        <v>5800</v>
      </c>
      <c r="Z1759" s="5">
        <f>Y1759/'currency conversion'!$B$18</f>
        <v>1.2588943871051948E-4</v>
      </c>
    </row>
    <row r="1760" spans="1:26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0"/>
        <v>1.147</v>
      </c>
      <c r="P1760" s="6">
        <f t="shared" si="271"/>
        <v>42.481481481481481</v>
      </c>
      <c r="Q1760" t="str">
        <f t="shared" si="272"/>
        <v>photography</v>
      </c>
      <c r="R1760" t="str">
        <f t="shared" si="273"/>
        <v>photobooks</v>
      </c>
      <c r="S1760" s="10">
        <f t="shared" si="274"/>
        <v>42505.705925925926</v>
      </c>
      <c r="T1760" s="10">
        <f t="shared" si="275"/>
        <v>42565.705925925926</v>
      </c>
      <c r="U1760">
        <f t="shared" si="276"/>
        <v>2016</v>
      </c>
      <c r="V1760">
        <f t="shared" si="277"/>
        <v>2016</v>
      </c>
      <c r="W1760" t="str">
        <f t="shared" si="278"/>
        <v>May</v>
      </c>
      <c r="X1760" t="str">
        <f t="shared" si="279"/>
        <v>1000 to 4999</v>
      </c>
      <c r="Y1760" s="12">
        <f>VLOOKUP(H1760,Table1[#All],2,)*Kickstarter!E1760</f>
        <v>1147</v>
      </c>
      <c r="Z1760" s="5">
        <f>Y1760/'currency conversion'!$B$18</f>
        <v>2.4895721758787215E-5</v>
      </c>
    </row>
    <row r="1761" spans="1:26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0"/>
        <v>1.0660000000000001</v>
      </c>
      <c r="P1761" s="6">
        <f t="shared" si="271"/>
        <v>108.77551020408163</v>
      </c>
      <c r="Q1761" t="str">
        <f t="shared" si="272"/>
        <v>photography</v>
      </c>
      <c r="R1761" t="str">
        <f t="shared" si="273"/>
        <v>photobooks</v>
      </c>
      <c r="S1761" s="10">
        <f t="shared" si="274"/>
        <v>42068.579039351855</v>
      </c>
      <c r="T1761" s="10">
        <f t="shared" si="275"/>
        <v>42088.537372685183</v>
      </c>
      <c r="U1761">
        <f t="shared" si="276"/>
        <v>2015</v>
      </c>
      <c r="V1761">
        <f t="shared" si="277"/>
        <v>2015</v>
      </c>
      <c r="W1761" t="str">
        <f t="shared" si="278"/>
        <v>Mar</v>
      </c>
      <c r="X1761" t="str">
        <f t="shared" si="279"/>
        <v>5000 to 9999</v>
      </c>
      <c r="Y1761" s="12">
        <f>VLOOKUP(H1761,Table1[#All],2,)*Kickstarter!E1761</f>
        <v>5330</v>
      </c>
      <c r="Z1761" s="5">
        <f>Y1761/'currency conversion'!$B$18</f>
        <v>1.1568805315983945E-4</v>
      </c>
    </row>
    <row r="1762" spans="1:26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0"/>
        <v>1.6544000000000001</v>
      </c>
      <c r="P1762" s="6">
        <f t="shared" si="271"/>
        <v>81.098039215686271</v>
      </c>
      <c r="Q1762" t="str">
        <f t="shared" si="272"/>
        <v>photography</v>
      </c>
      <c r="R1762" t="str">
        <f t="shared" si="273"/>
        <v>photobooks</v>
      </c>
      <c r="S1762" s="10">
        <f t="shared" si="274"/>
        <v>42405.42260416667</v>
      </c>
      <c r="T1762" s="10">
        <f t="shared" si="275"/>
        <v>42425.42260416667</v>
      </c>
      <c r="U1762">
        <f t="shared" si="276"/>
        <v>2016</v>
      </c>
      <c r="V1762">
        <f t="shared" si="277"/>
        <v>2016</v>
      </c>
      <c r="W1762" t="str">
        <f t="shared" si="278"/>
        <v>Feb</v>
      </c>
      <c r="X1762" t="str">
        <f t="shared" si="279"/>
        <v>5000 to 9999</v>
      </c>
      <c r="Y1762" s="12">
        <f>VLOOKUP(H1762,Table1[#All],2,)*Kickstarter!E1762</f>
        <v>8272</v>
      </c>
      <c r="Z1762" s="5">
        <f>Y1762/'currency conversion'!$B$18</f>
        <v>1.7954438569196848E-4</v>
      </c>
    </row>
    <row r="1763" spans="1:26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0"/>
        <v>1.55</v>
      </c>
      <c r="P1763" s="6">
        <f t="shared" si="271"/>
        <v>51.666666666666664</v>
      </c>
      <c r="Q1763" t="str">
        <f t="shared" si="272"/>
        <v>photography</v>
      </c>
      <c r="R1763" t="str">
        <f t="shared" si="273"/>
        <v>photobooks</v>
      </c>
      <c r="S1763" s="10">
        <f t="shared" si="274"/>
        <v>42209.317824074074</v>
      </c>
      <c r="T1763" s="10">
        <f t="shared" si="275"/>
        <v>42259.317824074074</v>
      </c>
      <c r="U1763">
        <f t="shared" si="276"/>
        <v>2015</v>
      </c>
      <c r="V1763">
        <f t="shared" si="277"/>
        <v>2015</v>
      </c>
      <c r="W1763" t="str">
        <f t="shared" si="278"/>
        <v>Jul</v>
      </c>
      <c r="X1763" t="str">
        <f t="shared" si="279"/>
        <v>&lt;1000</v>
      </c>
      <c r="Y1763" s="12">
        <f>VLOOKUP(H1763,Table1[#All],2,)*Kickstarter!E1763</f>
        <v>203.05</v>
      </c>
      <c r="Z1763" s="5">
        <f>Y1763/'currency conversion'!$B$18</f>
        <v>4.4072156086501696E-6</v>
      </c>
    </row>
    <row r="1764" spans="1:26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0"/>
        <v>8.85</v>
      </c>
      <c r="P1764" s="6">
        <f t="shared" si="271"/>
        <v>35.4</v>
      </c>
      <c r="Q1764" t="str">
        <f t="shared" si="272"/>
        <v>photography</v>
      </c>
      <c r="R1764" t="str">
        <f t="shared" si="273"/>
        <v>photobooks</v>
      </c>
      <c r="S1764" s="10">
        <f t="shared" si="274"/>
        <v>42410.732002314813</v>
      </c>
      <c r="T1764" s="10">
        <f t="shared" si="275"/>
        <v>42440.732002314813</v>
      </c>
      <c r="U1764">
        <f t="shared" si="276"/>
        <v>2016</v>
      </c>
      <c r="V1764">
        <f t="shared" si="277"/>
        <v>2016</v>
      </c>
      <c r="W1764" t="str">
        <f t="shared" si="278"/>
        <v>Feb</v>
      </c>
      <c r="X1764" t="str">
        <f t="shared" si="279"/>
        <v>&lt;1000</v>
      </c>
      <c r="Y1764" s="12">
        <f>VLOOKUP(H1764,Table1[#All],2,)*Kickstarter!E1764</f>
        <v>885</v>
      </c>
      <c r="Z1764" s="5">
        <f>Y1764/'currency conversion'!$B$18</f>
        <v>1.9208991941174094E-5</v>
      </c>
    </row>
    <row r="1765" spans="1:26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0"/>
        <v>1.0190833333333333</v>
      </c>
      <c r="P1765" s="6">
        <f t="shared" si="271"/>
        <v>103.63559322033899</v>
      </c>
      <c r="Q1765" t="str">
        <f t="shared" si="272"/>
        <v>photography</v>
      </c>
      <c r="R1765" t="str">
        <f t="shared" si="273"/>
        <v>photobooks</v>
      </c>
      <c r="S1765" s="10">
        <f t="shared" si="274"/>
        <v>42636.618518518517</v>
      </c>
      <c r="T1765" s="10">
        <f t="shared" si="275"/>
        <v>42666.618518518517</v>
      </c>
      <c r="U1765">
        <f t="shared" si="276"/>
        <v>2016</v>
      </c>
      <c r="V1765">
        <f t="shared" si="277"/>
        <v>2016</v>
      </c>
      <c r="W1765" t="str">
        <f t="shared" si="278"/>
        <v>Sep</v>
      </c>
      <c r="X1765" t="str">
        <f t="shared" si="279"/>
        <v>10000 to 14999</v>
      </c>
      <c r="Y1765" s="12">
        <f>VLOOKUP(H1765,Table1[#All],2,)*Kickstarter!E1765</f>
        <v>12229</v>
      </c>
      <c r="Z1765" s="5">
        <f>Y1765/'currency conversion'!$B$18</f>
        <v>2.6543136999843841E-4</v>
      </c>
    </row>
    <row r="1766" spans="1:26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0"/>
        <v>0.19600000000000001</v>
      </c>
      <c r="P1766" s="6">
        <f t="shared" si="271"/>
        <v>55.282051282051285</v>
      </c>
      <c r="Q1766" t="str">
        <f t="shared" si="272"/>
        <v>photography</v>
      </c>
      <c r="R1766" t="str">
        <f t="shared" si="273"/>
        <v>photobooks</v>
      </c>
      <c r="S1766" s="10">
        <f t="shared" si="274"/>
        <v>41825.235868055555</v>
      </c>
      <c r="T1766" s="10">
        <f t="shared" si="275"/>
        <v>41854.235868055555</v>
      </c>
      <c r="U1766">
        <f t="shared" si="276"/>
        <v>2014</v>
      </c>
      <c r="V1766">
        <f t="shared" si="277"/>
        <v>2014</v>
      </c>
      <c r="W1766" t="str">
        <f t="shared" si="278"/>
        <v>Jul</v>
      </c>
      <c r="X1766" t="str">
        <f t="shared" si="279"/>
        <v>1000 to 4999</v>
      </c>
      <c r="Y1766" s="12">
        <f>VLOOKUP(H1766,Table1[#All],2,)*Kickstarter!E1766</f>
        <v>2824.36</v>
      </c>
      <c r="Z1766" s="5">
        <f>Y1766/'currency conversion'!$B$18</f>
        <v>6.1302947433869453E-5</v>
      </c>
    </row>
    <row r="1767" spans="1:26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0"/>
        <v>0.59467839999999994</v>
      </c>
      <c r="P1767" s="6">
        <f t="shared" si="271"/>
        <v>72.16970873786407</v>
      </c>
      <c r="Q1767" t="str">
        <f t="shared" si="272"/>
        <v>photography</v>
      </c>
      <c r="R1767" t="str">
        <f t="shared" si="273"/>
        <v>photobooks</v>
      </c>
      <c r="S1767" s="10">
        <f t="shared" si="274"/>
        <v>41834.730462962965</v>
      </c>
      <c r="T1767" s="10">
        <f t="shared" si="275"/>
        <v>41864.730462962965</v>
      </c>
      <c r="U1767">
        <f t="shared" si="276"/>
        <v>2014</v>
      </c>
      <c r="V1767">
        <f t="shared" si="277"/>
        <v>2014</v>
      </c>
      <c r="W1767" t="str">
        <f t="shared" si="278"/>
        <v>Jul</v>
      </c>
      <c r="X1767" t="str">
        <f t="shared" si="279"/>
        <v>5000 to 9999</v>
      </c>
      <c r="Y1767" s="12">
        <f>VLOOKUP(H1767,Table1[#All],2,)*Kickstarter!E1767</f>
        <v>7433.48</v>
      </c>
      <c r="Z1767" s="5">
        <f>Y1767/'currency conversion'!$B$18</f>
        <v>1.6134424566652971E-4</v>
      </c>
    </row>
    <row r="1768" spans="1:26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0"/>
        <v>0</v>
      </c>
      <c r="P1768" s="6">
        <f t="shared" si="271"/>
        <v>0</v>
      </c>
      <c r="Q1768" t="str">
        <f t="shared" si="272"/>
        <v>photography</v>
      </c>
      <c r="R1768" t="str">
        <f t="shared" si="273"/>
        <v>photobooks</v>
      </c>
      <c r="S1768" s="10">
        <f t="shared" si="274"/>
        <v>41855.609814814816</v>
      </c>
      <c r="T1768" s="10">
        <f t="shared" si="275"/>
        <v>41876.609814814816</v>
      </c>
      <c r="U1768">
        <f t="shared" si="276"/>
        <v>2014</v>
      </c>
      <c r="V1768">
        <f t="shared" si="277"/>
        <v>2014</v>
      </c>
      <c r="W1768" t="str">
        <f t="shared" si="278"/>
        <v>Aug</v>
      </c>
      <c r="X1768" t="str">
        <f t="shared" si="279"/>
        <v>No funding</v>
      </c>
      <c r="Y1768" s="12">
        <f>VLOOKUP(H1768,Table1[#All],2,)*Kickstarter!E1768</f>
        <v>0</v>
      </c>
      <c r="Z1768" s="5">
        <f>Y1768/'currency conversion'!$B$18</f>
        <v>0</v>
      </c>
    </row>
    <row r="1769" spans="1:26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0"/>
        <v>0.4572</v>
      </c>
      <c r="P1769" s="6">
        <f t="shared" si="271"/>
        <v>58.615384615384613</v>
      </c>
      <c r="Q1769" t="str">
        <f t="shared" si="272"/>
        <v>photography</v>
      </c>
      <c r="R1769" t="str">
        <f t="shared" si="273"/>
        <v>photobooks</v>
      </c>
      <c r="S1769" s="10">
        <f t="shared" si="274"/>
        <v>41824.408379629633</v>
      </c>
      <c r="T1769" s="10">
        <f t="shared" si="275"/>
        <v>41854.408379629633</v>
      </c>
      <c r="U1769">
        <f t="shared" si="276"/>
        <v>2014</v>
      </c>
      <c r="V1769">
        <f t="shared" si="277"/>
        <v>2014</v>
      </c>
      <c r="W1769" t="str">
        <f t="shared" si="278"/>
        <v>Jul</v>
      </c>
      <c r="X1769" t="str">
        <f t="shared" si="279"/>
        <v>1000 to 4999</v>
      </c>
      <c r="Y1769" s="12">
        <f>VLOOKUP(H1769,Table1[#All],2,)*Kickstarter!E1769</f>
        <v>2286</v>
      </c>
      <c r="Z1769" s="5">
        <f>Y1769/'currency conversion'!$B$18</f>
        <v>4.9617802912456474E-5</v>
      </c>
    </row>
    <row r="1770" spans="1:26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0"/>
        <v>3.7400000000000003E-2</v>
      </c>
      <c r="P1770" s="6">
        <f t="shared" si="271"/>
        <v>12.466666666666667</v>
      </c>
      <c r="Q1770" t="str">
        <f t="shared" si="272"/>
        <v>photography</v>
      </c>
      <c r="R1770" t="str">
        <f t="shared" si="273"/>
        <v>photobooks</v>
      </c>
      <c r="S1770" s="10">
        <f t="shared" si="274"/>
        <v>41849.310694444444</v>
      </c>
      <c r="T1770" s="10">
        <f t="shared" si="275"/>
        <v>41909.310694444444</v>
      </c>
      <c r="U1770">
        <f t="shared" si="276"/>
        <v>2014</v>
      </c>
      <c r="V1770">
        <f t="shared" si="277"/>
        <v>2014</v>
      </c>
      <c r="W1770" t="str">
        <f t="shared" si="278"/>
        <v>Jul</v>
      </c>
      <c r="X1770" t="str">
        <f t="shared" si="279"/>
        <v>&lt;1000</v>
      </c>
      <c r="Y1770" s="12">
        <f>VLOOKUP(H1770,Table1[#All],2,)*Kickstarter!E1770</f>
        <v>187</v>
      </c>
      <c r="Z1770" s="5">
        <f>Y1770/'currency conversion'!$B$18</f>
        <v>4.0588491446322664E-6</v>
      </c>
    </row>
    <row r="1771" spans="1:26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0"/>
        <v>2.7025E-2</v>
      </c>
      <c r="P1771" s="6">
        <f t="shared" si="271"/>
        <v>49.136363636363633</v>
      </c>
      <c r="Q1771" t="str">
        <f t="shared" si="272"/>
        <v>photography</v>
      </c>
      <c r="R1771" t="str">
        <f t="shared" si="273"/>
        <v>photobooks</v>
      </c>
      <c r="S1771" s="10">
        <f t="shared" si="274"/>
        <v>41987.568969907406</v>
      </c>
      <c r="T1771" s="10">
        <f t="shared" si="275"/>
        <v>42017.568969907406</v>
      </c>
      <c r="U1771">
        <f t="shared" si="276"/>
        <v>2014</v>
      </c>
      <c r="V1771">
        <f t="shared" si="277"/>
        <v>2015</v>
      </c>
      <c r="W1771" t="str">
        <f t="shared" si="278"/>
        <v>Dec</v>
      </c>
      <c r="X1771" t="str">
        <f t="shared" si="279"/>
        <v>1000 to 4999</v>
      </c>
      <c r="Y1771" s="12">
        <f>VLOOKUP(H1771,Table1[#All],2,)*Kickstarter!E1771</f>
        <v>1081</v>
      </c>
      <c r="Z1771" s="5">
        <f>Y1771/'currency conversion'!$B$18</f>
        <v>2.3463186766564063E-5</v>
      </c>
    </row>
    <row r="1772" spans="1:26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0"/>
        <v>0.56514285714285717</v>
      </c>
      <c r="P1772" s="6">
        <f t="shared" si="271"/>
        <v>150.5</v>
      </c>
      <c r="Q1772" t="str">
        <f t="shared" si="272"/>
        <v>photography</v>
      </c>
      <c r="R1772" t="str">
        <f t="shared" si="273"/>
        <v>photobooks</v>
      </c>
      <c r="S1772" s="10">
        <f t="shared" si="274"/>
        <v>41891.530023148152</v>
      </c>
      <c r="T1772" s="10">
        <f t="shared" si="275"/>
        <v>41926.530023148152</v>
      </c>
      <c r="U1772">
        <f t="shared" si="276"/>
        <v>2014</v>
      </c>
      <c r="V1772">
        <f t="shared" si="277"/>
        <v>2014</v>
      </c>
      <c r="W1772" t="str">
        <f t="shared" si="278"/>
        <v>Sep</v>
      </c>
      <c r="X1772" t="str">
        <f t="shared" si="279"/>
        <v>10000 to 14999</v>
      </c>
      <c r="Y1772" s="12">
        <f>VLOOKUP(H1772,Table1[#All],2,)*Kickstarter!E1772</f>
        <v>13846</v>
      </c>
      <c r="Z1772" s="5">
        <f>Y1772/'currency conversion'!$B$18</f>
        <v>3.0052847730790565E-4</v>
      </c>
    </row>
    <row r="1773" spans="1:26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0"/>
        <v>0.21309523809523809</v>
      </c>
      <c r="P1773" s="6">
        <f t="shared" si="271"/>
        <v>35.799999999999997</v>
      </c>
      <c r="Q1773" t="str">
        <f t="shared" si="272"/>
        <v>photography</v>
      </c>
      <c r="R1773" t="str">
        <f t="shared" si="273"/>
        <v>photobooks</v>
      </c>
      <c r="S1773" s="10">
        <f t="shared" si="274"/>
        <v>41905.729629629626</v>
      </c>
      <c r="T1773" s="10">
        <f t="shared" si="275"/>
        <v>41935.729629629626</v>
      </c>
      <c r="U1773">
        <f t="shared" si="276"/>
        <v>2014</v>
      </c>
      <c r="V1773">
        <f t="shared" si="277"/>
        <v>2014</v>
      </c>
      <c r="W1773" t="str">
        <f t="shared" si="278"/>
        <v>Sep</v>
      </c>
      <c r="X1773" t="str">
        <f t="shared" si="279"/>
        <v>&lt;1000</v>
      </c>
      <c r="Y1773" s="12">
        <f>VLOOKUP(H1773,Table1[#All],2,)*Kickstarter!E1773</f>
        <v>1172.45</v>
      </c>
      <c r="Z1773" s="5">
        <f>Y1773/'currency conversion'!$B$18</f>
        <v>2.5448115933818719E-5</v>
      </c>
    </row>
    <row r="1774" spans="1:26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0"/>
        <v>0.156</v>
      </c>
      <c r="P1774" s="6">
        <f t="shared" si="271"/>
        <v>45.157894736842103</v>
      </c>
      <c r="Q1774" t="str">
        <f t="shared" si="272"/>
        <v>photography</v>
      </c>
      <c r="R1774" t="str">
        <f t="shared" si="273"/>
        <v>photobooks</v>
      </c>
      <c r="S1774" s="10">
        <f t="shared" si="274"/>
        <v>41766.468009259261</v>
      </c>
      <c r="T1774" s="10">
        <f t="shared" si="275"/>
        <v>41826.468009259261</v>
      </c>
      <c r="U1774">
        <f t="shared" si="276"/>
        <v>2014</v>
      </c>
      <c r="V1774">
        <f t="shared" si="277"/>
        <v>2014</v>
      </c>
      <c r="W1774" t="str">
        <f t="shared" si="278"/>
        <v>May</v>
      </c>
      <c r="X1774" t="str">
        <f t="shared" si="279"/>
        <v>&lt;1000</v>
      </c>
      <c r="Y1774" s="12">
        <f>VLOOKUP(H1774,Table1[#All],2,)*Kickstarter!E1774</f>
        <v>1123.98</v>
      </c>
      <c r="Z1774" s="5">
        <f>Y1774/'currency conversion'!$B$18</f>
        <v>2.4396070917560291E-5</v>
      </c>
    </row>
    <row r="1775" spans="1:26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0"/>
        <v>6.2566666666666673E-2</v>
      </c>
      <c r="P1775" s="6">
        <f t="shared" si="271"/>
        <v>98.78947368421052</v>
      </c>
      <c r="Q1775" t="str">
        <f t="shared" si="272"/>
        <v>photography</v>
      </c>
      <c r="R1775" t="str">
        <f t="shared" si="273"/>
        <v>photobooks</v>
      </c>
      <c r="S1775" s="10">
        <f t="shared" si="274"/>
        <v>41978.510393518518</v>
      </c>
      <c r="T1775" s="10">
        <f t="shared" si="275"/>
        <v>42023.510393518518</v>
      </c>
      <c r="U1775">
        <f t="shared" si="276"/>
        <v>2014</v>
      </c>
      <c r="V1775">
        <f t="shared" si="277"/>
        <v>2015</v>
      </c>
      <c r="W1775" t="str">
        <f t="shared" si="278"/>
        <v>Dec</v>
      </c>
      <c r="X1775" t="str">
        <f t="shared" si="279"/>
        <v>1000 to 4999</v>
      </c>
      <c r="Y1775" s="12">
        <f>VLOOKUP(H1775,Table1[#All],2,)*Kickstarter!E1775</f>
        <v>1877</v>
      </c>
      <c r="Z1775" s="5">
        <f>Y1775/'currency conversion'!$B$18</f>
        <v>4.0740426975800873E-5</v>
      </c>
    </row>
    <row r="1776" spans="1:26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0"/>
        <v>0.4592</v>
      </c>
      <c r="P1776" s="6">
        <f t="shared" si="271"/>
        <v>88.307692307692307</v>
      </c>
      <c r="Q1776" t="str">
        <f t="shared" si="272"/>
        <v>photography</v>
      </c>
      <c r="R1776" t="str">
        <f t="shared" si="273"/>
        <v>photobooks</v>
      </c>
      <c r="S1776" s="10">
        <f t="shared" si="274"/>
        <v>41929.968657407408</v>
      </c>
      <c r="T1776" s="10">
        <f t="shared" si="275"/>
        <v>41972.374305555553</v>
      </c>
      <c r="U1776">
        <f t="shared" si="276"/>
        <v>2014</v>
      </c>
      <c r="V1776">
        <f t="shared" si="277"/>
        <v>2014</v>
      </c>
      <c r="W1776" t="str">
        <f t="shared" si="278"/>
        <v>Oct</v>
      </c>
      <c r="X1776" t="str">
        <f t="shared" si="279"/>
        <v>1000 to 4999</v>
      </c>
      <c r="Y1776" s="12">
        <f>VLOOKUP(H1776,Table1[#All],2,)*Kickstarter!E1776</f>
        <v>1148</v>
      </c>
      <c r="Z1776" s="5">
        <f>Y1776/'currency conversion'!$B$18</f>
        <v>2.491742683442696E-5</v>
      </c>
    </row>
    <row r="1777" spans="1:26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0"/>
        <v>0.65101538461538466</v>
      </c>
      <c r="P1777" s="6">
        <f t="shared" si="271"/>
        <v>170.62903225806451</v>
      </c>
      <c r="Q1777" t="str">
        <f t="shared" si="272"/>
        <v>photography</v>
      </c>
      <c r="R1777" t="str">
        <f t="shared" si="273"/>
        <v>photobooks</v>
      </c>
      <c r="S1777" s="10">
        <f t="shared" si="274"/>
        <v>41891.726388888885</v>
      </c>
      <c r="T1777" s="10">
        <f t="shared" si="275"/>
        <v>41936.726388888885</v>
      </c>
      <c r="U1777">
        <f t="shared" si="276"/>
        <v>2014</v>
      </c>
      <c r="V1777">
        <f t="shared" si="277"/>
        <v>2014</v>
      </c>
      <c r="W1777" t="str">
        <f t="shared" si="278"/>
        <v>Sep</v>
      </c>
      <c r="X1777" t="str">
        <f t="shared" si="279"/>
        <v>20000 to 24999</v>
      </c>
      <c r="Y1777" s="12">
        <f>VLOOKUP(H1777,Table1[#All],2,)*Kickstarter!E1777</f>
        <v>21158</v>
      </c>
      <c r="Z1777" s="5">
        <f>Y1777/'currency conversion'!$B$18</f>
        <v>4.5923599038571919E-4</v>
      </c>
    </row>
    <row r="1778" spans="1:26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0"/>
        <v>6.7000000000000004E-2</v>
      </c>
      <c r="P1778" s="6">
        <f t="shared" si="271"/>
        <v>83.75</v>
      </c>
      <c r="Q1778" t="str">
        <f t="shared" si="272"/>
        <v>photography</v>
      </c>
      <c r="R1778" t="str">
        <f t="shared" si="273"/>
        <v>photobooks</v>
      </c>
      <c r="S1778" s="10">
        <f t="shared" si="274"/>
        <v>41905.70684027778</v>
      </c>
      <c r="T1778" s="10">
        <f t="shared" si="275"/>
        <v>41941.70684027778</v>
      </c>
      <c r="U1778">
        <f t="shared" si="276"/>
        <v>2014</v>
      </c>
      <c r="V1778">
        <f t="shared" si="277"/>
        <v>2014</v>
      </c>
      <c r="W1778" t="str">
        <f t="shared" si="278"/>
        <v>Sep</v>
      </c>
      <c r="X1778" t="str">
        <f t="shared" si="279"/>
        <v>&lt;1000</v>
      </c>
      <c r="Y1778" s="12">
        <f>VLOOKUP(H1778,Table1[#All],2,)*Kickstarter!E1778</f>
        <v>438.85</v>
      </c>
      <c r="Z1778" s="5">
        <f>Y1778/'currency conversion'!$B$18</f>
        <v>9.5252724445019793E-6</v>
      </c>
    </row>
    <row r="1779" spans="1:26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0"/>
        <v>0.135625</v>
      </c>
      <c r="P1779" s="6">
        <f t="shared" si="271"/>
        <v>65.099999999999994</v>
      </c>
      <c r="Q1779" t="str">
        <f t="shared" si="272"/>
        <v>photography</v>
      </c>
      <c r="R1779" t="str">
        <f t="shared" si="273"/>
        <v>photobooks</v>
      </c>
      <c r="S1779" s="10">
        <f t="shared" si="274"/>
        <v>42025.107094907406</v>
      </c>
      <c r="T1779" s="10">
        <f t="shared" si="275"/>
        <v>42055.107094907406</v>
      </c>
      <c r="U1779">
        <f t="shared" si="276"/>
        <v>2015</v>
      </c>
      <c r="V1779">
        <f t="shared" si="277"/>
        <v>2015</v>
      </c>
      <c r="W1779" t="str">
        <f t="shared" si="278"/>
        <v>Jan</v>
      </c>
      <c r="X1779" t="str">
        <f t="shared" si="279"/>
        <v>&lt;1000</v>
      </c>
      <c r="Y1779" s="12">
        <f>VLOOKUP(H1779,Table1[#All],2,)*Kickstarter!E1779</f>
        <v>742.14</v>
      </c>
      <c r="Z1779" s="5">
        <f>Y1779/'currency conversion'!$B$18</f>
        <v>1.6108204835280159E-5</v>
      </c>
    </row>
    <row r="1780" spans="1:26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0"/>
        <v>1.9900000000000001E-2</v>
      </c>
      <c r="P1780" s="6">
        <f t="shared" si="271"/>
        <v>66.333333333333329</v>
      </c>
      <c r="Q1780" t="str">
        <f t="shared" si="272"/>
        <v>photography</v>
      </c>
      <c r="R1780" t="str">
        <f t="shared" si="273"/>
        <v>photobooks</v>
      </c>
      <c r="S1780" s="10">
        <f t="shared" si="274"/>
        <v>42045.61336805555</v>
      </c>
      <c r="T1780" s="10">
        <f t="shared" si="275"/>
        <v>42090.571701388893</v>
      </c>
      <c r="U1780">
        <f t="shared" si="276"/>
        <v>2015</v>
      </c>
      <c r="V1780">
        <f t="shared" si="277"/>
        <v>2015</v>
      </c>
      <c r="W1780" t="str">
        <f t="shared" si="278"/>
        <v>Feb</v>
      </c>
      <c r="X1780" t="str">
        <f t="shared" si="279"/>
        <v>&lt;1000</v>
      </c>
      <c r="Y1780" s="12">
        <f>VLOOKUP(H1780,Table1[#All],2,)*Kickstarter!E1780</f>
        <v>995</v>
      </c>
      <c r="Z1780" s="5">
        <f>Y1780/'currency conversion'!$B$18</f>
        <v>2.1596550261546016E-5</v>
      </c>
    </row>
    <row r="1781" spans="1:26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0"/>
        <v>0.36236363636363639</v>
      </c>
      <c r="P1781" s="6">
        <f t="shared" si="271"/>
        <v>104.89473684210526</v>
      </c>
      <c r="Q1781" t="str">
        <f t="shared" si="272"/>
        <v>photography</v>
      </c>
      <c r="R1781" t="str">
        <f t="shared" si="273"/>
        <v>photobooks</v>
      </c>
      <c r="S1781" s="10">
        <f t="shared" si="274"/>
        <v>42585.441898148143</v>
      </c>
      <c r="T1781" s="10">
        <f t="shared" si="275"/>
        <v>42615.441898148143</v>
      </c>
      <c r="U1781">
        <f t="shared" si="276"/>
        <v>2016</v>
      </c>
      <c r="V1781">
        <f t="shared" si="277"/>
        <v>2016</v>
      </c>
      <c r="W1781" t="str">
        <f t="shared" si="278"/>
        <v>Aug</v>
      </c>
      <c r="X1781" t="str">
        <f t="shared" si="279"/>
        <v>1000 to 4999</v>
      </c>
      <c r="Y1781" s="12">
        <f>VLOOKUP(H1781,Table1[#All],2,)*Kickstarter!E1781</f>
        <v>3986</v>
      </c>
      <c r="Z1781" s="5">
        <f>Y1781/'currency conversion'!$B$18</f>
        <v>8.6516431500022531E-5</v>
      </c>
    </row>
    <row r="1782" spans="1:26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0"/>
        <v>0.39743333333333336</v>
      </c>
      <c r="P1782" s="6">
        <f t="shared" si="271"/>
        <v>78.440789473684205</v>
      </c>
      <c r="Q1782" t="str">
        <f t="shared" si="272"/>
        <v>photography</v>
      </c>
      <c r="R1782" t="str">
        <f t="shared" si="273"/>
        <v>photobooks</v>
      </c>
      <c r="S1782" s="10">
        <f t="shared" si="274"/>
        <v>42493.350810185184</v>
      </c>
      <c r="T1782" s="10">
        <f t="shared" si="275"/>
        <v>42553.350810185184</v>
      </c>
      <c r="U1782">
        <f t="shared" si="276"/>
        <v>2016</v>
      </c>
      <c r="V1782">
        <f t="shared" si="277"/>
        <v>2016</v>
      </c>
      <c r="W1782" t="str">
        <f t="shared" si="278"/>
        <v>May</v>
      </c>
      <c r="X1782" t="str">
        <f t="shared" si="279"/>
        <v>10000 to 14999</v>
      </c>
      <c r="Y1782" s="12">
        <f>VLOOKUP(H1782,Table1[#All],2,)*Kickstarter!E1782</f>
        <v>11923</v>
      </c>
      <c r="Z1782" s="5">
        <f>Y1782/'currency conversion'!$B$18</f>
        <v>2.5878961685267651E-4</v>
      </c>
    </row>
    <row r="1783" spans="1:26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0"/>
        <v>0.25763636363636366</v>
      </c>
      <c r="P1783" s="6">
        <f t="shared" si="271"/>
        <v>59.041666666666664</v>
      </c>
      <c r="Q1783" t="str">
        <f t="shared" si="272"/>
        <v>photography</v>
      </c>
      <c r="R1783" t="str">
        <f t="shared" si="273"/>
        <v>photobooks</v>
      </c>
      <c r="S1783" s="10">
        <f t="shared" si="274"/>
        <v>42597.367418981477</v>
      </c>
      <c r="T1783" s="10">
        <f t="shared" si="275"/>
        <v>42628.367418981477</v>
      </c>
      <c r="U1783">
        <f t="shared" si="276"/>
        <v>2016</v>
      </c>
      <c r="V1783">
        <f t="shared" si="277"/>
        <v>2016</v>
      </c>
      <c r="W1783" t="str">
        <f t="shared" si="278"/>
        <v>Aug</v>
      </c>
      <c r="X1783" t="str">
        <f t="shared" si="279"/>
        <v>1000 to 4999</v>
      </c>
      <c r="Y1783" s="12">
        <f>VLOOKUP(H1783,Table1[#All],2,)*Kickstarter!E1783</f>
        <v>1417</v>
      </c>
      <c r="Z1783" s="5">
        <f>Y1783/'currency conversion'!$B$18</f>
        <v>3.0756092181518293E-5</v>
      </c>
    </row>
    <row r="1784" spans="1:26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0"/>
        <v>0.15491428571428573</v>
      </c>
      <c r="P1784" s="6">
        <f t="shared" si="271"/>
        <v>71.34210526315789</v>
      </c>
      <c r="Q1784" t="str">
        <f t="shared" si="272"/>
        <v>photography</v>
      </c>
      <c r="R1784" t="str">
        <f t="shared" si="273"/>
        <v>photobooks</v>
      </c>
      <c r="S1784" s="10">
        <f t="shared" si="274"/>
        <v>42388.325104166666</v>
      </c>
      <c r="T1784" s="10">
        <f t="shared" si="275"/>
        <v>42421.325104166666</v>
      </c>
      <c r="U1784">
        <f t="shared" si="276"/>
        <v>2016</v>
      </c>
      <c r="V1784">
        <f t="shared" si="277"/>
        <v>2016</v>
      </c>
      <c r="W1784" t="str">
        <f t="shared" si="278"/>
        <v>Jan</v>
      </c>
      <c r="X1784" t="str">
        <f t="shared" si="279"/>
        <v>5000 to 9999</v>
      </c>
      <c r="Y1784" s="12">
        <f>VLOOKUP(H1784,Table1[#All],2,)*Kickstarter!E1784</f>
        <v>5422</v>
      </c>
      <c r="Z1784" s="5">
        <f>Y1784/'currency conversion'!$B$18</f>
        <v>1.1768492011869596E-4</v>
      </c>
    </row>
    <row r="1785" spans="1:26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0"/>
        <v>0.236925</v>
      </c>
      <c r="P1785" s="6">
        <f t="shared" si="271"/>
        <v>51.227027027027027</v>
      </c>
      <c r="Q1785" t="str">
        <f t="shared" si="272"/>
        <v>photography</v>
      </c>
      <c r="R1785" t="str">
        <f t="shared" si="273"/>
        <v>photobooks</v>
      </c>
      <c r="S1785" s="10">
        <f t="shared" si="274"/>
        <v>42115.699976851851</v>
      </c>
      <c r="T1785" s="10">
        <f t="shared" si="275"/>
        <v>42145.699976851851</v>
      </c>
      <c r="U1785">
        <f t="shared" si="276"/>
        <v>2015</v>
      </c>
      <c r="V1785">
        <f t="shared" si="277"/>
        <v>2015</v>
      </c>
      <c r="W1785" t="str">
        <f t="shared" si="278"/>
        <v>Apr</v>
      </c>
      <c r="X1785" t="str">
        <f t="shared" si="279"/>
        <v>5000 to 9999</v>
      </c>
      <c r="Y1785" s="12">
        <f>VLOOKUP(H1785,Table1[#All],2,)*Kickstarter!E1785</f>
        <v>9477</v>
      </c>
      <c r="Z1785" s="5">
        <f>Y1785/'currency conversion'!$B$18</f>
        <v>2.0569900183786089E-4</v>
      </c>
    </row>
    <row r="1786" spans="1:26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0"/>
        <v>0.39760000000000001</v>
      </c>
      <c r="P1786" s="6">
        <f t="shared" si="271"/>
        <v>60.242424242424242</v>
      </c>
      <c r="Q1786" t="str">
        <f t="shared" si="272"/>
        <v>photography</v>
      </c>
      <c r="R1786" t="str">
        <f t="shared" si="273"/>
        <v>photobooks</v>
      </c>
      <c r="S1786" s="10">
        <f t="shared" si="274"/>
        <v>42003.405555555553</v>
      </c>
      <c r="T1786" s="10">
        <f t="shared" si="275"/>
        <v>42034.892361111109</v>
      </c>
      <c r="U1786">
        <f t="shared" si="276"/>
        <v>2014</v>
      </c>
      <c r="V1786">
        <f t="shared" si="277"/>
        <v>2015</v>
      </c>
      <c r="W1786" t="str">
        <f t="shared" si="278"/>
        <v>Dec</v>
      </c>
      <c r="X1786" t="str">
        <f t="shared" si="279"/>
        <v>1000 to 4999</v>
      </c>
      <c r="Y1786" s="12">
        <f>VLOOKUP(H1786,Table1[#All],2,)*Kickstarter!E1786</f>
        <v>1988</v>
      </c>
      <c r="Z1786" s="5">
        <f>Y1786/'currency conversion'!$B$18</f>
        <v>4.3149690371812536E-5</v>
      </c>
    </row>
    <row r="1787" spans="1:26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0"/>
        <v>0.20220833333333332</v>
      </c>
      <c r="P1787" s="6">
        <f t="shared" si="271"/>
        <v>44.935185185185183</v>
      </c>
      <c r="Q1787" t="str">
        <f t="shared" si="272"/>
        <v>photography</v>
      </c>
      <c r="R1787" t="str">
        <f t="shared" si="273"/>
        <v>photobooks</v>
      </c>
      <c r="S1787" s="10">
        <f t="shared" si="274"/>
        <v>41896.884895833333</v>
      </c>
      <c r="T1787" s="10">
        <f t="shared" si="275"/>
        <v>41927.75</v>
      </c>
      <c r="U1787">
        <f t="shared" si="276"/>
        <v>2014</v>
      </c>
      <c r="V1787">
        <f t="shared" si="277"/>
        <v>2014</v>
      </c>
      <c r="W1787" t="str">
        <f t="shared" si="278"/>
        <v>Sep</v>
      </c>
      <c r="X1787" t="str">
        <f t="shared" si="279"/>
        <v>1000 to 4999</v>
      </c>
      <c r="Y1787" s="12">
        <f>VLOOKUP(H1787,Table1[#All],2,)*Kickstarter!E1787</f>
        <v>4853</v>
      </c>
      <c r="Z1787" s="5">
        <f>Y1787/'currency conversion'!$B$18</f>
        <v>1.0533473207968121E-4</v>
      </c>
    </row>
    <row r="1788" spans="1:26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0"/>
        <v>0.47631578947368419</v>
      </c>
      <c r="P1788" s="6">
        <f t="shared" si="271"/>
        <v>31.206896551724139</v>
      </c>
      <c r="Q1788" t="str">
        <f t="shared" si="272"/>
        <v>photography</v>
      </c>
      <c r="R1788" t="str">
        <f t="shared" si="273"/>
        <v>photobooks</v>
      </c>
      <c r="S1788" s="10">
        <f t="shared" si="274"/>
        <v>41958.300659722227</v>
      </c>
      <c r="T1788" s="10">
        <f t="shared" si="275"/>
        <v>41988.300659722227</v>
      </c>
      <c r="U1788">
        <f t="shared" si="276"/>
        <v>2014</v>
      </c>
      <c r="V1788">
        <f t="shared" si="277"/>
        <v>2014</v>
      </c>
      <c r="W1788" t="str">
        <f t="shared" si="278"/>
        <v>Nov</v>
      </c>
      <c r="X1788" t="str">
        <f t="shared" si="279"/>
        <v>&lt;1000</v>
      </c>
      <c r="Y1788" s="12">
        <f>VLOOKUP(H1788,Table1[#All],2,)*Kickstarter!E1788</f>
        <v>1031.6999999999998</v>
      </c>
      <c r="Z1788" s="5">
        <f>Y1788/'currency conversion'!$B$18</f>
        <v>2.2393126537524644E-5</v>
      </c>
    </row>
    <row r="1789" spans="1:26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0"/>
        <v>0.15329999999999999</v>
      </c>
      <c r="P1789" s="6">
        <f t="shared" si="271"/>
        <v>63.875</v>
      </c>
      <c r="Q1789" t="str">
        <f t="shared" si="272"/>
        <v>photography</v>
      </c>
      <c r="R1789" t="str">
        <f t="shared" si="273"/>
        <v>photobooks</v>
      </c>
      <c r="S1789" s="10">
        <f t="shared" si="274"/>
        <v>42068.40552083333</v>
      </c>
      <c r="T1789" s="10">
        <f t="shared" si="275"/>
        <v>42098.363854166666</v>
      </c>
      <c r="U1789">
        <f t="shared" si="276"/>
        <v>2015</v>
      </c>
      <c r="V1789">
        <f t="shared" si="277"/>
        <v>2015</v>
      </c>
      <c r="W1789" t="str">
        <f t="shared" si="278"/>
        <v>Mar</v>
      </c>
      <c r="X1789" t="str">
        <f t="shared" si="279"/>
        <v>1000 to 4999</v>
      </c>
      <c r="Y1789" s="12">
        <f>VLOOKUP(H1789,Table1[#All],2,)*Kickstarter!E1789</f>
        <v>1533</v>
      </c>
      <c r="Z1789" s="5">
        <f>Y1789/'currency conversion'!$B$18</f>
        <v>3.3273880955728686E-5</v>
      </c>
    </row>
    <row r="1790" spans="1:26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0"/>
        <v>1.3818181818181818E-2</v>
      </c>
      <c r="P1790" s="6">
        <f t="shared" si="271"/>
        <v>19</v>
      </c>
      <c r="Q1790" t="str">
        <f t="shared" si="272"/>
        <v>photography</v>
      </c>
      <c r="R1790" t="str">
        <f t="shared" si="273"/>
        <v>photobooks</v>
      </c>
      <c r="S1790" s="10">
        <f t="shared" si="274"/>
        <v>41913.69840277778</v>
      </c>
      <c r="T1790" s="10">
        <f t="shared" si="275"/>
        <v>41943.69840277778</v>
      </c>
      <c r="U1790">
        <f t="shared" si="276"/>
        <v>2014</v>
      </c>
      <c r="V1790">
        <f t="shared" si="277"/>
        <v>2014</v>
      </c>
      <c r="W1790" t="str">
        <f t="shared" si="278"/>
        <v>Oct</v>
      </c>
      <c r="X1790" t="str">
        <f t="shared" si="279"/>
        <v>&lt;1000</v>
      </c>
      <c r="Y1790" s="12">
        <f>VLOOKUP(H1790,Table1[#All],2,)*Kickstarter!E1790</f>
        <v>99.56</v>
      </c>
      <c r="Z1790" s="5">
        <f>Y1790/'currency conversion'!$B$18</f>
        <v>2.1609573306929862E-6</v>
      </c>
    </row>
    <row r="1791" spans="1:26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0"/>
        <v>5.0000000000000001E-3</v>
      </c>
      <c r="P1791" s="6">
        <f t="shared" si="271"/>
        <v>10</v>
      </c>
      <c r="Q1791" t="str">
        <f t="shared" si="272"/>
        <v>photography</v>
      </c>
      <c r="R1791" t="str">
        <f t="shared" si="273"/>
        <v>photobooks</v>
      </c>
      <c r="S1791" s="10">
        <f t="shared" si="274"/>
        <v>41956.000034722223</v>
      </c>
      <c r="T1791" s="10">
        <f t="shared" si="275"/>
        <v>42016.000034722223</v>
      </c>
      <c r="U1791">
        <f t="shared" si="276"/>
        <v>2014</v>
      </c>
      <c r="V1791">
        <f t="shared" si="277"/>
        <v>2015</v>
      </c>
      <c r="W1791" t="str">
        <f t="shared" si="278"/>
        <v>Nov</v>
      </c>
      <c r="X1791" t="str">
        <f t="shared" si="279"/>
        <v>&lt;1000</v>
      </c>
      <c r="Y1791" s="12">
        <f>VLOOKUP(H1791,Table1[#All],2,)*Kickstarter!E1791</f>
        <v>40</v>
      </c>
      <c r="Z1791" s="5">
        <f>Y1791/'currency conversion'!$B$18</f>
        <v>8.6820302558978954E-7</v>
      </c>
    </row>
    <row r="1792" spans="1:26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0"/>
        <v>4.9575757575757579E-2</v>
      </c>
      <c r="P1792" s="6">
        <f t="shared" si="271"/>
        <v>109.06666666666666</v>
      </c>
      <c r="Q1792" t="str">
        <f t="shared" si="272"/>
        <v>photography</v>
      </c>
      <c r="R1792" t="str">
        <f t="shared" si="273"/>
        <v>photobooks</v>
      </c>
      <c r="S1792" s="10">
        <f t="shared" si="274"/>
        <v>42010.424513888887</v>
      </c>
      <c r="T1792" s="10">
        <f t="shared" si="275"/>
        <v>42040.424513888887</v>
      </c>
      <c r="U1792">
        <f t="shared" si="276"/>
        <v>2015</v>
      </c>
      <c r="V1792">
        <f t="shared" si="277"/>
        <v>2015</v>
      </c>
      <c r="W1792" t="str">
        <f t="shared" si="278"/>
        <v>Jan</v>
      </c>
      <c r="X1792" t="str">
        <f t="shared" si="279"/>
        <v>1000 to 4999</v>
      </c>
      <c r="Y1792" s="12">
        <f>VLOOKUP(H1792,Table1[#All],2,)*Kickstarter!E1792</f>
        <v>1636</v>
      </c>
      <c r="Z1792" s="5">
        <f>Y1792/'currency conversion'!$B$18</f>
        <v>3.5509503746622393E-5</v>
      </c>
    </row>
    <row r="1793" spans="1:26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0"/>
        <v>3.5666666666666666E-2</v>
      </c>
      <c r="P1793" s="6">
        <f t="shared" si="271"/>
        <v>26.75</v>
      </c>
      <c r="Q1793" t="str">
        <f t="shared" si="272"/>
        <v>photography</v>
      </c>
      <c r="R1793" t="str">
        <f t="shared" si="273"/>
        <v>photobooks</v>
      </c>
      <c r="S1793" s="10">
        <f t="shared" si="274"/>
        <v>41973.490335648152</v>
      </c>
      <c r="T1793" s="10">
        <f t="shared" si="275"/>
        <v>42033.490335648152</v>
      </c>
      <c r="U1793">
        <f t="shared" si="276"/>
        <v>2014</v>
      </c>
      <c r="V1793">
        <f t="shared" si="277"/>
        <v>2015</v>
      </c>
      <c r="W1793" t="str">
        <f t="shared" si="278"/>
        <v>Nov</v>
      </c>
      <c r="X1793" t="str">
        <f t="shared" si="279"/>
        <v>&lt;1000</v>
      </c>
      <c r="Y1793" s="12">
        <f>VLOOKUP(H1793,Table1[#All],2,)*Kickstarter!E1793</f>
        <v>140.17000000000002</v>
      </c>
      <c r="Z1793" s="5">
        <f>Y1793/'currency conversion'!$B$18</f>
        <v>3.0424004524230204E-6</v>
      </c>
    </row>
    <row r="1794" spans="1:26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0"/>
        <v>0.61124000000000001</v>
      </c>
      <c r="P1794" s="6">
        <f t="shared" si="271"/>
        <v>109.93525179856115</v>
      </c>
      <c r="Q1794" t="str">
        <f t="shared" si="272"/>
        <v>photography</v>
      </c>
      <c r="R1794" t="str">
        <f t="shared" si="273"/>
        <v>photobooks</v>
      </c>
      <c r="S1794" s="10">
        <f t="shared" si="274"/>
        <v>42188.781041666662</v>
      </c>
      <c r="T1794" s="10">
        <f t="shared" si="275"/>
        <v>42226.040972222225</v>
      </c>
      <c r="U1794">
        <f t="shared" si="276"/>
        <v>2015</v>
      </c>
      <c r="V1794">
        <f t="shared" si="277"/>
        <v>2015</v>
      </c>
      <c r="W1794" t="str">
        <f t="shared" si="278"/>
        <v>Jul</v>
      </c>
      <c r="X1794" t="str">
        <f t="shared" si="279"/>
        <v>15000 to 19999</v>
      </c>
      <c r="Y1794" s="12">
        <f>VLOOKUP(H1794,Table1[#All],2,)*Kickstarter!E1794</f>
        <v>15281</v>
      </c>
      <c r="Z1794" s="5">
        <f>Y1794/'currency conversion'!$B$18</f>
        <v>3.3167526085093934E-4</v>
      </c>
    </row>
    <row r="1795" spans="1:26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0">IF(D1795&lt;&gt;0,IF(E1795&lt;&gt;0,E1795/D1795,0),0)</f>
        <v>1.3333333333333334E-2</v>
      </c>
      <c r="P1795" s="6">
        <f t="shared" ref="P1795:P1858" si="281">IF(L1795&lt;&gt;0,IF(E1795&lt;&gt;0,E1795/L1795,0),0)</f>
        <v>20</v>
      </c>
      <c r="Q1795" t="str">
        <f t="shared" ref="Q1795:Q1858" si="282">LEFT(N1795,SEARCH("/",N1795,1)-1)</f>
        <v>photography</v>
      </c>
      <c r="R1795" t="str">
        <f t="shared" ref="R1795:R1858" si="283">RIGHT(N1795,LEN(N1795)-SEARCH("/",N1795,1))</f>
        <v>photobooks</v>
      </c>
      <c r="S1795" s="10">
        <f t="shared" ref="S1795:S1858" si="284">(J1795/86400)+25569+(-6/24)</f>
        <v>41940.641666666663</v>
      </c>
      <c r="T1795" s="10">
        <f t="shared" ref="T1795:T1858" si="285">(I1795/86400)+25569+(-6/24)</f>
        <v>41970.683333333334</v>
      </c>
      <c r="U1795">
        <f t="shared" ref="U1795:U1858" si="286">YEAR(S1795)</f>
        <v>2014</v>
      </c>
      <c r="V1795">
        <f t="shared" ref="V1795:V1858" si="287">YEAR(T1795)</f>
        <v>2014</v>
      </c>
      <c r="W1795" t="str">
        <f t="shared" ref="W1795:W1858" si="288">TEXT(S1795,"mmm")</f>
        <v>Oct</v>
      </c>
      <c r="X1795" t="str">
        <f t="shared" ref="X1795:X1858" si="289">IF(E1795=0,"No funding",IF(E1795&lt;1000,"&lt;1000",IF(E1795&lt;4999,"1000 to 4999",IF(E1795&lt;10000,"5000 to 9999",IF(E1795&lt;14999,"10000 to 14999",IF(E1795&lt;20000,"15000 to 19999",IF(E1795&lt;25000,"20000 to 24999",IF(E1795&lt;30000,"25000 to 29999",IF(E1795&lt;35000,"30000 to 34999",IF(E1795&lt;40000,"35000 to 39999",IF(E1795&lt;45000,"40000 to 44999",IF(E1795&lt;50000,"45000 to 49999","&gt;50000"))))))))))))</f>
        <v>&lt;1000</v>
      </c>
      <c r="Y1795" s="12">
        <f>VLOOKUP(H1795,Table1[#All],2,)*Kickstarter!E1795</f>
        <v>28.4</v>
      </c>
      <c r="Z1795" s="5">
        <f>Y1795/'currency conversion'!$B$18</f>
        <v>6.1642414816875053E-7</v>
      </c>
    </row>
    <row r="1796" spans="1:26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0"/>
        <v>0.11077777777777778</v>
      </c>
      <c r="P1796" s="6">
        <f t="shared" si="281"/>
        <v>55.388888888888886</v>
      </c>
      <c r="Q1796" t="str">
        <f t="shared" si="282"/>
        <v>photography</v>
      </c>
      <c r="R1796" t="str">
        <f t="shared" si="283"/>
        <v>photobooks</v>
      </c>
      <c r="S1796" s="10">
        <f t="shared" si="284"/>
        <v>42011.301180555558</v>
      </c>
      <c r="T1796" s="10">
        <f t="shared" si="285"/>
        <v>42046.301180555558</v>
      </c>
      <c r="U1796">
        <f t="shared" si="286"/>
        <v>2015</v>
      </c>
      <c r="V1796">
        <f t="shared" si="287"/>
        <v>2015</v>
      </c>
      <c r="W1796" t="str">
        <f t="shared" si="288"/>
        <v>Jan</v>
      </c>
      <c r="X1796" t="str">
        <f t="shared" si="289"/>
        <v>&lt;1000</v>
      </c>
      <c r="Y1796" s="12">
        <f>VLOOKUP(H1796,Table1[#All],2,)*Kickstarter!E1796</f>
        <v>997</v>
      </c>
      <c r="Z1796" s="5">
        <f>Y1796/'currency conversion'!$B$18</f>
        <v>2.1639960412825505E-5</v>
      </c>
    </row>
    <row r="1797" spans="1:26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0"/>
        <v>0.38735714285714284</v>
      </c>
      <c r="P1797" s="6">
        <f t="shared" si="281"/>
        <v>133.90123456790124</v>
      </c>
      <c r="Q1797" t="str">
        <f t="shared" si="282"/>
        <v>photography</v>
      </c>
      <c r="R1797" t="str">
        <f t="shared" si="283"/>
        <v>photobooks</v>
      </c>
      <c r="S1797" s="10">
        <f t="shared" si="284"/>
        <v>42628.038668981477</v>
      </c>
      <c r="T1797" s="10">
        <f t="shared" si="285"/>
        <v>42657.416666666672</v>
      </c>
      <c r="U1797">
        <f t="shared" si="286"/>
        <v>2016</v>
      </c>
      <c r="V1797">
        <f t="shared" si="287"/>
        <v>2016</v>
      </c>
      <c r="W1797" t="str">
        <f t="shared" si="288"/>
        <v>Sep</v>
      </c>
      <c r="X1797" t="str">
        <f t="shared" si="289"/>
        <v>10000 to 14999</v>
      </c>
      <c r="Y1797" s="12">
        <f>VLOOKUP(H1797,Table1[#All],2,)*Kickstarter!E1797</f>
        <v>12364.439999999999</v>
      </c>
      <c r="Z1797" s="5">
        <f>Y1797/'currency conversion'!$B$18</f>
        <v>2.6837110544308541E-4</v>
      </c>
    </row>
    <row r="1798" spans="1:26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0"/>
        <v>0.22052631578947368</v>
      </c>
      <c r="P1798" s="6">
        <f t="shared" si="281"/>
        <v>48.720930232558139</v>
      </c>
      <c r="Q1798" t="str">
        <f t="shared" si="282"/>
        <v>photography</v>
      </c>
      <c r="R1798" t="str">
        <f t="shared" si="283"/>
        <v>photobooks</v>
      </c>
      <c r="S1798" s="10">
        <f t="shared" si="284"/>
        <v>42515.189421296294</v>
      </c>
      <c r="T1798" s="10">
        <f t="shared" si="285"/>
        <v>42575.189421296294</v>
      </c>
      <c r="U1798">
        <f t="shared" si="286"/>
        <v>2016</v>
      </c>
      <c r="V1798">
        <f t="shared" si="287"/>
        <v>2016</v>
      </c>
      <c r="W1798" t="str">
        <f t="shared" si="288"/>
        <v>May</v>
      </c>
      <c r="X1798" t="str">
        <f t="shared" si="289"/>
        <v>1000 to 4999</v>
      </c>
      <c r="Y1798" s="12">
        <f>VLOOKUP(H1798,Table1[#All],2,)*Kickstarter!E1798</f>
        <v>5488.9000000000005</v>
      </c>
      <c r="Z1798" s="5">
        <f>Y1798/'currency conversion'!$B$18</f>
        <v>1.191369896789949E-4</v>
      </c>
    </row>
    <row r="1799" spans="1:26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0"/>
        <v>0.67549999999999999</v>
      </c>
      <c r="P1799" s="6">
        <f t="shared" si="281"/>
        <v>48.25</v>
      </c>
      <c r="Q1799" t="str">
        <f t="shared" si="282"/>
        <v>photography</v>
      </c>
      <c r="R1799" t="str">
        <f t="shared" si="283"/>
        <v>photobooks</v>
      </c>
      <c r="S1799" s="10">
        <f t="shared" si="284"/>
        <v>42689.31931712963</v>
      </c>
      <c r="T1799" s="10">
        <f t="shared" si="285"/>
        <v>42719.31931712963</v>
      </c>
      <c r="U1799">
        <f t="shared" si="286"/>
        <v>2016</v>
      </c>
      <c r="V1799">
        <f t="shared" si="287"/>
        <v>2016</v>
      </c>
      <c r="W1799" t="str">
        <f t="shared" si="288"/>
        <v>Nov</v>
      </c>
      <c r="X1799" t="str">
        <f t="shared" si="289"/>
        <v>5000 to 9999</v>
      </c>
      <c r="Y1799" s="12">
        <f>VLOOKUP(H1799,Table1[#All],2,)*Kickstarter!E1799</f>
        <v>6755</v>
      </c>
      <c r="Z1799" s="5">
        <f>Y1799/'currency conversion'!$B$18</f>
        <v>1.4661778594647572E-4</v>
      </c>
    </row>
    <row r="1800" spans="1:26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0"/>
        <v>0.136375</v>
      </c>
      <c r="P1800" s="6">
        <f t="shared" si="281"/>
        <v>58.972972972972975</v>
      </c>
      <c r="Q1800" t="str">
        <f t="shared" si="282"/>
        <v>photography</v>
      </c>
      <c r="R1800" t="str">
        <f t="shared" si="283"/>
        <v>photobooks</v>
      </c>
      <c r="S1800" s="10">
        <f t="shared" si="284"/>
        <v>42344.07677083333</v>
      </c>
      <c r="T1800" s="10">
        <f t="shared" si="285"/>
        <v>42404.07677083333</v>
      </c>
      <c r="U1800">
        <f t="shared" si="286"/>
        <v>2015</v>
      </c>
      <c r="V1800">
        <f t="shared" si="287"/>
        <v>2016</v>
      </c>
      <c r="W1800" t="str">
        <f t="shared" si="288"/>
        <v>Dec</v>
      </c>
      <c r="X1800" t="str">
        <f t="shared" si="289"/>
        <v>1000 to 4999</v>
      </c>
      <c r="Y1800" s="12">
        <f>VLOOKUP(H1800,Table1[#All],2,)*Kickstarter!E1800</f>
        <v>2182</v>
      </c>
      <c r="Z1800" s="5">
        <f>Y1800/'currency conversion'!$B$18</f>
        <v>4.7360475045923016E-5</v>
      </c>
    </row>
    <row r="1801" spans="1:26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0"/>
        <v>1.7457500000000001E-2</v>
      </c>
      <c r="P1801" s="6">
        <f t="shared" si="281"/>
        <v>11.638333333333334</v>
      </c>
      <c r="Q1801" t="str">
        <f t="shared" si="282"/>
        <v>photography</v>
      </c>
      <c r="R1801" t="str">
        <f t="shared" si="283"/>
        <v>photobooks</v>
      </c>
      <c r="S1801" s="10">
        <f t="shared" si="284"/>
        <v>41934.592685185184</v>
      </c>
      <c r="T1801" s="10">
        <f t="shared" si="285"/>
        <v>41954.634351851855</v>
      </c>
      <c r="U1801">
        <f t="shared" si="286"/>
        <v>2014</v>
      </c>
      <c r="V1801">
        <f t="shared" si="287"/>
        <v>2014</v>
      </c>
      <c r="W1801" t="str">
        <f t="shared" si="288"/>
        <v>Oct</v>
      </c>
      <c r="X1801" t="str">
        <f t="shared" si="289"/>
        <v>&lt;1000</v>
      </c>
      <c r="Y1801" s="12">
        <f>VLOOKUP(H1801,Table1[#All],2,)*Kickstarter!E1801</f>
        <v>91.4773</v>
      </c>
      <c r="Z1801" s="5">
        <f>Y1801/'currency conversion'!$B$18</f>
        <v>1.9855217158196212E-6</v>
      </c>
    </row>
    <row r="1802" spans="1:26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0"/>
        <v>0.20449632511889321</v>
      </c>
      <c r="P1802" s="6">
        <f t="shared" si="281"/>
        <v>83.716814159292042</v>
      </c>
      <c r="Q1802" t="str">
        <f t="shared" si="282"/>
        <v>photography</v>
      </c>
      <c r="R1802" t="str">
        <f t="shared" si="283"/>
        <v>photobooks</v>
      </c>
      <c r="S1802" s="10">
        <f t="shared" si="284"/>
        <v>42623.356134259258</v>
      </c>
      <c r="T1802" s="10">
        <f t="shared" si="285"/>
        <v>42653.356134259258</v>
      </c>
      <c r="U1802">
        <f t="shared" si="286"/>
        <v>2016</v>
      </c>
      <c r="V1802">
        <f t="shared" si="287"/>
        <v>2016</v>
      </c>
      <c r="W1802" t="str">
        <f t="shared" si="288"/>
        <v>Sep</v>
      </c>
      <c r="X1802" t="str">
        <f t="shared" si="289"/>
        <v>5000 to 9999</v>
      </c>
      <c r="Y1802" s="12">
        <f>VLOOKUP(H1802,Table1[#All],2,)*Kickstarter!E1802</f>
        <v>12392.6</v>
      </c>
      <c r="Z1802" s="5">
        <f>Y1802/'currency conversion'!$B$18</f>
        <v>2.6898232037310063E-4</v>
      </c>
    </row>
    <row r="1803" spans="1:26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0"/>
        <v>0.13852941176470587</v>
      </c>
      <c r="P1803" s="6">
        <f t="shared" si="281"/>
        <v>63.648648648648646</v>
      </c>
      <c r="Q1803" t="str">
        <f t="shared" si="282"/>
        <v>photography</v>
      </c>
      <c r="R1803" t="str">
        <f t="shared" si="283"/>
        <v>photobooks</v>
      </c>
      <c r="S1803" s="10">
        <f t="shared" si="284"/>
        <v>42321.410509259258</v>
      </c>
      <c r="T1803" s="10">
        <f t="shared" si="285"/>
        <v>42353.256944444445</v>
      </c>
      <c r="U1803">
        <f t="shared" si="286"/>
        <v>2015</v>
      </c>
      <c r="V1803">
        <f t="shared" si="287"/>
        <v>2015</v>
      </c>
      <c r="W1803" t="str">
        <f t="shared" si="288"/>
        <v>Nov</v>
      </c>
      <c r="X1803" t="str">
        <f t="shared" si="289"/>
        <v>1000 to 4999</v>
      </c>
      <c r="Y1803" s="12">
        <f>VLOOKUP(H1803,Table1[#All],2,)*Kickstarter!E1803</f>
        <v>3085.05</v>
      </c>
      <c r="Z1803" s="5">
        <f>Y1803/'currency conversion'!$B$18</f>
        <v>6.6961243602394507E-5</v>
      </c>
    </row>
    <row r="1804" spans="1:26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0"/>
        <v>0.48485714285714288</v>
      </c>
      <c r="P1804" s="6">
        <f t="shared" si="281"/>
        <v>94.277777777777771</v>
      </c>
      <c r="Q1804" t="str">
        <f t="shared" si="282"/>
        <v>photography</v>
      </c>
      <c r="R1804" t="str">
        <f t="shared" si="283"/>
        <v>photobooks</v>
      </c>
      <c r="S1804" s="10">
        <f t="shared" si="284"/>
        <v>42159.22256944445</v>
      </c>
      <c r="T1804" s="10">
        <f t="shared" si="285"/>
        <v>42182.665972222225</v>
      </c>
      <c r="U1804">
        <f t="shared" si="286"/>
        <v>2015</v>
      </c>
      <c r="V1804">
        <f t="shared" si="287"/>
        <v>2015</v>
      </c>
      <c r="W1804" t="str">
        <f t="shared" si="288"/>
        <v>Jun</v>
      </c>
      <c r="X1804" t="str">
        <f t="shared" si="289"/>
        <v>1000 to 4999</v>
      </c>
      <c r="Y1804" s="12">
        <f>VLOOKUP(H1804,Table1[#All],2,)*Kickstarter!E1804</f>
        <v>1934.58</v>
      </c>
      <c r="Z1804" s="5">
        <f>Y1804/'currency conversion'!$B$18</f>
        <v>4.1990205231137372E-5</v>
      </c>
    </row>
    <row r="1805" spans="1:26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0"/>
        <v>0.308</v>
      </c>
      <c r="P1805" s="6">
        <f t="shared" si="281"/>
        <v>71.86666666666666</v>
      </c>
      <c r="Q1805" t="str">
        <f t="shared" si="282"/>
        <v>photography</v>
      </c>
      <c r="R1805" t="str">
        <f t="shared" si="283"/>
        <v>photobooks</v>
      </c>
      <c r="S1805" s="10">
        <f t="shared" si="284"/>
        <v>42017.821550925924</v>
      </c>
      <c r="T1805" s="10">
        <f t="shared" si="285"/>
        <v>42048.821550925924</v>
      </c>
      <c r="U1805">
        <f t="shared" si="286"/>
        <v>2015</v>
      </c>
      <c r="V1805">
        <f t="shared" si="287"/>
        <v>2015</v>
      </c>
      <c r="W1805" t="str">
        <f t="shared" si="288"/>
        <v>Jan</v>
      </c>
      <c r="X1805" t="str">
        <f t="shared" si="289"/>
        <v>5000 to 9999</v>
      </c>
      <c r="Y1805" s="12">
        <f>VLOOKUP(H1805,Table1[#All],2,)*Kickstarter!E1805</f>
        <v>5390</v>
      </c>
      <c r="Z1805" s="5">
        <f>Y1805/'currency conversion'!$B$18</f>
        <v>1.1699035769822414E-4</v>
      </c>
    </row>
    <row r="1806" spans="1:26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0"/>
        <v>0.35174193548387095</v>
      </c>
      <c r="P1806" s="6">
        <f t="shared" si="281"/>
        <v>104.84615384615384</v>
      </c>
      <c r="Q1806" t="str">
        <f t="shared" si="282"/>
        <v>photography</v>
      </c>
      <c r="R1806" t="str">
        <f t="shared" si="283"/>
        <v>photobooks</v>
      </c>
      <c r="S1806" s="10">
        <f t="shared" si="284"/>
        <v>42282.428287037037</v>
      </c>
      <c r="T1806" s="10">
        <f t="shared" si="285"/>
        <v>42322.469953703709</v>
      </c>
      <c r="U1806">
        <f t="shared" si="286"/>
        <v>2015</v>
      </c>
      <c r="V1806">
        <f t="shared" si="287"/>
        <v>2015</v>
      </c>
      <c r="W1806" t="str">
        <f t="shared" si="288"/>
        <v>Oct</v>
      </c>
      <c r="X1806" t="str">
        <f t="shared" si="289"/>
        <v>5000 to 9999</v>
      </c>
      <c r="Y1806" s="12">
        <f>VLOOKUP(H1806,Table1[#All],2,)*Kickstarter!E1806</f>
        <v>5452</v>
      </c>
      <c r="Z1806" s="5">
        <f>Y1806/'currency conversion'!$B$18</f>
        <v>1.1833607238788831E-4</v>
      </c>
    </row>
    <row r="1807" spans="1:26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0"/>
        <v>0.36404444444444445</v>
      </c>
      <c r="P1807" s="6">
        <f t="shared" si="281"/>
        <v>67.139344262295083</v>
      </c>
      <c r="Q1807" t="str">
        <f t="shared" si="282"/>
        <v>photography</v>
      </c>
      <c r="R1807" t="str">
        <f t="shared" si="283"/>
        <v>photobooks</v>
      </c>
      <c r="S1807" s="10">
        <f t="shared" si="284"/>
        <v>42247.553912037038</v>
      </c>
      <c r="T1807" s="10">
        <f t="shared" si="285"/>
        <v>42279.5</v>
      </c>
      <c r="U1807">
        <f t="shared" si="286"/>
        <v>2015</v>
      </c>
      <c r="V1807">
        <f t="shared" si="287"/>
        <v>2015</v>
      </c>
      <c r="W1807" t="str">
        <f t="shared" si="288"/>
        <v>Aug</v>
      </c>
      <c r="X1807" t="str">
        <f t="shared" si="289"/>
        <v>5000 to 9999</v>
      </c>
      <c r="Y1807" s="12">
        <f>VLOOKUP(H1807,Table1[#All],2,)*Kickstarter!E1807</f>
        <v>9337.74</v>
      </c>
      <c r="Z1807" s="5">
        <f>Y1807/'currency conversion'!$B$18</f>
        <v>2.0267635300427002E-4</v>
      </c>
    </row>
    <row r="1808" spans="1:26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0"/>
        <v>2.955E-2</v>
      </c>
      <c r="P1808" s="6">
        <f t="shared" si="281"/>
        <v>73.875</v>
      </c>
      <c r="Q1808" t="str">
        <f t="shared" si="282"/>
        <v>photography</v>
      </c>
      <c r="R1808" t="str">
        <f t="shared" si="283"/>
        <v>photobooks</v>
      </c>
      <c r="S1808" s="10">
        <f t="shared" si="284"/>
        <v>41877.388298611113</v>
      </c>
      <c r="T1808" s="10">
        <f t="shared" si="285"/>
        <v>41912.388298611113</v>
      </c>
      <c r="U1808">
        <f t="shared" si="286"/>
        <v>2014</v>
      </c>
      <c r="V1808">
        <f t="shared" si="287"/>
        <v>2014</v>
      </c>
      <c r="W1808" t="str">
        <f t="shared" si="288"/>
        <v>Aug</v>
      </c>
      <c r="X1808" t="str">
        <f t="shared" si="289"/>
        <v>&lt;1000</v>
      </c>
      <c r="Y1808" s="12">
        <f>VLOOKUP(H1808,Table1[#All],2,)*Kickstarter!E1808</f>
        <v>774.21</v>
      </c>
      <c r="Z1808" s="5">
        <f>Y1808/'currency conversion'!$B$18</f>
        <v>1.6804286611046776E-5</v>
      </c>
    </row>
    <row r="1809" spans="1:26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0"/>
        <v>0.1106</v>
      </c>
      <c r="P1809" s="6">
        <f t="shared" si="281"/>
        <v>69.125</v>
      </c>
      <c r="Q1809" t="str">
        <f t="shared" si="282"/>
        <v>photography</v>
      </c>
      <c r="R1809" t="str">
        <f t="shared" si="283"/>
        <v>photobooks</v>
      </c>
      <c r="S1809" s="10">
        <f t="shared" si="284"/>
        <v>41879.818437499998</v>
      </c>
      <c r="T1809" s="10">
        <f t="shared" si="285"/>
        <v>41909.818437499998</v>
      </c>
      <c r="U1809">
        <f t="shared" si="286"/>
        <v>2014</v>
      </c>
      <c r="V1809">
        <f t="shared" si="287"/>
        <v>2014</v>
      </c>
      <c r="W1809" t="str">
        <f t="shared" si="288"/>
        <v>Aug</v>
      </c>
      <c r="X1809" t="str">
        <f t="shared" si="289"/>
        <v>&lt;1000</v>
      </c>
      <c r="Y1809" s="12">
        <f>VLOOKUP(H1809,Table1[#All],2,)*Kickstarter!E1809</f>
        <v>553</v>
      </c>
      <c r="Z1809" s="5">
        <f>Y1809/'currency conversion'!$B$18</f>
        <v>1.200290682877884E-5</v>
      </c>
    </row>
    <row r="1810" spans="1:26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0"/>
        <v>0.41407142857142859</v>
      </c>
      <c r="P1810" s="6">
        <f t="shared" si="281"/>
        <v>120.77083333333333</v>
      </c>
      <c r="Q1810" t="str">
        <f t="shared" si="282"/>
        <v>photography</v>
      </c>
      <c r="R1810" t="str">
        <f t="shared" si="283"/>
        <v>photobooks</v>
      </c>
      <c r="S1810" s="10">
        <f t="shared" si="284"/>
        <v>42742.430902777778</v>
      </c>
      <c r="T1810" s="10">
        <f t="shared" si="285"/>
        <v>42777.430902777778</v>
      </c>
      <c r="U1810">
        <f t="shared" si="286"/>
        <v>2017</v>
      </c>
      <c r="V1810">
        <f t="shared" si="287"/>
        <v>2017</v>
      </c>
      <c r="W1810" t="str">
        <f t="shared" si="288"/>
        <v>Jan</v>
      </c>
      <c r="X1810" t="str">
        <f t="shared" si="289"/>
        <v>10000 to 14999</v>
      </c>
      <c r="Y1810" s="12">
        <f>VLOOKUP(H1810,Table1[#All],2,)*Kickstarter!E1810</f>
        <v>11594</v>
      </c>
      <c r="Z1810" s="5">
        <f>Y1810/'currency conversion'!$B$18</f>
        <v>2.516486469672005E-4</v>
      </c>
    </row>
    <row r="1811" spans="1:26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0"/>
        <v>0.10857142857142857</v>
      </c>
      <c r="P1811" s="6">
        <f t="shared" si="281"/>
        <v>42.222222222222221</v>
      </c>
      <c r="Q1811" t="str">
        <f t="shared" si="282"/>
        <v>photography</v>
      </c>
      <c r="R1811" t="str">
        <f t="shared" si="283"/>
        <v>photobooks</v>
      </c>
      <c r="S1811" s="10">
        <f t="shared" si="284"/>
        <v>42029.657858796301</v>
      </c>
      <c r="T1811" s="10">
        <f t="shared" si="285"/>
        <v>42064.657858796301</v>
      </c>
      <c r="U1811">
        <f t="shared" si="286"/>
        <v>2015</v>
      </c>
      <c r="V1811">
        <f t="shared" si="287"/>
        <v>2015</v>
      </c>
      <c r="W1811" t="str">
        <f t="shared" si="288"/>
        <v>Jan</v>
      </c>
      <c r="X1811" t="str">
        <f t="shared" si="289"/>
        <v>&lt;1000</v>
      </c>
      <c r="Y1811" s="12">
        <f>VLOOKUP(H1811,Table1[#All],2,)*Kickstarter!E1811</f>
        <v>285</v>
      </c>
      <c r="Z1811" s="5">
        <f>Y1811/'currency conversion'!$B$18</f>
        <v>6.1859465573272501E-6</v>
      </c>
    </row>
    <row r="1812" spans="1:26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0"/>
        <v>3.3333333333333333E-2</v>
      </c>
      <c r="P1812" s="6">
        <f t="shared" si="281"/>
        <v>7.5</v>
      </c>
      <c r="Q1812" t="str">
        <f t="shared" si="282"/>
        <v>photography</v>
      </c>
      <c r="R1812" t="str">
        <f t="shared" si="283"/>
        <v>photobooks</v>
      </c>
      <c r="S1812" s="10">
        <f t="shared" si="284"/>
        <v>41860.66002314815</v>
      </c>
      <c r="T1812" s="10">
        <f t="shared" si="285"/>
        <v>41872.66002314815</v>
      </c>
      <c r="U1812">
        <f t="shared" si="286"/>
        <v>2014</v>
      </c>
      <c r="V1812">
        <f t="shared" si="287"/>
        <v>2014</v>
      </c>
      <c r="W1812" t="str">
        <f t="shared" si="288"/>
        <v>Aug</v>
      </c>
      <c r="X1812" t="str">
        <f t="shared" si="289"/>
        <v>&lt;1000</v>
      </c>
      <c r="Y1812" s="12">
        <f>VLOOKUP(H1812,Table1[#All],2,)*Kickstarter!E1812</f>
        <v>15</v>
      </c>
      <c r="Z1812" s="5">
        <f>Y1812/'currency conversion'!$B$18</f>
        <v>3.2557613459617105E-7</v>
      </c>
    </row>
    <row r="1813" spans="1:26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0"/>
        <v>7.407407407407407E-4</v>
      </c>
      <c r="P1813" s="6">
        <f t="shared" si="281"/>
        <v>1.5384615384615385</v>
      </c>
      <c r="Q1813" t="str">
        <f t="shared" si="282"/>
        <v>photography</v>
      </c>
      <c r="R1813" t="str">
        <f t="shared" si="283"/>
        <v>photobooks</v>
      </c>
      <c r="S1813" s="10">
        <f t="shared" si="284"/>
        <v>41876.183680555558</v>
      </c>
      <c r="T1813" s="10">
        <f t="shared" si="285"/>
        <v>41935.916666666664</v>
      </c>
      <c r="U1813">
        <f t="shared" si="286"/>
        <v>2014</v>
      </c>
      <c r="V1813">
        <f t="shared" si="287"/>
        <v>2014</v>
      </c>
      <c r="W1813" t="str">
        <f t="shared" si="288"/>
        <v>Aug</v>
      </c>
      <c r="X1813" t="str">
        <f t="shared" si="289"/>
        <v>&lt;1000</v>
      </c>
      <c r="Y1813" s="12">
        <f>VLOOKUP(H1813,Table1[#All],2,)*Kickstarter!E1813</f>
        <v>40</v>
      </c>
      <c r="Z1813" s="5">
        <f>Y1813/'currency conversion'!$B$18</f>
        <v>8.6820302558978954E-7</v>
      </c>
    </row>
    <row r="1814" spans="1:26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0"/>
        <v>0.13307692307692306</v>
      </c>
      <c r="P1814" s="6">
        <f t="shared" si="281"/>
        <v>37.608695652173914</v>
      </c>
      <c r="Q1814" t="str">
        <f t="shared" si="282"/>
        <v>photography</v>
      </c>
      <c r="R1814" t="str">
        <f t="shared" si="283"/>
        <v>photobooks</v>
      </c>
      <c r="S1814" s="10">
        <f t="shared" si="284"/>
        <v>42524.068703703699</v>
      </c>
      <c r="T1814" s="10">
        <f t="shared" si="285"/>
        <v>42554.068703703699</v>
      </c>
      <c r="U1814">
        <f t="shared" si="286"/>
        <v>2016</v>
      </c>
      <c r="V1814">
        <f t="shared" si="287"/>
        <v>2016</v>
      </c>
      <c r="W1814" t="str">
        <f t="shared" si="288"/>
        <v>Jun</v>
      </c>
      <c r="X1814" t="str">
        <f t="shared" si="289"/>
        <v>&lt;1000</v>
      </c>
      <c r="Y1814" s="12">
        <f>VLOOKUP(H1814,Table1[#All],2,)*Kickstarter!E1814</f>
        <v>1133.1500000000001</v>
      </c>
      <c r="Z1814" s="5">
        <f>Y1814/'currency conversion'!$B$18</f>
        <v>2.4595106461176752E-5</v>
      </c>
    </row>
    <row r="1815" spans="1:26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0"/>
        <v>0</v>
      </c>
      <c r="P1815" s="6">
        <f t="shared" si="281"/>
        <v>0</v>
      </c>
      <c r="Q1815" t="str">
        <f t="shared" si="282"/>
        <v>photography</v>
      </c>
      <c r="R1815" t="str">
        <f t="shared" si="283"/>
        <v>photobooks</v>
      </c>
      <c r="S1815" s="10">
        <f t="shared" si="284"/>
        <v>41829.639027777775</v>
      </c>
      <c r="T1815" s="10">
        <f t="shared" si="285"/>
        <v>41859.639027777775</v>
      </c>
      <c r="U1815">
        <f t="shared" si="286"/>
        <v>2014</v>
      </c>
      <c r="V1815">
        <f t="shared" si="287"/>
        <v>2014</v>
      </c>
      <c r="W1815" t="str">
        <f t="shared" si="288"/>
        <v>Jul</v>
      </c>
      <c r="X1815" t="str">
        <f t="shared" si="289"/>
        <v>No funding</v>
      </c>
      <c r="Y1815" s="12">
        <f>VLOOKUP(H1815,Table1[#All],2,)*Kickstarter!E1815</f>
        <v>0</v>
      </c>
      <c r="Z1815" s="5">
        <f>Y1815/'currency conversion'!$B$18</f>
        <v>0</v>
      </c>
    </row>
    <row r="1816" spans="1:26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0"/>
        <v>0.49183333333333334</v>
      </c>
      <c r="P1816" s="6">
        <f t="shared" si="281"/>
        <v>42.157142857142858</v>
      </c>
      <c r="Q1816" t="str">
        <f t="shared" si="282"/>
        <v>photography</v>
      </c>
      <c r="R1816" t="str">
        <f t="shared" si="283"/>
        <v>photobooks</v>
      </c>
      <c r="S1816" s="10">
        <f t="shared" si="284"/>
        <v>42033.064074074078</v>
      </c>
      <c r="T1816" s="10">
        <f t="shared" si="285"/>
        <v>42063.064074074078</v>
      </c>
      <c r="U1816">
        <f t="shared" si="286"/>
        <v>2015</v>
      </c>
      <c r="V1816">
        <f t="shared" si="287"/>
        <v>2015</v>
      </c>
      <c r="W1816" t="str">
        <f t="shared" si="288"/>
        <v>Jan</v>
      </c>
      <c r="X1816" t="str">
        <f t="shared" si="289"/>
        <v>5000 to 9999</v>
      </c>
      <c r="Y1816" s="12">
        <f>VLOOKUP(H1816,Table1[#All],2,)*Kickstarter!E1816</f>
        <v>7731.62</v>
      </c>
      <c r="Z1816" s="5">
        <f>Y1816/'currency conversion'!$B$18</f>
        <v>1.678153969177632E-4</v>
      </c>
    </row>
    <row r="1817" spans="1:26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0"/>
        <v>0</v>
      </c>
      <c r="P1817" s="6">
        <f t="shared" si="281"/>
        <v>0</v>
      </c>
      <c r="Q1817" t="str">
        <f t="shared" si="282"/>
        <v>photography</v>
      </c>
      <c r="R1817" t="str">
        <f t="shared" si="283"/>
        <v>photobooks</v>
      </c>
      <c r="S1817" s="10">
        <f t="shared" si="284"/>
        <v>42172.656678240739</v>
      </c>
      <c r="T1817" s="10">
        <f t="shared" si="285"/>
        <v>42186.656678240739</v>
      </c>
      <c r="U1817">
        <f t="shared" si="286"/>
        <v>2015</v>
      </c>
      <c r="V1817">
        <f t="shared" si="287"/>
        <v>2015</v>
      </c>
      <c r="W1817" t="str">
        <f t="shared" si="288"/>
        <v>Jun</v>
      </c>
      <c r="X1817" t="str">
        <f t="shared" si="289"/>
        <v>No funding</v>
      </c>
      <c r="Y1817" s="12">
        <f>VLOOKUP(H1817,Table1[#All],2,)*Kickstarter!E1817</f>
        <v>0</v>
      </c>
      <c r="Z1817" s="5">
        <f>Y1817/'currency conversion'!$B$18</f>
        <v>0</v>
      </c>
    </row>
    <row r="1818" spans="1:26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0"/>
        <v>2.036E-2</v>
      </c>
      <c r="P1818" s="6">
        <f t="shared" si="281"/>
        <v>84.833333333333329</v>
      </c>
      <c r="Q1818" t="str">
        <f t="shared" si="282"/>
        <v>photography</v>
      </c>
      <c r="R1818" t="str">
        <f t="shared" si="283"/>
        <v>photobooks</v>
      </c>
      <c r="S1818" s="10">
        <f t="shared" si="284"/>
        <v>42548.626192129625</v>
      </c>
      <c r="T1818" s="10">
        <f t="shared" si="285"/>
        <v>42576.541666666672</v>
      </c>
      <c r="U1818">
        <f t="shared" si="286"/>
        <v>2016</v>
      </c>
      <c r="V1818">
        <f t="shared" si="287"/>
        <v>2016</v>
      </c>
      <c r="W1818" t="str">
        <f t="shared" si="288"/>
        <v>Jun</v>
      </c>
      <c r="X1818" t="str">
        <f t="shared" si="289"/>
        <v>&lt;1000</v>
      </c>
      <c r="Y1818" s="12">
        <f>VLOOKUP(H1818,Table1[#All],2,)*Kickstarter!E1818</f>
        <v>514.09</v>
      </c>
      <c r="Z1818" s="5">
        <f>Y1818/'currency conversion'!$B$18</f>
        <v>1.1158362335636372E-5</v>
      </c>
    </row>
    <row r="1819" spans="1:26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0"/>
        <v>0.52327777777777773</v>
      </c>
      <c r="P1819" s="6">
        <f t="shared" si="281"/>
        <v>94.19</v>
      </c>
      <c r="Q1819" t="str">
        <f t="shared" si="282"/>
        <v>photography</v>
      </c>
      <c r="R1819" t="str">
        <f t="shared" si="283"/>
        <v>photobooks</v>
      </c>
      <c r="S1819" s="10">
        <f t="shared" si="284"/>
        <v>42705.412118055552</v>
      </c>
      <c r="T1819" s="10">
        <f t="shared" si="285"/>
        <v>42765.040972222225</v>
      </c>
      <c r="U1819">
        <f t="shared" si="286"/>
        <v>2016</v>
      </c>
      <c r="V1819">
        <f t="shared" si="287"/>
        <v>2017</v>
      </c>
      <c r="W1819" t="str">
        <f t="shared" si="288"/>
        <v>Dec</v>
      </c>
      <c r="X1819" t="str">
        <f t="shared" si="289"/>
        <v>5000 to 9999</v>
      </c>
      <c r="Y1819" s="12">
        <f>VLOOKUP(H1819,Table1[#All],2,)*Kickstarter!E1819</f>
        <v>9419</v>
      </c>
      <c r="Z1819" s="5">
        <f>Y1819/'currency conversion'!$B$18</f>
        <v>2.0444010745075569E-4</v>
      </c>
    </row>
    <row r="1820" spans="1:26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0"/>
        <v>0</v>
      </c>
      <c r="P1820" s="6">
        <f t="shared" si="281"/>
        <v>0</v>
      </c>
      <c r="Q1820" t="str">
        <f t="shared" si="282"/>
        <v>photography</v>
      </c>
      <c r="R1820" t="str">
        <f t="shared" si="283"/>
        <v>photobooks</v>
      </c>
      <c r="S1820" s="10">
        <f t="shared" si="284"/>
        <v>42066.984375</v>
      </c>
      <c r="T1820" s="10">
        <f t="shared" si="285"/>
        <v>42096.942708333328</v>
      </c>
      <c r="U1820">
        <f t="shared" si="286"/>
        <v>2015</v>
      </c>
      <c r="V1820">
        <f t="shared" si="287"/>
        <v>2015</v>
      </c>
      <c r="W1820" t="str">
        <f t="shared" si="288"/>
        <v>Mar</v>
      </c>
      <c r="X1820" t="str">
        <f t="shared" si="289"/>
        <v>No funding</v>
      </c>
      <c r="Y1820" s="12">
        <f>VLOOKUP(H1820,Table1[#All],2,)*Kickstarter!E1820</f>
        <v>0</v>
      </c>
      <c r="Z1820" s="5">
        <f>Y1820/'currency conversion'!$B$18</f>
        <v>0</v>
      </c>
    </row>
    <row r="1821" spans="1:26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0"/>
        <v>2.0833333333333332E-2</v>
      </c>
      <c r="P1821" s="6">
        <f t="shared" si="281"/>
        <v>6.25</v>
      </c>
      <c r="Q1821" t="str">
        <f t="shared" si="282"/>
        <v>photography</v>
      </c>
      <c r="R1821" t="str">
        <f t="shared" si="283"/>
        <v>photobooks</v>
      </c>
      <c r="S1821" s="10">
        <f t="shared" si="284"/>
        <v>41820.502268518518</v>
      </c>
      <c r="T1821" s="10">
        <f t="shared" si="285"/>
        <v>41850.502268518518</v>
      </c>
      <c r="U1821">
        <f t="shared" si="286"/>
        <v>2014</v>
      </c>
      <c r="V1821">
        <f t="shared" si="287"/>
        <v>2014</v>
      </c>
      <c r="W1821" t="str">
        <f t="shared" si="288"/>
        <v>Jun</v>
      </c>
      <c r="X1821" t="str">
        <f t="shared" si="289"/>
        <v>&lt;1000</v>
      </c>
      <c r="Y1821" s="12">
        <f>VLOOKUP(H1821,Table1[#All],2,)*Kickstarter!E1821</f>
        <v>25</v>
      </c>
      <c r="Z1821" s="5">
        <f>Y1821/'currency conversion'!$B$18</f>
        <v>5.4262689099361849E-7</v>
      </c>
    </row>
    <row r="1822" spans="1:26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0"/>
        <v>6.565384615384616E-2</v>
      </c>
      <c r="P1822" s="6">
        <f t="shared" si="281"/>
        <v>213.375</v>
      </c>
      <c r="Q1822" t="str">
        <f t="shared" si="282"/>
        <v>photography</v>
      </c>
      <c r="R1822" t="str">
        <f t="shared" si="283"/>
        <v>photobooks</v>
      </c>
      <c r="S1822" s="10">
        <f t="shared" si="284"/>
        <v>42064.834374999999</v>
      </c>
      <c r="T1822" s="10">
        <f t="shared" si="285"/>
        <v>42094.792708333334</v>
      </c>
      <c r="U1822">
        <f t="shared" si="286"/>
        <v>2015</v>
      </c>
      <c r="V1822">
        <f t="shared" si="287"/>
        <v>2015</v>
      </c>
      <c r="W1822" t="str">
        <f t="shared" si="288"/>
        <v>Mar</v>
      </c>
      <c r="X1822" t="str">
        <f t="shared" si="289"/>
        <v>1000 to 4999</v>
      </c>
      <c r="Y1822" s="12">
        <f>VLOOKUP(H1822,Table1[#All],2,)*Kickstarter!E1822</f>
        <v>1707</v>
      </c>
      <c r="Z1822" s="5">
        <f>Y1822/'currency conversion'!$B$18</f>
        <v>3.7050564117044268E-5</v>
      </c>
    </row>
    <row r="1823" spans="1:26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0"/>
        <v>1.3489</v>
      </c>
      <c r="P1823" s="6">
        <f t="shared" si="281"/>
        <v>59.162280701754383</v>
      </c>
      <c r="Q1823" t="str">
        <f t="shared" si="282"/>
        <v>music</v>
      </c>
      <c r="R1823" t="str">
        <f t="shared" si="283"/>
        <v>rock</v>
      </c>
      <c r="S1823" s="10">
        <f t="shared" si="284"/>
        <v>40926.069062499999</v>
      </c>
      <c r="T1823" s="10">
        <f t="shared" si="285"/>
        <v>40971.069062499999</v>
      </c>
      <c r="U1823">
        <f t="shared" si="286"/>
        <v>2012</v>
      </c>
      <c r="V1823">
        <f t="shared" si="287"/>
        <v>2012</v>
      </c>
      <c r="W1823" t="str">
        <f t="shared" si="288"/>
        <v>Jan</v>
      </c>
      <c r="X1823" t="str">
        <f t="shared" si="289"/>
        <v>1000 to 4999</v>
      </c>
      <c r="Y1823" s="12">
        <f>VLOOKUP(H1823,Table1[#All],2,)*Kickstarter!E1823</f>
        <v>3372.25</v>
      </c>
      <c r="Z1823" s="5">
        <f>Y1823/'currency conversion'!$B$18</f>
        <v>7.3194941326129191E-5</v>
      </c>
    </row>
    <row r="1824" spans="1:26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0"/>
        <v>1</v>
      </c>
      <c r="P1824" s="6">
        <f t="shared" si="281"/>
        <v>27.272727272727273</v>
      </c>
      <c r="Q1824" t="str">
        <f t="shared" si="282"/>
        <v>music</v>
      </c>
      <c r="R1824" t="str">
        <f t="shared" si="283"/>
        <v>rock</v>
      </c>
      <c r="S1824" s="10">
        <f t="shared" si="284"/>
        <v>41634.547013888892</v>
      </c>
      <c r="T1824" s="10">
        <f t="shared" si="285"/>
        <v>41670.542361111111</v>
      </c>
      <c r="U1824">
        <f t="shared" si="286"/>
        <v>2013</v>
      </c>
      <c r="V1824">
        <f t="shared" si="287"/>
        <v>2014</v>
      </c>
      <c r="W1824" t="str">
        <f t="shared" si="288"/>
        <v>Dec</v>
      </c>
      <c r="X1824" t="str">
        <f t="shared" si="289"/>
        <v>&lt;1000</v>
      </c>
      <c r="Y1824" s="12">
        <f>VLOOKUP(H1824,Table1[#All],2,)*Kickstarter!E1824</f>
        <v>225</v>
      </c>
      <c r="Z1824" s="5">
        <f>Y1824/'currency conversion'!$B$18</f>
        <v>4.8836420189425663E-6</v>
      </c>
    </row>
    <row r="1825" spans="1:26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0"/>
        <v>1.1585714285714286</v>
      </c>
      <c r="P1825" s="6">
        <f t="shared" si="281"/>
        <v>24.575757575757574</v>
      </c>
      <c r="Q1825" t="str">
        <f t="shared" si="282"/>
        <v>music</v>
      </c>
      <c r="R1825" t="str">
        <f t="shared" si="283"/>
        <v>rock</v>
      </c>
      <c r="S1825" s="10">
        <f t="shared" si="284"/>
        <v>41176.434907407405</v>
      </c>
      <c r="T1825" s="10">
        <f t="shared" si="285"/>
        <v>41206.434907407405</v>
      </c>
      <c r="U1825">
        <f t="shared" si="286"/>
        <v>2012</v>
      </c>
      <c r="V1825">
        <f t="shared" si="287"/>
        <v>2012</v>
      </c>
      <c r="W1825" t="str">
        <f t="shared" si="288"/>
        <v>Sep</v>
      </c>
      <c r="X1825" t="str">
        <f t="shared" si="289"/>
        <v>&lt;1000</v>
      </c>
      <c r="Y1825" s="12">
        <f>VLOOKUP(H1825,Table1[#All],2,)*Kickstarter!E1825</f>
        <v>811</v>
      </c>
      <c r="Z1825" s="5">
        <f>Y1825/'currency conversion'!$B$18</f>
        <v>1.7602816343832981E-5</v>
      </c>
    </row>
    <row r="1826" spans="1:26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0"/>
        <v>1.0006666666666666</v>
      </c>
      <c r="P1826" s="6">
        <f t="shared" si="281"/>
        <v>75.05</v>
      </c>
      <c r="Q1826" t="str">
        <f t="shared" si="282"/>
        <v>music</v>
      </c>
      <c r="R1826" t="str">
        <f t="shared" si="283"/>
        <v>rock</v>
      </c>
      <c r="S1826" s="10">
        <f t="shared" si="284"/>
        <v>41626.666284722218</v>
      </c>
      <c r="T1826" s="10">
        <f t="shared" si="285"/>
        <v>41646.838888888888</v>
      </c>
      <c r="U1826">
        <f t="shared" si="286"/>
        <v>2013</v>
      </c>
      <c r="V1826">
        <f t="shared" si="287"/>
        <v>2014</v>
      </c>
      <c r="W1826" t="str">
        <f t="shared" si="288"/>
        <v>Dec</v>
      </c>
      <c r="X1826" t="str">
        <f t="shared" si="289"/>
        <v>1000 to 4999</v>
      </c>
      <c r="Y1826" s="12">
        <f>VLOOKUP(H1826,Table1[#All],2,)*Kickstarter!E1826</f>
        <v>3002</v>
      </c>
      <c r="Z1826" s="5">
        <f>Y1826/'currency conversion'!$B$18</f>
        <v>6.5158637070513708E-5</v>
      </c>
    </row>
    <row r="1827" spans="1:26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0"/>
        <v>1.0505</v>
      </c>
      <c r="P1827" s="6">
        <f t="shared" si="281"/>
        <v>42.02</v>
      </c>
      <c r="Q1827" t="str">
        <f t="shared" si="282"/>
        <v>music</v>
      </c>
      <c r="R1827" t="str">
        <f t="shared" si="283"/>
        <v>rock</v>
      </c>
      <c r="S1827" s="10">
        <f t="shared" si="284"/>
        <v>41443.58452546296</v>
      </c>
      <c r="T1827" s="10">
        <f t="shared" si="285"/>
        <v>41466.58452546296</v>
      </c>
      <c r="U1827">
        <f t="shared" si="286"/>
        <v>2013</v>
      </c>
      <c r="V1827">
        <f t="shared" si="287"/>
        <v>2013</v>
      </c>
      <c r="W1827" t="str">
        <f t="shared" si="288"/>
        <v>Jun</v>
      </c>
      <c r="X1827" t="str">
        <f t="shared" si="289"/>
        <v>1000 to 4999</v>
      </c>
      <c r="Y1827" s="12">
        <f>VLOOKUP(H1827,Table1[#All],2,)*Kickstarter!E1827</f>
        <v>2101</v>
      </c>
      <c r="Z1827" s="5">
        <f>Y1827/'currency conversion'!$B$18</f>
        <v>4.5602363919103695E-5</v>
      </c>
    </row>
    <row r="1828" spans="1:26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0"/>
        <v>1.01</v>
      </c>
      <c r="P1828" s="6">
        <f t="shared" si="281"/>
        <v>53.157894736842103</v>
      </c>
      <c r="Q1828" t="str">
        <f t="shared" si="282"/>
        <v>music</v>
      </c>
      <c r="R1828" t="str">
        <f t="shared" si="283"/>
        <v>rock</v>
      </c>
      <c r="S1828" s="10">
        <f t="shared" si="284"/>
        <v>41657.673807870371</v>
      </c>
      <c r="T1828" s="10">
        <f t="shared" si="285"/>
        <v>41687.673807870371</v>
      </c>
      <c r="U1828">
        <f t="shared" si="286"/>
        <v>2014</v>
      </c>
      <c r="V1828">
        <f t="shared" si="287"/>
        <v>2014</v>
      </c>
      <c r="W1828" t="str">
        <f t="shared" si="288"/>
        <v>Jan</v>
      </c>
      <c r="X1828" t="str">
        <f t="shared" si="289"/>
        <v>1000 to 4999</v>
      </c>
      <c r="Y1828" s="12">
        <f>VLOOKUP(H1828,Table1[#All],2,)*Kickstarter!E1828</f>
        <v>2020</v>
      </c>
      <c r="Z1828" s="5">
        <f>Y1828/'currency conversion'!$B$18</f>
        <v>4.3844252792284368E-5</v>
      </c>
    </row>
    <row r="1829" spans="1:26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0"/>
        <v>1.0066250000000001</v>
      </c>
      <c r="P1829" s="6">
        <f t="shared" si="281"/>
        <v>83.885416666666671</v>
      </c>
      <c r="Q1829" t="str">
        <f t="shared" si="282"/>
        <v>music</v>
      </c>
      <c r="R1829" t="str">
        <f t="shared" si="283"/>
        <v>rock</v>
      </c>
      <c r="S1829" s="10">
        <f t="shared" si="284"/>
        <v>40555.075937499998</v>
      </c>
      <c r="T1829" s="10">
        <f t="shared" si="285"/>
        <v>40605.075937499998</v>
      </c>
      <c r="U1829">
        <f t="shared" si="286"/>
        <v>2011</v>
      </c>
      <c r="V1829">
        <f t="shared" si="287"/>
        <v>2011</v>
      </c>
      <c r="W1829" t="str">
        <f t="shared" si="288"/>
        <v>Jan</v>
      </c>
      <c r="X1829" t="str">
        <f t="shared" si="289"/>
        <v>5000 to 9999</v>
      </c>
      <c r="Y1829" s="12">
        <f>VLOOKUP(H1829,Table1[#All],2,)*Kickstarter!E1829</f>
        <v>8053</v>
      </c>
      <c r="Z1829" s="5">
        <f>Y1829/'currency conversion'!$B$18</f>
        <v>1.7479097412686438E-4</v>
      </c>
    </row>
    <row r="1830" spans="1:26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0"/>
        <v>1.0016</v>
      </c>
      <c r="P1830" s="6">
        <f t="shared" si="281"/>
        <v>417.33333333333331</v>
      </c>
      <c r="Q1830" t="str">
        <f t="shared" si="282"/>
        <v>music</v>
      </c>
      <c r="R1830" t="str">
        <f t="shared" si="283"/>
        <v>rock</v>
      </c>
      <c r="S1830" s="10">
        <f t="shared" si="284"/>
        <v>41736.649652777778</v>
      </c>
      <c r="T1830" s="10">
        <f t="shared" si="285"/>
        <v>41768.666666666664</v>
      </c>
      <c r="U1830">
        <f t="shared" si="286"/>
        <v>2014</v>
      </c>
      <c r="V1830">
        <f t="shared" si="287"/>
        <v>2014</v>
      </c>
      <c r="W1830" t="str">
        <f t="shared" si="288"/>
        <v>Apr</v>
      </c>
      <c r="X1830" t="str">
        <f t="shared" si="289"/>
        <v>20000 to 24999</v>
      </c>
      <c r="Y1830" s="12">
        <f>VLOOKUP(H1830,Table1[#All],2,)*Kickstarter!E1830</f>
        <v>20032</v>
      </c>
      <c r="Z1830" s="5">
        <f>Y1830/'currency conversion'!$B$18</f>
        <v>4.3479607521536658E-4</v>
      </c>
    </row>
    <row r="1831" spans="1:26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0"/>
        <v>1.6668333333333334</v>
      </c>
      <c r="P1831" s="6">
        <f t="shared" si="281"/>
        <v>75.765151515151516</v>
      </c>
      <c r="Q1831" t="str">
        <f t="shared" si="282"/>
        <v>music</v>
      </c>
      <c r="R1831" t="str">
        <f t="shared" si="283"/>
        <v>rock</v>
      </c>
      <c r="S1831" s="10">
        <f t="shared" si="284"/>
        <v>40515.837627314817</v>
      </c>
      <c r="T1831" s="10">
        <f t="shared" si="285"/>
        <v>40564.666666666664</v>
      </c>
      <c r="U1831">
        <f t="shared" si="286"/>
        <v>2010</v>
      </c>
      <c r="V1831">
        <f t="shared" si="287"/>
        <v>2011</v>
      </c>
      <c r="W1831" t="str">
        <f t="shared" si="288"/>
        <v>Dec</v>
      </c>
      <c r="X1831" t="str">
        <f t="shared" si="289"/>
        <v>1000 to 4999</v>
      </c>
      <c r="Y1831" s="12">
        <f>VLOOKUP(H1831,Table1[#All],2,)*Kickstarter!E1831</f>
        <v>2500.25</v>
      </c>
      <c r="Z1831" s="5">
        <f>Y1831/'currency conversion'!$B$18</f>
        <v>5.4268115368271783E-5</v>
      </c>
    </row>
    <row r="1832" spans="1:26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0"/>
        <v>1.0153333333333334</v>
      </c>
      <c r="P1832" s="6">
        <f t="shared" si="281"/>
        <v>67.389380530973455</v>
      </c>
      <c r="Q1832" t="str">
        <f t="shared" si="282"/>
        <v>music</v>
      </c>
      <c r="R1832" t="str">
        <f t="shared" si="283"/>
        <v>rock</v>
      </c>
      <c r="S1832" s="10">
        <f t="shared" si="284"/>
        <v>41664.434108796297</v>
      </c>
      <c r="T1832" s="10">
        <f t="shared" si="285"/>
        <v>41694.434108796297</v>
      </c>
      <c r="U1832">
        <f t="shared" si="286"/>
        <v>2014</v>
      </c>
      <c r="V1832">
        <f t="shared" si="287"/>
        <v>2014</v>
      </c>
      <c r="W1832" t="str">
        <f t="shared" si="288"/>
        <v>Jan</v>
      </c>
      <c r="X1832" t="str">
        <f t="shared" si="289"/>
        <v>15000 to 19999</v>
      </c>
      <c r="Y1832" s="12">
        <f>VLOOKUP(H1832,Table1[#All],2,)*Kickstarter!E1832</f>
        <v>15230</v>
      </c>
      <c r="Z1832" s="5">
        <f>Y1832/'currency conversion'!$B$18</f>
        <v>3.3056830199331235E-4</v>
      </c>
    </row>
    <row r="1833" spans="1:26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0"/>
        <v>1.03</v>
      </c>
      <c r="P1833" s="6">
        <f t="shared" si="281"/>
        <v>73.571428571428569</v>
      </c>
      <c r="Q1833" t="str">
        <f t="shared" si="282"/>
        <v>music</v>
      </c>
      <c r="R1833" t="str">
        <f t="shared" si="283"/>
        <v>rock</v>
      </c>
      <c r="S1833" s="10">
        <f t="shared" si="284"/>
        <v>41026.746099537035</v>
      </c>
      <c r="T1833" s="10">
        <f t="shared" si="285"/>
        <v>41041.746099537035</v>
      </c>
      <c r="U1833">
        <f t="shared" si="286"/>
        <v>2012</v>
      </c>
      <c r="V1833">
        <f t="shared" si="287"/>
        <v>2012</v>
      </c>
      <c r="W1833" t="str">
        <f t="shared" si="288"/>
        <v>Apr</v>
      </c>
      <c r="X1833" t="str">
        <f t="shared" si="289"/>
        <v>1000 to 4999</v>
      </c>
      <c r="Y1833" s="12">
        <f>VLOOKUP(H1833,Table1[#All],2,)*Kickstarter!E1833</f>
        <v>1030</v>
      </c>
      <c r="Z1833" s="5">
        <f>Y1833/'currency conversion'!$B$18</f>
        <v>2.2356227908937081E-5</v>
      </c>
    </row>
    <row r="1834" spans="1:26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0"/>
        <v>1.4285714285714286</v>
      </c>
      <c r="P1834" s="6">
        <f t="shared" si="281"/>
        <v>25</v>
      </c>
      <c r="Q1834" t="str">
        <f t="shared" si="282"/>
        <v>music</v>
      </c>
      <c r="R1834" t="str">
        <f t="shared" si="283"/>
        <v>rock</v>
      </c>
      <c r="S1834" s="10">
        <f t="shared" si="284"/>
        <v>40576.289664351854</v>
      </c>
      <c r="T1834" s="10">
        <f t="shared" si="285"/>
        <v>40606.289664351854</v>
      </c>
      <c r="U1834">
        <f t="shared" si="286"/>
        <v>2011</v>
      </c>
      <c r="V1834">
        <f t="shared" si="287"/>
        <v>2011</v>
      </c>
      <c r="W1834" t="str">
        <f t="shared" si="288"/>
        <v>Feb</v>
      </c>
      <c r="X1834" t="str">
        <f t="shared" si="289"/>
        <v>&lt;1000</v>
      </c>
      <c r="Y1834" s="12">
        <f>VLOOKUP(H1834,Table1[#All],2,)*Kickstarter!E1834</f>
        <v>500</v>
      </c>
      <c r="Z1834" s="5">
        <f>Y1834/'currency conversion'!$B$18</f>
        <v>1.0852537819872369E-5</v>
      </c>
    </row>
    <row r="1835" spans="1:26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0"/>
        <v>2.625</v>
      </c>
      <c r="P1835" s="6">
        <f t="shared" si="281"/>
        <v>42</v>
      </c>
      <c r="Q1835" t="str">
        <f t="shared" si="282"/>
        <v>music</v>
      </c>
      <c r="R1835" t="str">
        <f t="shared" si="283"/>
        <v>rock</v>
      </c>
      <c r="S1835" s="10">
        <f t="shared" si="284"/>
        <v>41302.794016203705</v>
      </c>
      <c r="T1835" s="10">
        <f t="shared" si="285"/>
        <v>41335.082638888889</v>
      </c>
      <c r="U1835">
        <f t="shared" si="286"/>
        <v>2013</v>
      </c>
      <c r="V1835">
        <f t="shared" si="287"/>
        <v>2013</v>
      </c>
      <c r="W1835" t="str">
        <f t="shared" si="288"/>
        <v>Jan</v>
      </c>
      <c r="X1835" t="str">
        <f t="shared" si="289"/>
        <v>1000 to 4999</v>
      </c>
      <c r="Y1835" s="12">
        <f>VLOOKUP(H1835,Table1[#All],2,)*Kickstarter!E1835</f>
        <v>1050</v>
      </c>
      <c r="Z1835" s="5">
        <f>Y1835/'currency conversion'!$B$18</f>
        <v>2.2790329421731975E-5</v>
      </c>
    </row>
    <row r="1836" spans="1:26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0"/>
        <v>1.1805000000000001</v>
      </c>
      <c r="P1836" s="6">
        <f t="shared" si="281"/>
        <v>131.16666666666666</v>
      </c>
      <c r="Q1836" t="str">
        <f t="shared" si="282"/>
        <v>music</v>
      </c>
      <c r="R1836" t="str">
        <f t="shared" si="283"/>
        <v>rock</v>
      </c>
      <c r="S1836" s="10">
        <f t="shared" si="284"/>
        <v>41988.714062500003</v>
      </c>
      <c r="T1836" s="10">
        <f t="shared" si="285"/>
        <v>42028.714062500003</v>
      </c>
      <c r="U1836">
        <f t="shared" si="286"/>
        <v>2014</v>
      </c>
      <c r="V1836">
        <f t="shared" si="287"/>
        <v>2015</v>
      </c>
      <c r="W1836" t="str">
        <f t="shared" si="288"/>
        <v>Dec</v>
      </c>
      <c r="X1836" t="str">
        <f t="shared" si="289"/>
        <v>10000 to 14999</v>
      </c>
      <c r="Y1836" s="12">
        <f>VLOOKUP(H1836,Table1[#All],2,)*Kickstarter!E1836</f>
        <v>11805</v>
      </c>
      <c r="Z1836" s="5">
        <f>Y1836/'currency conversion'!$B$18</f>
        <v>2.5622841792718662E-4</v>
      </c>
    </row>
    <row r="1837" spans="1:26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0"/>
        <v>1.04</v>
      </c>
      <c r="P1837" s="6">
        <f t="shared" si="281"/>
        <v>47.272727272727273</v>
      </c>
      <c r="Q1837" t="str">
        <f t="shared" si="282"/>
        <v>music</v>
      </c>
      <c r="R1837" t="str">
        <f t="shared" si="283"/>
        <v>rock</v>
      </c>
      <c r="S1837" s="10">
        <f t="shared" si="284"/>
        <v>42430.452210648145</v>
      </c>
      <c r="T1837" s="10">
        <f t="shared" si="285"/>
        <v>42460.410543981481</v>
      </c>
      <c r="U1837">
        <f t="shared" si="286"/>
        <v>2016</v>
      </c>
      <c r="V1837">
        <f t="shared" si="287"/>
        <v>2016</v>
      </c>
      <c r="W1837" t="str">
        <f t="shared" si="288"/>
        <v>Mar</v>
      </c>
      <c r="X1837" t="str">
        <f t="shared" si="289"/>
        <v>&lt;1000</v>
      </c>
      <c r="Y1837" s="12">
        <f>VLOOKUP(H1837,Table1[#All],2,)*Kickstarter!E1837</f>
        <v>681.2</v>
      </c>
      <c r="Z1837" s="5">
        <f>Y1837/'currency conversion'!$B$18</f>
        <v>1.4785497525794116E-5</v>
      </c>
    </row>
    <row r="1838" spans="1:26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0"/>
        <v>2.0034000000000001</v>
      </c>
      <c r="P1838" s="6">
        <f t="shared" si="281"/>
        <v>182.12727272727273</v>
      </c>
      <c r="Q1838" t="str">
        <f t="shared" si="282"/>
        <v>music</v>
      </c>
      <c r="R1838" t="str">
        <f t="shared" si="283"/>
        <v>rock</v>
      </c>
      <c r="S1838" s="10">
        <f t="shared" si="284"/>
        <v>41305.559363425928</v>
      </c>
      <c r="T1838" s="10">
        <f t="shared" si="285"/>
        <v>41322.559363425928</v>
      </c>
      <c r="U1838">
        <f t="shared" si="286"/>
        <v>2013</v>
      </c>
      <c r="V1838">
        <f t="shared" si="287"/>
        <v>2013</v>
      </c>
      <c r="W1838" t="str">
        <f t="shared" si="288"/>
        <v>Jan</v>
      </c>
      <c r="X1838" t="str">
        <f t="shared" si="289"/>
        <v>10000 to 14999</v>
      </c>
      <c r="Y1838" s="12">
        <f>VLOOKUP(H1838,Table1[#All],2,)*Kickstarter!E1838</f>
        <v>10017</v>
      </c>
      <c r="Z1838" s="5">
        <f>Y1838/'currency conversion'!$B$18</f>
        <v>2.1741974268332304E-4</v>
      </c>
    </row>
    <row r="1839" spans="1:26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0"/>
        <v>3.0683333333333334</v>
      </c>
      <c r="P1839" s="6">
        <f t="shared" si="281"/>
        <v>61.366666666666667</v>
      </c>
      <c r="Q1839" t="str">
        <f t="shared" si="282"/>
        <v>music</v>
      </c>
      <c r="R1839" t="str">
        <f t="shared" si="283"/>
        <v>rock</v>
      </c>
      <c r="S1839" s="10">
        <f t="shared" si="284"/>
        <v>40925.797858796301</v>
      </c>
      <c r="T1839" s="10">
        <f t="shared" si="285"/>
        <v>40985.756192129629</v>
      </c>
      <c r="U1839">
        <f t="shared" si="286"/>
        <v>2012</v>
      </c>
      <c r="V1839">
        <f t="shared" si="287"/>
        <v>2012</v>
      </c>
      <c r="W1839" t="str">
        <f t="shared" si="288"/>
        <v>Jan</v>
      </c>
      <c r="X1839" t="str">
        <f t="shared" si="289"/>
        <v>1000 to 4999</v>
      </c>
      <c r="Y1839" s="12">
        <f>VLOOKUP(H1839,Table1[#All],2,)*Kickstarter!E1839</f>
        <v>1841</v>
      </c>
      <c r="Z1839" s="5">
        <f>Y1839/'currency conversion'!$B$18</f>
        <v>3.9959044252770063E-5</v>
      </c>
    </row>
    <row r="1840" spans="1:26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0"/>
        <v>1.00149</v>
      </c>
      <c r="P1840" s="6">
        <f t="shared" si="281"/>
        <v>35.767499999999998</v>
      </c>
      <c r="Q1840" t="str">
        <f t="shared" si="282"/>
        <v>music</v>
      </c>
      <c r="R1840" t="str">
        <f t="shared" si="283"/>
        <v>rock</v>
      </c>
      <c r="S1840" s="10">
        <f t="shared" si="284"/>
        <v>40788.536539351851</v>
      </c>
      <c r="T1840" s="10">
        <f t="shared" si="285"/>
        <v>40816.875</v>
      </c>
      <c r="U1840">
        <f t="shared" si="286"/>
        <v>2011</v>
      </c>
      <c r="V1840">
        <f t="shared" si="287"/>
        <v>2011</v>
      </c>
      <c r="W1840" t="str">
        <f t="shared" si="288"/>
        <v>Sep</v>
      </c>
      <c r="X1840" t="str">
        <f t="shared" si="289"/>
        <v>1000 to 4999</v>
      </c>
      <c r="Y1840" s="12">
        <f>VLOOKUP(H1840,Table1[#All],2,)*Kickstarter!E1840</f>
        <v>1001.49</v>
      </c>
      <c r="Z1840" s="5">
        <f>Y1840/'currency conversion'!$B$18</f>
        <v>2.1737416202447959E-5</v>
      </c>
    </row>
    <row r="1841" spans="1:26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0"/>
        <v>2.0529999999999999</v>
      </c>
      <c r="P1841" s="6">
        <f t="shared" si="281"/>
        <v>45.62222222222222</v>
      </c>
      <c r="Q1841" t="str">
        <f t="shared" si="282"/>
        <v>music</v>
      </c>
      <c r="R1841" t="str">
        <f t="shared" si="283"/>
        <v>rock</v>
      </c>
      <c r="S1841" s="10">
        <f t="shared" si="284"/>
        <v>42614.472013888888</v>
      </c>
      <c r="T1841" s="10">
        <f t="shared" si="285"/>
        <v>42644.472013888888</v>
      </c>
      <c r="U1841">
        <f t="shared" si="286"/>
        <v>2016</v>
      </c>
      <c r="V1841">
        <f t="shared" si="287"/>
        <v>2016</v>
      </c>
      <c r="W1841" t="str">
        <f t="shared" si="288"/>
        <v>Sep</v>
      </c>
      <c r="X1841" t="str">
        <f t="shared" si="289"/>
        <v>1000 to 4999</v>
      </c>
      <c r="Y1841" s="12">
        <f>VLOOKUP(H1841,Table1[#All],2,)*Kickstarter!E1841</f>
        <v>2053</v>
      </c>
      <c r="Z1841" s="5">
        <f>Y1841/'currency conversion'!$B$18</f>
        <v>4.4560520288395944E-5</v>
      </c>
    </row>
    <row r="1842" spans="1:26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0"/>
        <v>1.0888888888888888</v>
      </c>
      <c r="P1842" s="6">
        <f t="shared" si="281"/>
        <v>75.384615384615387</v>
      </c>
      <c r="Q1842" t="str">
        <f t="shared" si="282"/>
        <v>music</v>
      </c>
      <c r="R1842" t="str">
        <f t="shared" si="283"/>
        <v>rock</v>
      </c>
      <c r="S1842" s="10">
        <f t="shared" si="284"/>
        <v>41381.846180555556</v>
      </c>
      <c r="T1842" s="10">
        <f t="shared" si="285"/>
        <v>41400.957638888889</v>
      </c>
      <c r="U1842">
        <f t="shared" si="286"/>
        <v>2013</v>
      </c>
      <c r="V1842">
        <f t="shared" si="287"/>
        <v>2013</v>
      </c>
      <c r="W1842" t="str">
        <f t="shared" si="288"/>
        <v>Apr</v>
      </c>
      <c r="X1842" t="str">
        <f t="shared" si="289"/>
        <v>&lt;1000</v>
      </c>
      <c r="Y1842" s="12">
        <f>VLOOKUP(H1842,Table1[#All],2,)*Kickstarter!E1842</f>
        <v>980</v>
      </c>
      <c r="Z1842" s="5">
        <f>Y1842/'currency conversion'!$B$18</f>
        <v>2.1270974126949845E-5</v>
      </c>
    </row>
    <row r="1843" spans="1:26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0"/>
        <v>1.0175000000000001</v>
      </c>
      <c r="P1843" s="6">
        <f t="shared" si="281"/>
        <v>50.875</v>
      </c>
      <c r="Q1843" t="str">
        <f t="shared" si="282"/>
        <v>music</v>
      </c>
      <c r="R1843" t="str">
        <f t="shared" si="283"/>
        <v>rock</v>
      </c>
      <c r="S1843" s="10">
        <f t="shared" si="284"/>
        <v>41745.59542824074</v>
      </c>
      <c r="T1843" s="10">
        <f t="shared" si="285"/>
        <v>41778.957638888889</v>
      </c>
      <c r="U1843">
        <f t="shared" si="286"/>
        <v>2014</v>
      </c>
      <c r="V1843">
        <f t="shared" si="287"/>
        <v>2014</v>
      </c>
      <c r="W1843" t="str">
        <f t="shared" si="288"/>
        <v>Apr</v>
      </c>
      <c r="X1843" t="str">
        <f t="shared" si="289"/>
        <v>1000 to 4999</v>
      </c>
      <c r="Y1843" s="12">
        <f>VLOOKUP(H1843,Table1[#All],2,)*Kickstarter!E1843</f>
        <v>2035</v>
      </c>
      <c r="Z1843" s="5">
        <f>Y1843/'currency conversion'!$B$18</f>
        <v>4.4169828926880543E-5</v>
      </c>
    </row>
    <row r="1844" spans="1:26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0"/>
        <v>1.2524999999999999</v>
      </c>
      <c r="P1844" s="6">
        <f t="shared" si="281"/>
        <v>119.28571428571429</v>
      </c>
      <c r="Q1844" t="str">
        <f t="shared" si="282"/>
        <v>music</v>
      </c>
      <c r="R1844" t="str">
        <f t="shared" si="283"/>
        <v>rock</v>
      </c>
      <c r="S1844" s="10">
        <f t="shared" si="284"/>
        <v>42031.381724537037</v>
      </c>
      <c r="T1844" s="10">
        <f t="shared" si="285"/>
        <v>42064.999305555553</v>
      </c>
      <c r="U1844">
        <f t="shared" si="286"/>
        <v>2015</v>
      </c>
      <c r="V1844">
        <f t="shared" si="287"/>
        <v>2015</v>
      </c>
      <c r="W1844" t="str">
        <f t="shared" si="288"/>
        <v>Jan</v>
      </c>
      <c r="X1844" t="str">
        <f t="shared" si="289"/>
        <v>1000 to 4999</v>
      </c>
      <c r="Y1844" s="12">
        <f>VLOOKUP(H1844,Table1[#All],2,)*Kickstarter!E1844</f>
        <v>2505</v>
      </c>
      <c r="Z1844" s="5">
        <f>Y1844/'currency conversion'!$B$18</f>
        <v>5.4371214477560568E-5</v>
      </c>
    </row>
    <row r="1845" spans="1:26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0"/>
        <v>1.2400610000000001</v>
      </c>
      <c r="P1845" s="6">
        <f t="shared" si="281"/>
        <v>92.541865671641801</v>
      </c>
      <c r="Q1845" t="str">
        <f t="shared" si="282"/>
        <v>music</v>
      </c>
      <c r="R1845" t="str">
        <f t="shared" si="283"/>
        <v>rock</v>
      </c>
      <c r="S1845" s="10">
        <f t="shared" si="284"/>
        <v>40564.744837962964</v>
      </c>
      <c r="T1845" s="10">
        <f t="shared" si="285"/>
        <v>40594.744837962964</v>
      </c>
      <c r="U1845">
        <f t="shared" si="286"/>
        <v>2011</v>
      </c>
      <c r="V1845">
        <f t="shared" si="287"/>
        <v>2011</v>
      </c>
      <c r="W1845" t="str">
        <f t="shared" si="288"/>
        <v>Jan</v>
      </c>
      <c r="X1845" t="str">
        <f t="shared" si="289"/>
        <v>10000 to 14999</v>
      </c>
      <c r="Y1845" s="12">
        <f>VLOOKUP(H1845,Table1[#All],2,)*Kickstarter!E1845</f>
        <v>12400.61</v>
      </c>
      <c r="Z1845" s="5">
        <f>Y1845/'currency conversion'!$B$18</f>
        <v>2.6915617802897502E-4</v>
      </c>
    </row>
    <row r="1846" spans="1:26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0"/>
        <v>1.014</v>
      </c>
      <c r="P1846" s="6">
        <f t="shared" si="281"/>
        <v>76.05</v>
      </c>
      <c r="Q1846" t="str">
        <f t="shared" si="282"/>
        <v>music</v>
      </c>
      <c r="R1846" t="str">
        <f t="shared" si="283"/>
        <v>rock</v>
      </c>
      <c r="S1846" s="10">
        <f t="shared" si="284"/>
        <v>40666.723541666666</v>
      </c>
      <c r="T1846" s="10">
        <f t="shared" si="285"/>
        <v>40704.875</v>
      </c>
      <c r="U1846">
        <f t="shared" si="286"/>
        <v>2011</v>
      </c>
      <c r="V1846">
        <f t="shared" si="287"/>
        <v>2011</v>
      </c>
      <c r="W1846" t="str">
        <f t="shared" si="288"/>
        <v>May</v>
      </c>
      <c r="X1846" t="str">
        <f t="shared" si="289"/>
        <v>1000 to 4999</v>
      </c>
      <c r="Y1846" s="12">
        <f>VLOOKUP(H1846,Table1[#All],2,)*Kickstarter!E1846</f>
        <v>1521</v>
      </c>
      <c r="Z1846" s="5">
        <f>Y1846/'currency conversion'!$B$18</f>
        <v>3.3013420048051745E-5</v>
      </c>
    </row>
    <row r="1847" spans="1:26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0"/>
        <v>1</v>
      </c>
      <c r="P1847" s="6">
        <f t="shared" si="281"/>
        <v>52.631578947368418</v>
      </c>
      <c r="Q1847" t="str">
        <f t="shared" si="282"/>
        <v>music</v>
      </c>
      <c r="R1847" t="str">
        <f t="shared" si="283"/>
        <v>rock</v>
      </c>
      <c r="S1847" s="10">
        <f t="shared" si="284"/>
        <v>42523.083310185189</v>
      </c>
      <c r="T1847" s="10">
        <f t="shared" si="285"/>
        <v>42537.954861111109</v>
      </c>
      <c r="U1847">
        <f t="shared" si="286"/>
        <v>2016</v>
      </c>
      <c r="V1847">
        <f t="shared" si="287"/>
        <v>2016</v>
      </c>
      <c r="W1847" t="str">
        <f t="shared" si="288"/>
        <v>Jun</v>
      </c>
      <c r="X1847" t="str">
        <f t="shared" si="289"/>
        <v>1000 to 4999</v>
      </c>
      <c r="Y1847" s="12">
        <f>VLOOKUP(H1847,Table1[#All],2,)*Kickstarter!E1847</f>
        <v>1000</v>
      </c>
      <c r="Z1847" s="5">
        <f>Y1847/'currency conversion'!$B$18</f>
        <v>2.1705075639744739E-5</v>
      </c>
    </row>
    <row r="1848" spans="1:26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0"/>
        <v>1.3792666666666666</v>
      </c>
      <c r="P1848" s="6">
        <f t="shared" si="281"/>
        <v>98.990430622009569</v>
      </c>
      <c r="Q1848" t="str">
        <f t="shared" si="282"/>
        <v>music</v>
      </c>
      <c r="R1848" t="str">
        <f t="shared" si="283"/>
        <v>rock</v>
      </c>
      <c r="S1848" s="10">
        <f t="shared" si="284"/>
        <v>41228.400196759263</v>
      </c>
      <c r="T1848" s="10">
        <f t="shared" si="285"/>
        <v>41258.400196759263</v>
      </c>
      <c r="U1848">
        <f t="shared" si="286"/>
        <v>2012</v>
      </c>
      <c r="V1848">
        <f t="shared" si="287"/>
        <v>2012</v>
      </c>
      <c r="W1848" t="str">
        <f t="shared" si="288"/>
        <v>Nov</v>
      </c>
      <c r="X1848" t="str">
        <f t="shared" si="289"/>
        <v>20000 to 24999</v>
      </c>
      <c r="Y1848" s="12">
        <f>VLOOKUP(H1848,Table1[#All],2,)*Kickstarter!E1848</f>
        <v>20689</v>
      </c>
      <c r="Z1848" s="5">
        <f>Y1848/'currency conversion'!$B$18</f>
        <v>4.4905630991067891E-4</v>
      </c>
    </row>
    <row r="1849" spans="1:26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0"/>
        <v>1.2088000000000001</v>
      </c>
      <c r="P1849" s="6">
        <f t="shared" si="281"/>
        <v>79.526315789473685</v>
      </c>
      <c r="Q1849" t="str">
        <f t="shared" si="282"/>
        <v>music</v>
      </c>
      <c r="R1849" t="str">
        <f t="shared" si="283"/>
        <v>rock</v>
      </c>
      <c r="S1849" s="10">
        <f t="shared" si="284"/>
        <v>42093.986481481479</v>
      </c>
      <c r="T1849" s="10">
        <f t="shared" si="285"/>
        <v>42114.986481481479</v>
      </c>
      <c r="U1849">
        <f t="shared" si="286"/>
        <v>2015</v>
      </c>
      <c r="V1849">
        <f t="shared" si="287"/>
        <v>2015</v>
      </c>
      <c r="W1849" t="str">
        <f t="shared" si="288"/>
        <v>Mar</v>
      </c>
      <c r="X1849" t="str">
        <f t="shared" si="289"/>
        <v>1000 to 4999</v>
      </c>
      <c r="Y1849" s="12">
        <f>VLOOKUP(H1849,Table1[#All],2,)*Kickstarter!E1849</f>
        <v>3022</v>
      </c>
      <c r="Z1849" s="5">
        <f>Y1849/'currency conversion'!$B$18</f>
        <v>6.5592738583308599E-5</v>
      </c>
    </row>
    <row r="1850" spans="1:26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0"/>
        <v>1.0736666666666668</v>
      </c>
      <c r="P1850" s="6">
        <f t="shared" si="281"/>
        <v>134.20833333333334</v>
      </c>
      <c r="Q1850" t="str">
        <f t="shared" si="282"/>
        <v>music</v>
      </c>
      <c r="R1850" t="str">
        <f t="shared" si="283"/>
        <v>rock</v>
      </c>
      <c r="S1850" s="10">
        <f t="shared" si="284"/>
        <v>40691.538055555553</v>
      </c>
      <c r="T1850" s="10">
        <f t="shared" si="285"/>
        <v>40755.040972222225</v>
      </c>
      <c r="U1850">
        <f t="shared" si="286"/>
        <v>2011</v>
      </c>
      <c r="V1850">
        <f t="shared" si="287"/>
        <v>2011</v>
      </c>
      <c r="W1850" t="str">
        <f t="shared" si="288"/>
        <v>May</v>
      </c>
      <c r="X1850" t="str">
        <f t="shared" si="289"/>
        <v>1000 to 4999</v>
      </c>
      <c r="Y1850" s="12">
        <f>VLOOKUP(H1850,Table1[#All],2,)*Kickstarter!E1850</f>
        <v>3221</v>
      </c>
      <c r="Z1850" s="5">
        <f>Y1850/'currency conversion'!$B$18</f>
        <v>6.9912048635617795E-5</v>
      </c>
    </row>
    <row r="1851" spans="1:26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0"/>
        <v>1.0033333333333334</v>
      </c>
      <c r="P1851" s="6">
        <f t="shared" si="281"/>
        <v>37.625</v>
      </c>
      <c r="Q1851" t="str">
        <f t="shared" si="282"/>
        <v>music</v>
      </c>
      <c r="R1851" t="str">
        <f t="shared" si="283"/>
        <v>rock</v>
      </c>
      <c r="S1851" s="10">
        <f t="shared" si="284"/>
        <v>41169.595590277779</v>
      </c>
      <c r="T1851" s="10">
        <f t="shared" si="285"/>
        <v>41199.595590277779</v>
      </c>
      <c r="U1851">
        <f t="shared" si="286"/>
        <v>2012</v>
      </c>
      <c r="V1851">
        <f t="shared" si="287"/>
        <v>2012</v>
      </c>
      <c r="W1851" t="str">
        <f t="shared" si="288"/>
        <v>Sep</v>
      </c>
      <c r="X1851" t="str">
        <f t="shared" si="289"/>
        <v>&lt;1000</v>
      </c>
      <c r="Y1851" s="12">
        <f>VLOOKUP(H1851,Table1[#All],2,)*Kickstarter!E1851</f>
        <v>301</v>
      </c>
      <c r="Z1851" s="5">
        <f>Y1851/'currency conversion'!$B$18</f>
        <v>6.533227767563166E-6</v>
      </c>
    </row>
    <row r="1852" spans="1:26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0"/>
        <v>1.0152222222222222</v>
      </c>
      <c r="P1852" s="6">
        <f t="shared" si="281"/>
        <v>51.044692737430168</v>
      </c>
      <c r="Q1852" t="str">
        <f t="shared" si="282"/>
        <v>music</v>
      </c>
      <c r="R1852" t="str">
        <f t="shared" si="283"/>
        <v>rock</v>
      </c>
      <c r="S1852" s="10">
        <f t="shared" si="284"/>
        <v>41800.709490740745</v>
      </c>
      <c r="T1852" s="10">
        <f t="shared" si="285"/>
        <v>41830.709490740745</v>
      </c>
      <c r="U1852">
        <f t="shared" si="286"/>
        <v>2014</v>
      </c>
      <c r="V1852">
        <f t="shared" si="287"/>
        <v>2014</v>
      </c>
      <c r="W1852" t="str">
        <f t="shared" si="288"/>
        <v>Jun</v>
      </c>
      <c r="X1852" t="str">
        <f t="shared" si="289"/>
        <v>5000 to 9999</v>
      </c>
      <c r="Y1852" s="12">
        <f>VLOOKUP(H1852,Table1[#All],2,)*Kickstarter!E1852</f>
        <v>9137</v>
      </c>
      <c r="Z1852" s="5">
        <f>Y1852/'currency conversion'!$B$18</f>
        <v>1.9831927612034767E-4</v>
      </c>
    </row>
    <row r="1853" spans="1:26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0"/>
        <v>1.0007692307692309</v>
      </c>
      <c r="P1853" s="6">
        <f t="shared" si="281"/>
        <v>50.03846153846154</v>
      </c>
      <c r="Q1853" t="str">
        <f t="shared" si="282"/>
        <v>music</v>
      </c>
      <c r="R1853" t="str">
        <f t="shared" si="283"/>
        <v>rock</v>
      </c>
      <c r="S1853" s="10">
        <f t="shared" si="284"/>
        <v>41827.656689814816</v>
      </c>
      <c r="T1853" s="10">
        <f t="shared" si="285"/>
        <v>41847.791666666664</v>
      </c>
      <c r="U1853">
        <f t="shared" si="286"/>
        <v>2014</v>
      </c>
      <c r="V1853">
        <f t="shared" si="287"/>
        <v>2014</v>
      </c>
      <c r="W1853" t="str">
        <f t="shared" si="288"/>
        <v>Jul</v>
      </c>
      <c r="X1853" t="str">
        <f t="shared" si="289"/>
        <v>1000 to 4999</v>
      </c>
      <c r="Y1853" s="12">
        <f>VLOOKUP(H1853,Table1[#All],2,)*Kickstarter!E1853</f>
        <v>1301</v>
      </c>
      <c r="Z1853" s="5">
        <f>Y1853/'currency conversion'!$B$18</f>
        <v>2.8238303407307904E-5</v>
      </c>
    </row>
    <row r="1854" spans="1:26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0"/>
        <v>1.1696666666666666</v>
      </c>
      <c r="P1854" s="6">
        <f t="shared" si="281"/>
        <v>133.93129770992365</v>
      </c>
      <c r="Q1854" t="str">
        <f t="shared" si="282"/>
        <v>music</v>
      </c>
      <c r="R1854" t="str">
        <f t="shared" si="283"/>
        <v>rock</v>
      </c>
      <c r="S1854" s="10">
        <f t="shared" si="284"/>
        <v>42081.52143518519</v>
      </c>
      <c r="T1854" s="10">
        <f t="shared" si="285"/>
        <v>42118.75</v>
      </c>
      <c r="U1854">
        <f t="shared" si="286"/>
        <v>2015</v>
      </c>
      <c r="V1854">
        <f t="shared" si="287"/>
        <v>2015</v>
      </c>
      <c r="W1854" t="str">
        <f t="shared" si="288"/>
        <v>Mar</v>
      </c>
      <c r="X1854" t="str">
        <f t="shared" si="289"/>
        <v>15000 to 19999</v>
      </c>
      <c r="Y1854" s="12">
        <f>VLOOKUP(H1854,Table1[#All],2,)*Kickstarter!E1854</f>
        <v>17545</v>
      </c>
      <c r="Z1854" s="5">
        <f>Y1854/'currency conversion'!$B$18</f>
        <v>3.8081555209932145E-4</v>
      </c>
    </row>
    <row r="1855" spans="1:26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0"/>
        <v>1.01875</v>
      </c>
      <c r="P1855" s="6">
        <f t="shared" si="281"/>
        <v>58.214285714285715</v>
      </c>
      <c r="Q1855" t="str">
        <f t="shared" si="282"/>
        <v>music</v>
      </c>
      <c r="R1855" t="str">
        <f t="shared" si="283"/>
        <v>rock</v>
      </c>
      <c r="S1855" s="10">
        <f t="shared" si="284"/>
        <v>41176.810381944444</v>
      </c>
      <c r="T1855" s="10">
        <f t="shared" si="285"/>
        <v>41226.852048611108</v>
      </c>
      <c r="U1855">
        <f t="shared" si="286"/>
        <v>2012</v>
      </c>
      <c r="V1855">
        <f t="shared" si="287"/>
        <v>2012</v>
      </c>
      <c r="W1855" t="str">
        <f t="shared" si="288"/>
        <v>Sep</v>
      </c>
      <c r="X1855" t="str">
        <f t="shared" si="289"/>
        <v>&lt;1000</v>
      </c>
      <c r="Y1855" s="12">
        <f>VLOOKUP(H1855,Table1[#All],2,)*Kickstarter!E1855</f>
        <v>815</v>
      </c>
      <c r="Z1855" s="5">
        <f>Y1855/'currency conversion'!$B$18</f>
        <v>1.7689636646391963E-5</v>
      </c>
    </row>
    <row r="1856" spans="1:26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0"/>
        <v>1.0212366666666666</v>
      </c>
      <c r="P1856" s="6">
        <f t="shared" si="281"/>
        <v>88.037643678160919</v>
      </c>
      <c r="Q1856" t="str">
        <f t="shared" si="282"/>
        <v>music</v>
      </c>
      <c r="R1856" t="str">
        <f t="shared" si="283"/>
        <v>rock</v>
      </c>
      <c r="S1856" s="10">
        <f t="shared" si="284"/>
        <v>41387.771261574075</v>
      </c>
      <c r="T1856" s="10">
        <f t="shared" si="285"/>
        <v>41417.771261574075</v>
      </c>
      <c r="U1856">
        <f t="shared" si="286"/>
        <v>2013</v>
      </c>
      <c r="V1856">
        <f t="shared" si="287"/>
        <v>2013</v>
      </c>
      <c r="W1856" t="str">
        <f t="shared" si="288"/>
        <v>Apr</v>
      </c>
      <c r="X1856" t="str">
        <f t="shared" si="289"/>
        <v>15000 to 19999</v>
      </c>
      <c r="Y1856" s="12">
        <f>VLOOKUP(H1856,Table1[#All],2,)*Kickstarter!E1856</f>
        <v>15318.55</v>
      </c>
      <c r="Z1856" s="5">
        <f>Y1856/'currency conversion'!$B$18</f>
        <v>3.3249028644121174E-4</v>
      </c>
    </row>
    <row r="1857" spans="1:26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0"/>
        <v>1.5405897142857143</v>
      </c>
      <c r="P1857" s="6">
        <f t="shared" si="281"/>
        <v>70.576753926701571</v>
      </c>
      <c r="Q1857" t="str">
        <f t="shared" si="282"/>
        <v>music</v>
      </c>
      <c r="R1857" t="str">
        <f t="shared" si="283"/>
        <v>rock</v>
      </c>
      <c r="S1857" s="10">
        <f t="shared" si="284"/>
        <v>41600.288657407407</v>
      </c>
      <c r="T1857" s="10">
        <f t="shared" si="285"/>
        <v>41645.288657407407</v>
      </c>
      <c r="U1857">
        <f t="shared" si="286"/>
        <v>2013</v>
      </c>
      <c r="V1857">
        <f t="shared" si="287"/>
        <v>2014</v>
      </c>
      <c r="W1857" t="str">
        <f t="shared" si="288"/>
        <v>Nov</v>
      </c>
      <c r="X1857" t="str">
        <f t="shared" si="289"/>
        <v>10000 to 14999</v>
      </c>
      <c r="Y1857" s="12">
        <f>VLOOKUP(H1857,Table1[#All],2,)*Kickstarter!E1857</f>
        <v>10110.119999999999</v>
      </c>
      <c r="Z1857" s="5">
        <f>Y1857/'currency conversion'!$B$18</f>
        <v>2.1944091932689605E-4</v>
      </c>
    </row>
    <row r="1858" spans="1:26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0"/>
        <v>1.0125</v>
      </c>
      <c r="P1858" s="6">
        <f t="shared" si="281"/>
        <v>53.289473684210527</v>
      </c>
      <c r="Q1858" t="str">
        <f t="shared" si="282"/>
        <v>music</v>
      </c>
      <c r="R1858" t="str">
        <f t="shared" si="283"/>
        <v>rock</v>
      </c>
      <c r="S1858" s="10">
        <f t="shared" si="284"/>
        <v>41817.604999999996</v>
      </c>
      <c r="T1858" s="10">
        <f t="shared" si="285"/>
        <v>41838.604999999996</v>
      </c>
      <c r="U1858">
        <f t="shared" si="286"/>
        <v>2014</v>
      </c>
      <c r="V1858">
        <f t="shared" si="287"/>
        <v>2014</v>
      </c>
      <c r="W1858" t="str">
        <f t="shared" si="288"/>
        <v>Jun</v>
      </c>
      <c r="X1858" t="str">
        <f t="shared" si="289"/>
        <v>1000 to 4999</v>
      </c>
      <c r="Y1858" s="12">
        <f>VLOOKUP(H1858,Table1[#All],2,)*Kickstarter!E1858</f>
        <v>2025</v>
      </c>
      <c r="Z1858" s="5">
        <f>Y1858/'currency conversion'!$B$18</f>
        <v>4.3952778170483097E-5</v>
      </c>
    </row>
    <row r="1859" spans="1:26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0">IF(D1859&lt;&gt;0,IF(E1859&lt;&gt;0,E1859/D1859,0),0)</f>
        <v>1</v>
      </c>
      <c r="P1859" s="6">
        <f t="shared" ref="P1859:P1922" si="291">IF(L1859&lt;&gt;0,IF(E1859&lt;&gt;0,E1859/L1859,0),0)</f>
        <v>136.36363636363637</v>
      </c>
      <c r="Q1859" t="str">
        <f t="shared" ref="Q1859:Q1922" si="292">LEFT(N1859,SEARCH("/",N1859,1)-1)</f>
        <v>music</v>
      </c>
      <c r="R1859" t="str">
        <f t="shared" ref="R1859:R1922" si="293">RIGHT(N1859,LEN(N1859)-SEARCH("/",N1859,1))</f>
        <v>rock</v>
      </c>
      <c r="S1859" s="10">
        <f t="shared" ref="S1859:S1922" si="294">(J1859/86400)+25569+(-6/24)</f>
        <v>41864.51866898148</v>
      </c>
      <c r="T1859" s="10">
        <f t="shared" ref="T1859:T1922" si="295">(I1859/86400)+25569+(-6/24)</f>
        <v>41894.51866898148</v>
      </c>
      <c r="U1859">
        <f t="shared" ref="U1859:U1922" si="296">YEAR(S1859)</f>
        <v>2014</v>
      </c>
      <c r="V1859">
        <f t="shared" ref="V1859:V1922" si="297">YEAR(T1859)</f>
        <v>2014</v>
      </c>
      <c r="W1859" t="str">
        <f t="shared" ref="W1859:W1922" si="298">TEXT(S1859,"mmm")</f>
        <v>Aug</v>
      </c>
      <c r="X1859" t="str">
        <f t="shared" ref="X1859:X1922" si="299">IF(E1859=0,"No funding",IF(E1859&lt;1000,"&lt;1000",IF(E1859&lt;4999,"1000 to 4999",IF(E1859&lt;10000,"5000 to 9999",IF(E1859&lt;14999,"10000 to 14999",IF(E1859&lt;20000,"15000 to 19999",IF(E1859&lt;25000,"20000 to 24999",IF(E1859&lt;30000,"25000 to 29999",IF(E1859&lt;35000,"30000 to 34999",IF(E1859&lt;40000,"35000 to 39999",IF(E1859&lt;45000,"40000 to 44999",IF(E1859&lt;50000,"45000 to 49999","&gt;50000"))))))))))))</f>
        <v>1000 to 4999</v>
      </c>
      <c r="Y1859" s="12">
        <f>VLOOKUP(H1859,Table1[#All],2,)*Kickstarter!E1859</f>
        <v>3000</v>
      </c>
      <c r="Z1859" s="5">
        <f>Y1859/'currency conversion'!$B$18</f>
        <v>6.5115226919234219E-5</v>
      </c>
    </row>
    <row r="1860" spans="1:26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0"/>
        <v>1.0874800874800874</v>
      </c>
      <c r="P1860" s="6">
        <f t="shared" si="291"/>
        <v>40.547315436241611</v>
      </c>
      <c r="Q1860" t="str">
        <f t="shared" si="292"/>
        <v>music</v>
      </c>
      <c r="R1860" t="str">
        <f t="shared" si="293"/>
        <v>rock</v>
      </c>
      <c r="S1860" s="10">
        <f t="shared" si="294"/>
        <v>40832.950474537036</v>
      </c>
      <c r="T1860" s="10">
        <f t="shared" si="295"/>
        <v>40892.992141203707</v>
      </c>
      <c r="U1860">
        <f t="shared" si="296"/>
        <v>2011</v>
      </c>
      <c r="V1860">
        <f t="shared" si="297"/>
        <v>2011</v>
      </c>
      <c r="W1860" t="str">
        <f t="shared" si="298"/>
        <v>Oct</v>
      </c>
      <c r="X1860" t="str">
        <f t="shared" si="299"/>
        <v>5000 to 9999</v>
      </c>
      <c r="Y1860" s="12">
        <f>VLOOKUP(H1860,Table1[#All],2,)*Kickstarter!E1860</f>
        <v>6041.55</v>
      </c>
      <c r="Z1860" s="5">
        <f>Y1860/'currency conversion'!$B$18</f>
        <v>1.3113229973129982E-4</v>
      </c>
    </row>
    <row r="1861" spans="1:26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0"/>
        <v>1.3183333333333334</v>
      </c>
      <c r="P1861" s="6">
        <f t="shared" si="291"/>
        <v>70.625</v>
      </c>
      <c r="Q1861" t="str">
        <f t="shared" si="292"/>
        <v>music</v>
      </c>
      <c r="R1861" t="str">
        <f t="shared" si="293"/>
        <v>rock</v>
      </c>
      <c r="S1861" s="10">
        <f t="shared" si="294"/>
        <v>40778.520011574074</v>
      </c>
      <c r="T1861" s="10">
        <f t="shared" si="295"/>
        <v>40808.520011574074</v>
      </c>
      <c r="U1861">
        <f t="shared" si="296"/>
        <v>2011</v>
      </c>
      <c r="V1861">
        <f t="shared" si="297"/>
        <v>2011</v>
      </c>
      <c r="W1861" t="str">
        <f t="shared" si="298"/>
        <v>Aug</v>
      </c>
      <c r="X1861" t="str">
        <f t="shared" si="299"/>
        <v>1000 to 4999</v>
      </c>
      <c r="Y1861" s="12">
        <f>VLOOKUP(H1861,Table1[#All],2,)*Kickstarter!E1861</f>
        <v>3955</v>
      </c>
      <c r="Z1861" s="5">
        <f>Y1861/'currency conversion'!$B$18</f>
        <v>8.5843574155190444E-5</v>
      </c>
    </row>
    <row r="1862" spans="1:26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0"/>
        <v>1.3346666666666667</v>
      </c>
      <c r="P1862" s="6">
        <f t="shared" si="291"/>
        <v>52.684210526315788</v>
      </c>
      <c r="Q1862" t="str">
        <f t="shared" si="292"/>
        <v>music</v>
      </c>
      <c r="R1862" t="str">
        <f t="shared" si="293"/>
        <v>rock</v>
      </c>
      <c r="S1862" s="10">
        <f t="shared" si="294"/>
        <v>41655.45930555556</v>
      </c>
      <c r="T1862" s="10">
        <f t="shared" si="295"/>
        <v>41676.45930555556</v>
      </c>
      <c r="U1862">
        <f t="shared" si="296"/>
        <v>2014</v>
      </c>
      <c r="V1862">
        <f t="shared" si="297"/>
        <v>2014</v>
      </c>
      <c r="W1862" t="str">
        <f t="shared" si="298"/>
        <v>Jan</v>
      </c>
      <c r="X1862" t="str">
        <f t="shared" si="299"/>
        <v>1000 to 4999</v>
      </c>
      <c r="Y1862" s="12">
        <f>VLOOKUP(H1862,Table1[#All],2,)*Kickstarter!E1862</f>
        <v>1001</v>
      </c>
      <c r="Z1862" s="5">
        <f>Y1862/'currency conversion'!$B$18</f>
        <v>2.1726780715384483E-5</v>
      </c>
    </row>
    <row r="1863" spans="1:26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0"/>
        <v>0</v>
      </c>
      <c r="P1863" s="6">
        <f t="shared" si="291"/>
        <v>0</v>
      </c>
      <c r="Q1863" t="str">
        <f t="shared" si="292"/>
        <v>games</v>
      </c>
      <c r="R1863" t="str">
        <f t="shared" si="293"/>
        <v>mobile games</v>
      </c>
      <c r="S1863" s="10">
        <f t="shared" si="294"/>
        <v>42000.050243055557</v>
      </c>
      <c r="T1863" s="10">
        <f t="shared" si="295"/>
        <v>42030.050243055557</v>
      </c>
      <c r="U1863">
        <f t="shared" si="296"/>
        <v>2014</v>
      </c>
      <c r="V1863">
        <f t="shared" si="297"/>
        <v>2015</v>
      </c>
      <c r="W1863" t="str">
        <f t="shared" si="298"/>
        <v>Dec</v>
      </c>
      <c r="X1863" t="str">
        <f t="shared" si="299"/>
        <v>No funding</v>
      </c>
      <c r="Y1863" s="12">
        <f>VLOOKUP(H1863,Table1[#All],2,)*Kickstarter!E1863</f>
        <v>0</v>
      </c>
      <c r="Z1863" s="5">
        <f>Y1863/'currency conversion'!$B$18</f>
        <v>0</v>
      </c>
    </row>
    <row r="1864" spans="1:26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0"/>
        <v>8.0833333333333326E-2</v>
      </c>
      <c r="P1864" s="6">
        <f t="shared" si="291"/>
        <v>90.9375</v>
      </c>
      <c r="Q1864" t="str">
        <f t="shared" si="292"/>
        <v>games</v>
      </c>
      <c r="R1864" t="str">
        <f t="shared" si="293"/>
        <v>mobile games</v>
      </c>
      <c r="S1864" s="10">
        <f t="shared" si="294"/>
        <v>42755.242754629631</v>
      </c>
      <c r="T1864" s="10">
        <f t="shared" si="295"/>
        <v>42802.0625</v>
      </c>
      <c r="U1864">
        <f t="shared" si="296"/>
        <v>2017</v>
      </c>
      <c r="V1864">
        <f t="shared" si="297"/>
        <v>2017</v>
      </c>
      <c r="W1864" t="str">
        <f t="shared" si="298"/>
        <v>Jan</v>
      </c>
      <c r="X1864" t="str">
        <f t="shared" si="299"/>
        <v>1000 to 4999</v>
      </c>
      <c r="Y1864" s="12">
        <f>VLOOKUP(H1864,Table1[#All],2,)*Kickstarter!E1864</f>
        <v>1455</v>
      </c>
      <c r="Z1864" s="5">
        <f>Y1864/'currency conversion'!$B$18</f>
        <v>3.1580885055828592E-5</v>
      </c>
    </row>
    <row r="1865" spans="1:26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0"/>
        <v>4.0000000000000001E-3</v>
      </c>
      <c r="P1865" s="6">
        <f t="shared" si="291"/>
        <v>5</v>
      </c>
      <c r="Q1865" t="str">
        <f t="shared" si="292"/>
        <v>games</v>
      </c>
      <c r="R1865" t="str">
        <f t="shared" si="293"/>
        <v>mobile games</v>
      </c>
      <c r="S1865" s="10">
        <f t="shared" si="294"/>
        <v>41772.547280092593</v>
      </c>
      <c r="T1865" s="10">
        <f t="shared" si="295"/>
        <v>41802.547280092593</v>
      </c>
      <c r="U1865">
        <f t="shared" si="296"/>
        <v>2014</v>
      </c>
      <c r="V1865">
        <f t="shared" si="297"/>
        <v>2014</v>
      </c>
      <c r="W1865" t="str">
        <f t="shared" si="298"/>
        <v>May</v>
      </c>
      <c r="X1865" t="str">
        <f t="shared" si="299"/>
        <v>&lt;1000</v>
      </c>
      <c r="Y1865" s="12">
        <f>VLOOKUP(H1865,Table1[#All],2,)*Kickstarter!E1865</f>
        <v>10</v>
      </c>
      <c r="Z1865" s="5">
        <f>Y1865/'currency conversion'!$B$18</f>
        <v>2.1705075639744738E-7</v>
      </c>
    </row>
    <row r="1866" spans="1:26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0"/>
        <v>0.42892307692307691</v>
      </c>
      <c r="P1866" s="6">
        <f t="shared" si="291"/>
        <v>58.083333333333336</v>
      </c>
      <c r="Q1866" t="str">
        <f t="shared" si="292"/>
        <v>games</v>
      </c>
      <c r="R1866" t="str">
        <f t="shared" si="293"/>
        <v>mobile games</v>
      </c>
      <c r="S1866" s="10">
        <f t="shared" si="294"/>
        <v>41733.466435185182</v>
      </c>
      <c r="T1866" s="10">
        <f t="shared" si="295"/>
        <v>41763.466435185182</v>
      </c>
      <c r="U1866">
        <f t="shared" si="296"/>
        <v>2014</v>
      </c>
      <c r="V1866">
        <f t="shared" si="297"/>
        <v>2014</v>
      </c>
      <c r="W1866" t="str">
        <f t="shared" si="298"/>
        <v>Apr</v>
      </c>
      <c r="X1866" t="str">
        <f t="shared" si="299"/>
        <v>1000 to 4999</v>
      </c>
      <c r="Y1866" s="12">
        <f>VLOOKUP(H1866,Table1[#All],2,)*Kickstarter!E1866</f>
        <v>2788</v>
      </c>
      <c r="Z1866" s="5">
        <f>Y1866/'currency conversion'!$B$18</f>
        <v>6.0513750883608331E-5</v>
      </c>
    </row>
    <row r="1867" spans="1:26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0"/>
        <v>3.6363636363636364E-5</v>
      </c>
      <c r="P1867" s="6">
        <f t="shared" si="291"/>
        <v>2</v>
      </c>
      <c r="Q1867" t="str">
        <f t="shared" si="292"/>
        <v>games</v>
      </c>
      <c r="R1867" t="str">
        <f t="shared" si="293"/>
        <v>mobile games</v>
      </c>
      <c r="S1867" s="10">
        <f t="shared" si="294"/>
        <v>42645.117442129631</v>
      </c>
      <c r="T1867" s="10">
        <f t="shared" si="295"/>
        <v>42680.159108796295</v>
      </c>
      <c r="U1867">
        <f t="shared" si="296"/>
        <v>2016</v>
      </c>
      <c r="V1867">
        <f t="shared" si="297"/>
        <v>2016</v>
      </c>
      <c r="W1867" t="str">
        <f t="shared" si="298"/>
        <v>Oct</v>
      </c>
      <c r="X1867" t="str">
        <f t="shared" si="299"/>
        <v>&lt;1000</v>
      </c>
      <c r="Y1867" s="12">
        <f>VLOOKUP(H1867,Table1[#All],2,)*Kickstarter!E1867</f>
        <v>5.24</v>
      </c>
      <c r="Z1867" s="5">
        <f>Y1867/'currency conversion'!$B$18</f>
        <v>1.1373459635226243E-7</v>
      </c>
    </row>
    <row r="1868" spans="1:26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0"/>
        <v>5.0000000000000001E-3</v>
      </c>
      <c r="P1868" s="6">
        <f t="shared" si="291"/>
        <v>62.5</v>
      </c>
      <c r="Q1868" t="str">
        <f t="shared" si="292"/>
        <v>games</v>
      </c>
      <c r="R1868" t="str">
        <f t="shared" si="293"/>
        <v>mobile games</v>
      </c>
      <c r="S1868" s="10">
        <f t="shared" si="294"/>
        <v>42741.996493055558</v>
      </c>
      <c r="T1868" s="10">
        <f t="shared" si="295"/>
        <v>42794.916666666672</v>
      </c>
      <c r="U1868">
        <f t="shared" si="296"/>
        <v>2017</v>
      </c>
      <c r="V1868">
        <f t="shared" si="297"/>
        <v>2017</v>
      </c>
      <c r="W1868" t="str">
        <f t="shared" si="298"/>
        <v>Jan</v>
      </c>
      <c r="X1868" t="str">
        <f t="shared" si="299"/>
        <v>&lt;1000</v>
      </c>
      <c r="Y1868" s="12">
        <f>VLOOKUP(H1868,Table1[#All],2,)*Kickstarter!E1868</f>
        <v>125</v>
      </c>
      <c r="Z1868" s="5">
        <f>Y1868/'currency conversion'!$B$18</f>
        <v>2.7131344549680923E-6</v>
      </c>
    </row>
    <row r="1869" spans="1:26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0"/>
        <v>5.0000000000000001E-4</v>
      </c>
      <c r="P1869" s="6">
        <f t="shared" si="291"/>
        <v>10</v>
      </c>
      <c r="Q1869" t="str">
        <f t="shared" si="292"/>
        <v>games</v>
      </c>
      <c r="R1869" t="str">
        <f t="shared" si="293"/>
        <v>mobile games</v>
      </c>
      <c r="S1869" s="10">
        <f t="shared" si="294"/>
        <v>42649.674907407403</v>
      </c>
      <c r="T1869" s="10">
        <f t="shared" si="295"/>
        <v>42679.674907407403</v>
      </c>
      <c r="U1869">
        <f t="shared" si="296"/>
        <v>2016</v>
      </c>
      <c r="V1869">
        <f t="shared" si="297"/>
        <v>2016</v>
      </c>
      <c r="W1869" t="str">
        <f t="shared" si="298"/>
        <v>Oct</v>
      </c>
      <c r="X1869" t="str">
        <f t="shared" si="299"/>
        <v>&lt;1000</v>
      </c>
      <c r="Y1869" s="12">
        <f>VLOOKUP(H1869,Table1[#All],2,)*Kickstarter!E1869</f>
        <v>10</v>
      </c>
      <c r="Z1869" s="5">
        <f>Y1869/'currency conversion'!$B$18</f>
        <v>2.1705075639744738E-7</v>
      </c>
    </row>
    <row r="1870" spans="1:26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0"/>
        <v>4.8680000000000001E-2</v>
      </c>
      <c r="P1870" s="6">
        <f t="shared" si="291"/>
        <v>71.588235294117652</v>
      </c>
      <c r="Q1870" t="str">
        <f t="shared" si="292"/>
        <v>games</v>
      </c>
      <c r="R1870" t="str">
        <f t="shared" si="293"/>
        <v>mobile games</v>
      </c>
      <c r="S1870" s="10">
        <f t="shared" si="294"/>
        <v>42328.529224537036</v>
      </c>
      <c r="T1870" s="10">
        <f t="shared" si="295"/>
        <v>42353.082638888889</v>
      </c>
      <c r="U1870">
        <f t="shared" si="296"/>
        <v>2015</v>
      </c>
      <c r="V1870">
        <f t="shared" si="297"/>
        <v>2015</v>
      </c>
      <c r="W1870" t="str">
        <f t="shared" si="298"/>
        <v>Nov</v>
      </c>
      <c r="X1870" t="str">
        <f t="shared" si="299"/>
        <v>1000 to 4999</v>
      </c>
      <c r="Y1870" s="12">
        <f>VLOOKUP(H1870,Table1[#All],2,)*Kickstarter!E1870</f>
        <v>1217</v>
      </c>
      <c r="Z1870" s="5">
        <f>Y1870/'currency conversion'!$B$18</f>
        <v>2.6415077053569346E-5</v>
      </c>
    </row>
    <row r="1871" spans="1:26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0"/>
        <v>0</v>
      </c>
      <c r="P1871" s="6">
        <f t="shared" si="291"/>
        <v>0</v>
      </c>
      <c r="Q1871" t="str">
        <f t="shared" si="292"/>
        <v>games</v>
      </c>
      <c r="R1871" t="str">
        <f t="shared" si="293"/>
        <v>mobile games</v>
      </c>
      <c r="S1871" s="10">
        <f t="shared" si="294"/>
        <v>42708.752881944441</v>
      </c>
      <c r="T1871" s="10">
        <f t="shared" si="295"/>
        <v>42738.752881944441</v>
      </c>
      <c r="U1871">
        <f t="shared" si="296"/>
        <v>2016</v>
      </c>
      <c r="V1871">
        <f t="shared" si="297"/>
        <v>2017</v>
      </c>
      <c r="W1871" t="str">
        <f t="shared" si="298"/>
        <v>Dec</v>
      </c>
      <c r="X1871" t="str">
        <f t="shared" si="299"/>
        <v>No funding</v>
      </c>
      <c r="Y1871" s="12">
        <f>VLOOKUP(H1871,Table1[#All],2,)*Kickstarter!E1871</f>
        <v>0</v>
      </c>
      <c r="Z1871" s="5">
        <f>Y1871/'currency conversion'!$B$18</f>
        <v>0</v>
      </c>
    </row>
    <row r="1872" spans="1:26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0"/>
        <v>0.10314285714285715</v>
      </c>
      <c r="P1872" s="6">
        <f t="shared" si="291"/>
        <v>32.81818181818182</v>
      </c>
      <c r="Q1872" t="str">
        <f t="shared" si="292"/>
        <v>games</v>
      </c>
      <c r="R1872" t="str">
        <f t="shared" si="293"/>
        <v>mobile games</v>
      </c>
      <c r="S1872" s="10">
        <f t="shared" si="294"/>
        <v>42371.105729166666</v>
      </c>
      <c r="T1872" s="10">
        <f t="shared" si="295"/>
        <v>42399.928472222222</v>
      </c>
      <c r="U1872">
        <f t="shared" si="296"/>
        <v>2016</v>
      </c>
      <c r="V1872">
        <f t="shared" si="297"/>
        <v>2016</v>
      </c>
      <c r="W1872" t="str">
        <f t="shared" si="298"/>
        <v>Jan</v>
      </c>
      <c r="X1872" t="str">
        <f t="shared" si="299"/>
        <v>&lt;1000</v>
      </c>
      <c r="Y1872" s="12">
        <f>VLOOKUP(H1872,Table1[#All],2,)*Kickstarter!E1872</f>
        <v>361</v>
      </c>
      <c r="Z1872" s="5">
        <f>Y1872/'currency conversion'!$B$18</f>
        <v>7.8355323059478506E-6</v>
      </c>
    </row>
    <row r="1873" spans="1:26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0"/>
        <v>0.7178461538461538</v>
      </c>
      <c r="P1873" s="6">
        <f t="shared" si="291"/>
        <v>49.11578947368421</v>
      </c>
      <c r="Q1873" t="str">
        <f t="shared" si="292"/>
        <v>games</v>
      </c>
      <c r="R1873" t="str">
        <f t="shared" si="293"/>
        <v>mobile games</v>
      </c>
      <c r="S1873" s="10">
        <f t="shared" si="294"/>
        <v>41923.533576388887</v>
      </c>
      <c r="T1873" s="10">
        <f t="shared" si="295"/>
        <v>41963.575243055559</v>
      </c>
      <c r="U1873">
        <f t="shared" si="296"/>
        <v>2014</v>
      </c>
      <c r="V1873">
        <f t="shared" si="297"/>
        <v>2014</v>
      </c>
      <c r="W1873" t="str">
        <f t="shared" si="298"/>
        <v>Oct</v>
      </c>
      <c r="X1873" t="str">
        <f t="shared" si="299"/>
        <v>1000 to 4999</v>
      </c>
      <c r="Y1873" s="12">
        <f>VLOOKUP(H1873,Table1[#All],2,)*Kickstarter!E1873</f>
        <v>4666</v>
      </c>
      <c r="Z1873" s="5">
        <f>Y1873/'currency conversion'!$B$18</f>
        <v>1.0127588293504895E-4</v>
      </c>
    </row>
    <row r="1874" spans="1:26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0"/>
        <v>1.06E-2</v>
      </c>
      <c r="P1874" s="6">
        <f t="shared" si="291"/>
        <v>16.307692307692307</v>
      </c>
      <c r="Q1874" t="str">
        <f t="shared" si="292"/>
        <v>games</v>
      </c>
      <c r="R1874" t="str">
        <f t="shared" si="293"/>
        <v>mobile games</v>
      </c>
      <c r="S1874" s="10">
        <f t="shared" si="294"/>
        <v>42154.879652777774</v>
      </c>
      <c r="T1874" s="10">
        <f t="shared" si="295"/>
        <v>42184.879652777774</v>
      </c>
      <c r="U1874">
        <f t="shared" si="296"/>
        <v>2015</v>
      </c>
      <c r="V1874">
        <f t="shared" si="297"/>
        <v>2015</v>
      </c>
      <c r="W1874" t="str">
        <f t="shared" si="298"/>
        <v>May</v>
      </c>
      <c r="X1874" t="str">
        <f t="shared" si="299"/>
        <v>&lt;1000</v>
      </c>
      <c r="Y1874" s="12">
        <f>VLOOKUP(H1874,Table1[#All],2,)*Kickstarter!E1874</f>
        <v>212</v>
      </c>
      <c r="Z1874" s="5">
        <f>Y1874/'currency conversion'!$B$18</f>
        <v>4.6014760356258848E-6</v>
      </c>
    </row>
    <row r="1875" spans="1:26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0"/>
        <v>4.4999999999999997E-3</v>
      </c>
      <c r="P1875" s="6">
        <f t="shared" si="291"/>
        <v>18</v>
      </c>
      <c r="Q1875" t="str">
        <f t="shared" si="292"/>
        <v>games</v>
      </c>
      <c r="R1875" t="str">
        <f t="shared" si="293"/>
        <v>mobile games</v>
      </c>
      <c r="S1875" s="10">
        <f t="shared" si="294"/>
        <v>42164.365856481483</v>
      </c>
      <c r="T1875" s="10">
        <f t="shared" si="295"/>
        <v>42193.447916666672</v>
      </c>
      <c r="U1875">
        <f t="shared" si="296"/>
        <v>2015</v>
      </c>
      <c r="V1875">
        <f t="shared" si="297"/>
        <v>2015</v>
      </c>
      <c r="W1875" t="str">
        <f t="shared" si="298"/>
        <v>Jun</v>
      </c>
      <c r="X1875" t="str">
        <f t="shared" si="299"/>
        <v>&lt;1000</v>
      </c>
      <c r="Y1875" s="12">
        <f>VLOOKUP(H1875,Table1[#All],2,)*Kickstarter!E1875</f>
        <v>27</v>
      </c>
      <c r="Z1875" s="5">
        <f>Y1875/'currency conversion'!$B$18</f>
        <v>5.8603704227310798E-7</v>
      </c>
    </row>
    <row r="1876" spans="1:26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0"/>
        <v>1.6249999999999999E-4</v>
      </c>
      <c r="P1876" s="6">
        <f t="shared" si="291"/>
        <v>13</v>
      </c>
      <c r="Q1876" t="str">
        <f t="shared" si="292"/>
        <v>games</v>
      </c>
      <c r="R1876" t="str">
        <f t="shared" si="293"/>
        <v>mobile games</v>
      </c>
      <c r="S1876" s="10">
        <f t="shared" si="294"/>
        <v>42529.719131944439</v>
      </c>
      <c r="T1876" s="10">
        <f t="shared" si="295"/>
        <v>42549.719131944439</v>
      </c>
      <c r="U1876">
        <f t="shared" si="296"/>
        <v>2016</v>
      </c>
      <c r="V1876">
        <f t="shared" si="297"/>
        <v>2016</v>
      </c>
      <c r="W1876" t="str">
        <f t="shared" si="298"/>
        <v>Jun</v>
      </c>
      <c r="X1876" t="str">
        <f t="shared" si="299"/>
        <v>&lt;1000</v>
      </c>
      <c r="Y1876" s="12">
        <f>VLOOKUP(H1876,Table1[#All],2,)*Kickstarter!E1876</f>
        <v>26</v>
      </c>
      <c r="Z1876" s="5">
        <f>Y1876/'currency conversion'!$B$18</f>
        <v>5.6433196663336323E-7</v>
      </c>
    </row>
    <row r="1877" spans="1:26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0"/>
        <v>5.1000000000000004E-3</v>
      </c>
      <c r="P1877" s="6">
        <f t="shared" si="291"/>
        <v>17</v>
      </c>
      <c r="Q1877" t="str">
        <f t="shared" si="292"/>
        <v>games</v>
      </c>
      <c r="R1877" t="str">
        <f t="shared" si="293"/>
        <v>mobile games</v>
      </c>
      <c r="S1877" s="10">
        <f t="shared" si="294"/>
        <v>42528.649398148147</v>
      </c>
      <c r="T1877" s="10">
        <f t="shared" si="295"/>
        <v>42588.649398148147</v>
      </c>
      <c r="U1877">
        <f t="shared" si="296"/>
        <v>2016</v>
      </c>
      <c r="V1877">
        <f t="shared" si="297"/>
        <v>2016</v>
      </c>
      <c r="W1877" t="str">
        <f t="shared" si="298"/>
        <v>Jun</v>
      </c>
      <c r="X1877" t="str">
        <f t="shared" si="299"/>
        <v>&lt;1000</v>
      </c>
      <c r="Y1877" s="12">
        <f>VLOOKUP(H1877,Table1[#All],2,)*Kickstarter!E1877</f>
        <v>51</v>
      </c>
      <c r="Z1877" s="5">
        <f>Y1877/'currency conversion'!$B$18</f>
        <v>1.1069588576269817E-6</v>
      </c>
    </row>
    <row r="1878" spans="1:26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0"/>
        <v>0</v>
      </c>
      <c r="P1878" s="6">
        <f t="shared" si="291"/>
        <v>0</v>
      </c>
      <c r="Q1878" t="str">
        <f t="shared" si="292"/>
        <v>games</v>
      </c>
      <c r="R1878" t="str">
        <f t="shared" si="293"/>
        <v>mobile games</v>
      </c>
      <c r="S1878" s="10">
        <f t="shared" si="294"/>
        <v>41776.034780092596</v>
      </c>
      <c r="T1878" s="10">
        <f t="shared" si="295"/>
        <v>41806.034780092596</v>
      </c>
      <c r="U1878">
        <f t="shared" si="296"/>
        <v>2014</v>
      </c>
      <c r="V1878">
        <f t="shared" si="297"/>
        <v>2014</v>
      </c>
      <c r="W1878" t="str">
        <f t="shared" si="298"/>
        <v>May</v>
      </c>
      <c r="X1878" t="str">
        <f t="shared" si="299"/>
        <v>No funding</v>
      </c>
      <c r="Y1878" s="12">
        <f>VLOOKUP(H1878,Table1[#All],2,)*Kickstarter!E1878</f>
        <v>0</v>
      </c>
      <c r="Z1878" s="5">
        <f>Y1878/'currency conversion'!$B$18</f>
        <v>0</v>
      </c>
    </row>
    <row r="1879" spans="1:26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0"/>
        <v>0</v>
      </c>
      <c r="P1879" s="6">
        <f t="shared" si="291"/>
        <v>0</v>
      </c>
      <c r="Q1879" t="str">
        <f t="shared" si="292"/>
        <v>games</v>
      </c>
      <c r="R1879" t="str">
        <f t="shared" si="293"/>
        <v>mobile games</v>
      </c>
      <c r="S1879" s="10">
        <f t="shared" si="294"/>
        <v>42034.779224537036</v>
      </c>
      <c r="T1879" s="10">
        <f t="shared" si="295"/>
        <v>42063.779224537036</v>
      </c>
      <c r="U1879">
        <f t="shared" si="296"/>
        <v>2015</v>
      </c>
      <c r="V1879">
        <f t="shared" si="297"/>
        <v>2015</v>
      </c>
      <c r="W1879" t="str">
        <f t="shared" si="298"/>
        <v>Jan</v>
      </c>
      <c r="X1879" t="str">
        <f t="shared" si="299"/>
        <v>No funding</v>
      </c>
      <c r="Y1879" s="12">
        <f>VLOOKUP(H1879,Table1[#All],2,)*Kickstarter!E1879</f>
        <v>0</v>
      </c>
      <c r="Z1879" s="5">
        <f>Y1879/'currency conversion'!$B$18</f>
        <v>0</v>
      </c>
    </row>
    <row r="1880" spans="1:26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0"/>
        <v>0</v>
      </c>
      <c r="P1880" s="6">
        <f t="shared" si="291"/>
        <v>0</v>
      </c>
      <c r="Q1880" t="str">
        <f t="shared" si="292"/>
        <v>games</v>
      </c>
      <c r="R1880" t="str">
        <f t="shared" si="293"/>
        <v>mobile games</v>
      </c>
      <c r="S1880" s="10">
        <f t="shared" si="294"/>
        <v>41772.758738425924</v>
      </c>
      <c r="T1880" s="10">
        <f t="shared" si="295"/>
        <v>41802.758738425924</v>
      </c>
      <c r="U1880">
        <f t="shared" si="296"/>
        <v>2014</v>
      </c>
      <c r="V1880">
        <f t="shared" si="297"/>
        <v>2014</v>
      </c>
      <c r="W1880" t="str">
        <f t="shared" si="298"/>
        <v>May</v>
      </c>
      <c r="X1880" t="str">
        <f t="shared" si="299"/>
        <v>No funding</v>
      </c>
      <c r="Y1880" s="12">
        <f>VLOOKUP(H1880,Table1[#All],2,)*Kickstarter!E1880</f>
        <v>0</v>
      </c>
      <c r="Z1880" s="5">
        <f>Y1880/'currency conversion'!$B$18</f>
        <v>0</v>
      </c>
    </row>
    <row r="1881" spans="1:26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0"/>
        <v>1.1999999999999999E-3</v>
      </c>
      <c r="P1881" s="6">
        <f t="shared" si="291"/>
        <v>3</v>
      </c>
      <c r="Q1881" t="str">
        <f t="shared" si="292"/>
        <v>games</v>
      </c>
      <c r="R1881" t="str">
        <f t="shared" si="293"/>
        <v>mobile games</v>
      </c>
      <c r="S1881" s="10">
        <f t="shared" si="294"/>
        <v>42413.399641203709</v>
      </c>
      <c r="T1881" s="10">
        <f t="shared" si="295"/>
        <v>42443.357974537037</v>
      </c>
      <c r="U1881">
        <f t="shared" si="296"/>
        <v>2016</v>
      </c>
      <c r="V1881">
        <f t="shared" si="297"/>
        <v>2016</v>
      </c>
      <c r="W1881" t="str">
        <f t="shared" si="298"/>
        <v>Feb</v>
      </c>
      <c r="X1881" t="str">
        <f t="shared" si="299"/>
        <v>&lt;1000</v>
      </c>
      <c r="Y1881" s="12">
        <f>VLOOKUP(H1881,Table1[#All],2,)*Kickstarter!E1881</f>
        <v>6.84</v>
      </c>
      <c r="Z1881" s="5">
        <f>Y1881/'currency conversion'!$B$18</f>
        <v>1.4846271737585401E-7</v>
      </c>
    </row>
    <row r="1882" spans="1:26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0"/>
        <v>0.20080000000000001</v>
      </c>
      <c r="P1882" s="6">
        <f t="shared" si="291"/>
        <v>41.833333333333336</v>
      </c>
      <c r="Q1882" t="str">
        <f t="shared" si="292"/>
        <v>games</v>
      </c>
      <c r="R1882" t="str">
        <f t="shared" si="293"/>
        <v>mobile games</v>
      </c>
      <c r="S1882" s="10">
        <f t="shared" si="294"/>
        <v>42430.316898148143</v>
      </c>
      <c r="T1882" s="10">
        <f t="shared" si="295"/>
        <v>42459.275231481486</v>
      </c>
      <c r="U1882">
        <f t="shared" si="296"/>
        <v>2016</v>
      </c>
      <c r="V1882">
        <f t="shared" si="297"/>
        <v>2016</v>
      </c>
      <c r="W1882" t="str">
        <f t="shared" si="298"/>
        <v>Mar</v>
      </c>
      <c r="X1882" t="str">
        <f t="shared" si="299"/>
        <v>1000 to 4999</v>
      </c>
      <c r="Y1882" s="12">
        <f>VLOOKUP(H1882,Table1[#All],2,)*Kickstarter!E1882</f>
        <v>1315.24</v>
      </c>
      <c r="Z1882" s="5">
        <f>Y1882/'currency conversion'!$B$18</f>
        <v>2.8547383684417869E-5</v>
      </c>
    </row>
    <row r="1883" spans="1:26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0"/>
        <v>1.726845</v>
      </c>
      <c r="P1883" s="6">
        <f t="shared" si="291"/>
        <v>49.338428571428572</v>
      </c>
      <c r="Q1883" t="str">
        <f t="shared" si="292"/>
        <v>music</v>
      </c>
      <c r="R1883" t="str">
        <f t="shared" si="293"/>
        <v>indie rock</v>
      </c>
      <c r="S1883" s="10">
        <f t="shared" si="294"/>
        <v>42042.902650462958</v>
      </c>
      <c r="T1883" s="10">
        <f t="shared" si="295"/>
        <v>42072.860983796301</v>
      </c>
      <c r="U1883">
        <f t="shared" si="296"/>
        <v>2015</v>
      </c>
      <c r="V1883">
        <f t="shared" si="297"/>
        <v>2015</v>
      </c>
      <c r="W1883" t="str">
        <f t="shared" si="298"/>
        <v>Feb</v>
      </c>
      <c r="X1883" t="str">
        <f t="shared" si="299"/>
        <v>1000 to 4999</v>
      </c>
      <c r="Y1883" s="12">
        <f>VLOOKUP(H1883,Table1[#All],2,)*Kickstarter!E1883</f>
        <v>3453.69</v>
      </c>
      <c r="Z1883" s="5">
        <f>Y1883/'currency conversion'!$B$18</f>
        <v>7.4962602686230002E-5</v>
      </c>
    </row>
    <row r="1884" spans="1:26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0"/>
        <v>1.008955223880597</v>
      </c>
      <c r="P1884" s="6">
        <f t="shared" si="291"/>
        <v>41.728395061728392</v>
      </c>
      <c r="Q1884" t="str">
        <f t="shared" si="292"/>
        <v>music</v>
      </c>
      <c r="R1884" t="str">
        <f t="shared" si="293"/>
        <v>indie rock</v>
      </c>
      <c r="S1884" s="10">
        <f t="shared" si="294"/>
        <v>41067.699212962965</v>
      </c>
      <c r="T1884" s="10">
        <f t="shared" si="295"/>
        <v>41100.741666666669</v>
      </c>
      <c r="U1884">
        <f t="shared" si="296"/>
        <v>2012</v>
      </c>
      <c r="V1884">
        <f t="shared" si="297"/>
        <v>2012</v>
      </c>
      <c r="W1884" t="str">
        <f t="shared" si="298"/>
        <v>Jun</v>
      </c>
      <c r="X1884" t="str">
        <f t="shared" si="299"/>
        <v>1000 to 4999</v>
      </c>
      <c r="Y1884" s="12">
        <f>VLOOKUP(H1884,Table1[#All],2,)*Kickstarter!E1884</f>
        <v>3380</v>
      </c>
      <c r="Z1884" s="5">
        <f>Y1884/'currency conversion'!$B$18</f>
        <v>7.3363155662337209E-5</v>
      </c>
    </row>
    <row r="1885" spans="1:26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0"/>
        <v>1.0480480480480481</v>
      </c>
      <c r="P1885" s="6">
        <f t="shared" si="291"/>
        <v>32.71875</v>
      </c>
      <c r="Q1885" t="str">
        <f t="shared" si="292"/>
        <v>music</v>
      </c>
      <c r="R1885" t="str">
        <f t="shared" si="293"/>
        <v>indie rock</v>
      </c>
      <c r="S1885" s="10">
        <f t="shared" si="294"/>
        <v>40977.698009259257</v>
      </c>
      <c r="T1885" s="10">
        <f t="shared" si="295"/>
        <v>41007.656342592592</v>
      </c>
      <c r="U1885">
        <f t="shared" si="296"/>
        <v>2012</v>
      </c>
      <c r="V1885">
        <f t="shared" si="297"/>
        <v>2012</v>
      </c>
      <c r="W1885" t="str">
        <f t="shared" si="298"/>
        <v>Mar</v>
      </c>
      <c r="X1885" t="str">
        <f t="shared" si="299"/>
        <v>1000 to 4999</v>
      </c>
      <c r="Y1885" s="12">
        <f>VLOOKUP(H1885,Table1[#All],2,)*Kickstarter!E1885</f>
        <v>1047</v>
      </c>
      <c r="Z1885" s="5">
        <f>Y1885/'currency conversion'!$B$18</f>
        <v>2.2725214194812742E-5</v>
      </c>
    </row>
    <row r="1886" spans="1:26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0"/>
        <v>1.351</v>
      </c>
      <c r="P1886" s="6">
        <f t="shared" si="291"/>
        <v>51.96153846153846</v>
      </c>
      <c r="Q1886" t="str">
        <f t="shared" si="292"/>
        <v>music</v>
      </c>
      <c r="R1886" t="str">
        <f t="shared" si="293"/>
        <v>indie rock</v>
      </c>
      <c r="S1886" s="10">
        <f t="shared" si="294"/>
        <v>41204.948321759257</v>
      </c>
      <c r="T1886" s="10">
        <f t="shared" si="295"/>
        <v>41240.25</v>
      </c>
      <c r="U1886">
        <f t="shared" si="296"/>
        <v>2012</v>
      </c>
      <c r="V1886">
        <f t="shared" si="297"/>
        <v>2012</v>
      </c>
      <c r="W1886" t="str">
        <f t="shared" si="298"/>
        <v>Oct</v>
      </c>
      <c r="X1886" t="str">
        <f t="shared" si="299"/>
        <v>1000 to 4999</v>
      </c>
      <c r="Y1886" s="12">
        <f>VLOOKUP(H1886,Table1[#All],2,)*Kickstarter!E1886</f>
        <v>1351</v>
      </c>
      <c r="Z1886" s="5">
        <f>Y1886/'currency conversion'!$B$18</f>
        <v>2.9323557189295141E-5</v>
      </c>
    </row>
    <row r="1887" spans="1:26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0"/>
        <v>1.1632786885245903</v>
      </c>
      <c r="P1887" s="6">
        <f t="shared" si="291"/>
        <v>50.685714285714283</v>
      </c>
      <c r="Q1887" t="str">
        <f t="shared" si="292"/>
        <v>music</v>
      </c>
      <c r="R1887" t="str">
        <f t="shared" si="293"/>
        <v>indie rock</v>
      </c>
      <c r="S1887" s="10">
        <f t="shared" si="294"/>
        <v>41098.843865740739</v>
      </c>
      <c r="T1887" s="10">
        <f t="shared" si="295"/>
        <v>41131.666666666664</v>
      </c>
      <c r="U1887">
        <f t="shared" si="296"/>
        <v>2012</v>
      </c>
      <c r="V1887">
        <f t="shared" si="297"/>
        <v>2012</v>
      </c>
      <c r="W1887" t="str">
        <f t="shared" si="298"/>
        <v>Jul</v>
      </c>
      <c r="X1887" t="str">
        <f t="shared" si="299"/>
        <v>5000 to 9999</v>
      </c>
      <c r="Y1887" s="12">
        <f>VLOOKUP(H1887,Table1[#All],2,)*Kickstarter!E1887</f>
        <v>5322</v>
      </c>
      <c r="Z1887" s="5">
        <f>Y1887/'currency conversion'!$B$18</f>
        <v>1.155144125547215E-4</v>
      </c>
    </row>
    <row r="1888" spans="1:26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0"/>
        <v>1.0208333333333333</v>
      </c>
      <c r="P1888" s="6">
        <f t="shared" si="291"/>
        <v>42.241379310344826</v>
      </c>
      <c r="Q1888" t="str">
        <f t="shared" si="292"/>
        <v>music</v>
      </c>
      <c r="R1888" t="str">
        <f t="shared" si="293"/>
        <v>indie rock</v>
      </c>
      <c r="S1888" s="10">
        <f t="shared" si="294"/>
        <v>41925.656689814816</v>
      </c>
      <c r="T1888" s="10">
        <f t="shared" si="295"/>
        <v>41955.69835648148</v>
      </c>
      <c r="U1888">
        <f t="shared" si="296"/>
        <v>2014</v>
      </c>
      <c r="V1888">
        <f t="shared" si="297"/>
        <v>2014</v>
      </c>
      <c r="W1888" t="str">
        <f t="shared" si="298"/>
        <v>Oct</v>
      </c>
      <c r="X1888" t="str">
        <f t="shared" si="299"/>
        <v>1000 to 4999</v>
      </c>
      <c r="Y1888" s="12">
        <f>VLOOKUP(H1888,Table1[#All],2,)*Kickstarter!E1888</f>
        <v>1225</v>
      </c>
      <c r="Z1888" s="5">
        <f>Y1888/'currency conversion'!$B$18</f>
        <v>2.6588717658687306E-5</v>
      </c>
    </row>
    <row r="1889" spans="1:26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0"/>
        <v>1.1116666666666666</v>
      </c>
      <c r="P1889" s="6">
        <f t="shared" si="291"/>
        <v>416.875</v>
      </c>
      <c r="Q1889" t="str">
        <f t="shared" si="292"/>
        <v>music</v>
      </c>
      <c r="R1889" t="str">
        <f t="shared" si="293"/>
        <v>indie rock</v>
      </c>
      <c r="S1889" s="10">
        <f t="shared" si="294"/>
        <v>42323.550138888888</v>
      </c>
      <c r="T1889" s="10">
        <f t="shared" si="295"/>
        <v>42341.645833333328</v>
      </c>
      <c r="U1889">
        <f t="shared" si="296"/>
        <v>2015</v>
      </c>
      <c r="V1889">
        <f t="shared" si="297"/>
        <v>2015</v>
      </c>
      <c r="W1889" t="str">
        <f t="shared" si="298"/>
        <v>Nov</v>
      </c>
      <c r="X1889" t="str">
        <f t="shared" si="299"/>
        <v>1000 to 4999</v>
      </c>
      <c r="Y1889" s="12">
        <f>VLOOKUP(H1889,Table1[#All],2,)*Kickstarter!E1889</f>
        <v>3801.8999999999996</v>
      </c>
      <c r="Z1889" s="5">
        <f>Y1889/'currency conversion'!$B$18</f>
        <v>8.2520527074745519E-5</v>
      </c>
    </row>
    <row r="1890" spans="1:26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0"/>
        <v>1.6608000000000001</v>
      </c>
      <c r="P1890" s="6">
        <f t="shared" si="291"/>
        <v>46.651685393258425</v>
      </c>
      <c r="Q1890" t="str">
        <f t="shared" si="292"/>
        <v>music</v>
      </c>
      <c r="R1890" t="str">
        <f t="shared" si="293"/>
        <v>indie rock</v>
      </c>
      <c r="S1890" s="10">
        <f t="shared" si="294"/>
        <v>40298.989953703705</v>
      </c>
      <c r="T1890" s="10">
        <f t="shared" si="295"/>
        <v>40329.957638888889</v>
      </c>
      <c r="U1890">
        <f t="shared" si="296"/>
        <v>2010</v>
      </c>
      <c r="V1890">
        <f t="shared" si="297"/>
        <v>2010</v>
      </c>
      <c r="W1890" t="str">
        <f t="shared" si="298"/>
        <v>Apr</v>
      </c>
      <c r="X1890" t="str">
        <f t="shared" si="299"/>
        <v>1000 to 4999</v>
      </c>
      <c r="Y1890" s="12">
        <f>VLOOKUP(H1890,Table1[#All],2,)*Kickstarter!E1890</f>
        <v>4152</v>
      </c>
      <c r="Z1890" s="5">
        <f>Y1890/'currency conversion'!$B$18</f>
        <v>9.0119474056220151E-5</v>
      </c>
    </row>
    <row r="1891" spans="1:26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0"/>
        <v>1.0660000000000001</v>
      </c>
      <c r="P1891" s="6">
        <f t="shared" si="291"/>
        <v>48.454545454545453</v>
      </c>
      <c r="Q1891" t="str">
        <f t="shared" si="292"/>
        <v>music</v>
      </c>
      <c r="R1891" t="str">
        <f t="shared" si="293"/>
        <v>indie rock</v>
      </c>
      <c r="S1891" s="10">
        <f t="shared" si="294"/>
        <v>41299.543356481481</v>
      </c>
      <c r="T1891" s="10">
        <f t="shared" si="295"/>
        <v>41344.501689814817</v>
      </c>
      <c r="U1891">
        <f t="shared" si="296"/>
        <v>2013</v>
      </c>
      <c r="V1891">
        <f t="shared" si="297"/>
        <v>2013</v>
      </c>
      <c r="W1891" t="str">
        <f t="shared" si="298"/>
        <v>Jan</v>
      </c>
      <c r="X1891" t="str">
        <f t="shared" si="299"/>
        <v>1000 to 4999</v>
      </c>
      <c r="Y1891" s="12">
        <f>VLOOKUP(H1891,Table1[#All],2,)*Kickstarter!E1891</f>
        <v>2132</v>
      </c>
      <c r="Z1891" s="5">
        <f>Y1891/'currency conversion'!$B$18</f>
        <v>4.6275221263935783E-5</v>
      </c>
    </row>
    <row r="1892" spans="1:26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0"/>
        <v>1.4458441666666668</v>
      </c>
      <c r="P1892" s="6">
        <f t="shared" si="291"/>
        <v>70.5289837398374</v>
      </c>
      <c r="Q1892" t="str">
        <f t="shared" si="292"/>
        <v>music</v>
      </c>
      <c r="R1892" t="str">
        <f t="shared" si="293"/>
        <v>indie rock</v>
      </c>
      <c r="S1892" s="10">
        <f t="shared" si="294"/>
        <v>41228.536203703705</v>
      </c>
      <c r="T1892" s="10">
        <f t="shared" si="295"/>
        <v>41258.536203703705</v>
      </c>
      <c r="U1892">
        <f t="shared" si="296"/>
        <v>2012</v>
      </c>
      <c r="V1892">
        <f t="shared" si="297"/>
        <v>2012</v>
      </c>
      <c r="W1892" t="str">
        <f t="shared" si="298"/>
        <v>Nov</v>
      </c>
      <c r="X1892" t="str">
        <f t="shared" si="299"/>
        <v>15000 to 19999</v>
      </c>
      <c r="Y1892" s="12">
        <f>VLOOKUP(H1892,Table1[#All],2,)*Kickstarter!E1892</f>
        <v>17350.13</v>
      </c>
      <c r="Z1892" s="5">
        <f>Y1892/'currency conversion'!$B$18</f>
        <v>3.7658588400940439E-4</v>
      </c>
    </row>
    <row r="1893" spans="1:26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0"/>
        <v>1.0555000000000001</v>
      </c>
      <c r="P1893" s="6">
        <f t="shared" si="291"/>
        <v>87.958333333333329</v>
      </c>
      <c r="Q1893" t="str">
        <f t="shared" si="292"/>
        <v>music</v>
      </c>
      <c r="R1893" t="str">
        <f t="shared" si="293"/>
        <v>indie rock</v>
      </c>
      <c r="S1893" s="10">
        <f t="shared" si="294"/>
        <v>40335.548078703701</v>
      </c>
      <c r="T1893" s="10">
        <f t="shared" si="295"/>
        <v>40381</v>
      </c>
      <c r="U1893">
        <f t="shared" si="296"/>
        <v>2010</v>
      </c>
      <c r="V1893">
        <f t="shared" si="297"/>
        <v>2010</v>
      </c>
      <c r="W1893" t="str">
        <f t="shared" si="298"/>
        <v>Jun</v>
      </c>
      <c r="X1893" t="str">
        <f t="shared" si="299"/>
        <v>10000 to 14999</v>
      </c>
      <c r="Y1893" s="12">
        <f>VLOOKUP(H1893,Table1[#All],2,)*Kickstarter!E1893</f>
        <v>10555</v>
      </c>
      <c r="Z1893" s="5">
        <f>Y1893/'currency conversion'!$B$18</f>
        <v>2.2909707337750572E-4</v>
      </c>
    </row>
    <row r="1894" spans="1:26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0"/>
        <v>1.3660000000000001</v>
      </c>
      <c r="P1894" s="6">
        <f t="shared" si="291"/>
        <v>26.26923076923077</v>
      </c>
      <c r="Q1894" t="str">
        <f t="shared" si="292"/>
        <v>music</v>
      </c>
      <c r="R1894" t="str">
        <f t="shared" si="293"/>
        <v>indie rock</v>
      </c>
      <c r="S1894" s="10">
        <f t="shared" si="294"/>
        <v>40671.387511574074</v>
      </c>
      <c r="T1894" s="10">
        <f t="shared" si="295"/>
        <v>40701.387511574074</v>
      </c>
      <c r="U1894">
        <f t="shared" si="296"/>
        <v>2011</v>
      </c>
      <c r="V1894">
        <f t="shared" si="297"/>
        <v>2011</v>
      </c>
      <c r="W1894" t="str">
        <f t="shared" si="298"/>
        <v>May</v>
      </c>
      <c r="X1894" t="str">
        <f t="shared" si="299"/>
        <v>&lt;1000</v>
      </c>
      <c r="Y1894" s="12">
        <f>VLOOKUP(H1894,Table1[#All],2,)*Kickstarter!E1894</f>
        <v>683</v>
      </c>
      <c r="Z1894" s="5">
        <f>Y1894/'currency conversion'!$B$18</f>
        <v>1.4824566661945656E-5</v>
      </c>
    </row>
    <row r="1895" spans="1:26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0"/>
        <v>1.04</v>
      </c>
      <c r="P1895" s="6">
        <f t="shared" si="291"/>
        <v>57.777777777777779</v>
      </c>
      <c r="Q1895" t="str">
        <f t="shared" si="292"/>
        <v>music</v>
      </c>
      <c r="R1895" t="str">
        <f t="shared" si="293"/>
        <v>indie rock</v>
      </c>
      <c r="S1895" s="10">
        <f t="shared" si="294"/>
        <v>40632.69195601852</v>
      </c>
      <c r="T1895" s="10">
        <f t="shared" si="295"/>
        <v>40648.915972222225</v>
      </c>
      <c r="U1895">
        <f t="shared" si="296"/>
        <v>2011</v>
      </c>
      <c r="V1895">
        <f t="shared" si="297"/>
        <v>2011</v>
      </c>
      <c r="W1895" t="str">
        <f t="shared" si="298"/>
        <v>Mar</v>
      </c>
      <c r="X1895" t="str">
        <f t="shared" si="299"/>
        <v>1000 to 4999</v>
      </c>
      <c r="Y1895" s="12">
        <f>VLOOKUP(H1895,Table1[#All],2,)*Kickstarter!E1895</f>
        <v>2600</v>
      </c>
      <c r="Z1895" s="5">
        <f>Y1895/'currency conversion'!$B$18</f>
        <v>5.6433196663336318E-5</v>
      </c>
    </row>
    <row r="1896" spans="1:26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0"/>
        <v>1.145</v>
      </c>
      <c r="P1896" s="6">
        <f t="shared" si="291"/>
        <v>57.25</v>
      </c>
      <c r="Q1896" t="str">
        <f t="shared" si="292"/>
        <v>music</v>
      </c>
      <c r="R1896" t="str">
        <f t="shared" si="293"/>
        <v>indie rock</v>
      </c>
      <c r="S1896" s="10">
        <f t="shared" si="294"/>
        <v>40920.65489583333</v>
      </c>
      <c r="T1896" s="10">
        <f t="shared" si="295"/>
        <v>40951.65489583333</v>
      </c>
      <c r="U1896">
        <f t="shared" si="296"/>
        <v>2012</v>
      </c>
      <c r="V1896">
        <f t="shared" si="297"/>
        <v>2012</v>
      </c>
      <c r="W1896" t="str">
        <f t="shared" si="298"/>
        <v>Jan</v>
      </c>
      <c r="X1896" t="str">
        <f t="shared" si="299"/>
        <v>1000 to 4999</v>
      </c>
      <c r="Y1896" s="12">
        <f>VLOOKUP(H1896,Table1[#All],2,)*Kickstarter!E1896</f>
        <v>1145</v>
      </c>
      <c r="Z1896" s="5">
        <f>Y1896/'currency conversion'!$B$18</f>
        <v>2.4852311607507726E-5</v>
      </c>
    </row>
    <row r="1897" spans="1:26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0"/>
        <v>1.0171957671957672</v>
      </c>
      <c r="P1897" s="6">
        <f t="shared" si="291"/>
        <v>196.34042553191489</v>
      </c>
      <c r="Q1897" t="str">
        <f t="shared" si="292"/>
        <v>music</v>
      </c>
      <c r="R1897" t="str">
        <f t="shared" si="293"/>
        <v>indie rock</v>
      </c>
      <c r="S1897" s="10">
        <f t="shared" si="294"/>
        <v>42267.496782407412</v>
      </c>
      <c r="T1897" s="10">
        <f t="shared" si="295"/>
        <v>42297.496782407412</v>
      </c>
      <c r="U1897">
        <f t="shared" si="296"/>
        <v>2015</v>
      </c>
      <c r="V1897">
        <f t="shared" si="297"/>
        <v>2015</v>
      </c>
      <c r="W1897" t="str">
        <f t="shared" si="298"/>
        <v>Sep</v>
      </c>
      <c r="X1897" t="str">
        <f t="shared" si="299"/>
        <v>5000 to 9999</v>
      </c>
      <c r="Y1897" s="12">
        <f>VLOOKUP(H1897,Table1[#All],2,)*Kickstarter!E1897</f>
        <v>9228</v>
      </c>
      <c r="Z1897" s="5">
        <f>Y1897/'currency conversion'!$B$18</f>
        <v>2.0029443800356444E-4</v>
      </c>
    </row>
    <row r="1898" spans="1:26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0"/>
        <v>1.2394678492239468</v>
      </c>
      <c r="P1898" s="6">
        <f t="shared" si="291"/>
        <v>43</v>
      </c>
      <c r="Q1898" t="str">
        <f t="shared" si="292"/>
        <v>music</v>
      </c>
      <c r="R1898" t="str">
        <f t="shared" si="293"/>
        <v>indie rock</v>
      </c>
      <c r="S1898" s="10">
        <f t="shared" si="294"/>
        <v>40981.460243055553</v>
      </c>
      <c r="T1898" s="10">
        <f t="shared" si="295"/>
        <v>41011.460243055553</v>
      </c>
      <c r="U1898">
        <f t="shared" si="296"/>
        <v>2012</v>
      </c>
      <c r="V1898">
        <f t="shared" si="297"/>
        <v>2012</v>
      </c>
      <c r="W1898" t="str">
        <f t="shared" si="298"/>
        <v>Mar</v>
      </c>
      <c r="X1898" t="str">
        <f t="shared" si="299"/>
        <v>&lt;1000</v>
      </c>
      <c r="Y1898" s="12">
        <f>VLOOKUP(H1898,Table1[#All],2,)*Kickstarter!E1898</f>
        <v>559</v>
      </c>
      <c r="Z1898" s="5">
        <f>Y1898/'currency conversion'!$B$18</f>
        <v>1.2133137282617309E-5</v>
      </c>
    </row>
    <row r="1899" spans="1:26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0"/>
        <v>1.0245669291338582</v>
      </c>
      <c r="P1899" s="6">
        <f t="shared" si="291"/>
        <v>35.551912568306008</v>
      </c>
      <c r="Q1899" t="str">
        <f t="shared" si="292"/>
        <v>music</v>
      </c>
      <c r="R1899" t="str">
        <f t="shared" si="293"/>
        <v>indie rock</v>
      </c>
      <c r="S1899" s="10">
        <f t="shared" si="294"/>
        <v>41680.333402777775</v>
      </c>
      <c r="T1899" s="10">
        <f t="shared" si="295"/>
        <v>41702.625</v>
      </c>
      <c r="U1899">
        <f t="shared" si="296"/>
        <v>2014</v>
      </c>
      <c r="V1899">
        <f t="shared" si="297"/>
        <v>2014</v>
      </c>
      <c r="W1899" t="str">
        <f t="shared" si="298"/>
        <v>Feb</v>
      </c>
      <c r="X1899" t="str">
        <f t="shared" si="299"/>
        <v>5000 to 9999</v>
      </c>
      <c r="Y1899" s="12">
        <f>VLOOKUP(H1899,Table1[#All],2,)*Kickstarter!E1899</f>
        <v>6506</v>
      </c>
      <c r="Z1899" s="5">
        <f>Y1899/'currency conversion'!$B$18</f>
        <v>1.4121322211217927E-4</v>
      </c>
    </row>
    <row r="1900" spans="1:26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0"/>
        <v>1.4450000000000001</v>
      </c>
      <c r="P1900" s="6">
        <f t="shared" si="291"/>
        <v>68.80952380952381</v>
      </c>
      <c r="Q1900" t="str">
        <f t="shared" si="292"/>
        <v>music</v>
      </c>
      <c r="R1900" t="str">
        <f t="shared" si="293"/>
        <v>indie rock</v>
      </c>
      <c r="S1900" s="10">
        <f t="shared" si="294"/>
        <v>42365.942974537036</v>
      </c>
      <c r="T1900" s="10">
        <f t="shared" si="295"/>
        <v>42401.5</v>
      </c>
      <c r="U1900">
        <f t="shared" si="296"/>
        <v>2015</v>
      </c>
      <c r="V1900">
        <f t="shared" si="297"/>
        <v>2016</v>
      </c>
      <c r="W1900" t="str">
        <f t="shared" si="298"/>
        <v>Dec</v>
      </c>
      <c r="X1900" t="str">
        <f t="shared" si="299"/>
        <v>1000 to 4999</v>
      </c>
      <c r="Y1900" s="12">
        <f>VLOOKUP(H1900,Table1[#All],2,)*Kickstarter!E1900</f>
        <v>1445</v>
      </c>
      <c r="Z1900" s="5">
        <f>Y1900/'currency conversion'!$B$18</f>
        <v>3.1363834299431147E-5</v>
      </c>
    </row>
    <row r="1901" spans="1:26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0"/>
        <v>1.3333333333333333</v>
      </c>
      <c r="P1901" s="6">
        <f t="shared" si="291"/>
        <v>28.571428571428573</v>
      </c>
      <c r="Q1901" t="str">
        <f t="shared" si="292"/>
        <v>music</v>
      </c>
      <c r="R1901" t="str">
        <f t="shared" si="293"/>
        <v>indie rock</v>
      </c>
      <c r="S1901" s="10">
        <f t="shared" si="294"/>
        <v>42058.691736111112</v>
      </c>
      <c r="T1901" s="10">
        <f t="shared" si="295"/>
        <v>42088.65006944444</v>
      </c>
      <c r="U1901">
        <f t="shared" si="296"/>
        <v>2015</v>
      </c>
      <c r="V1901">
        <f t="shared" si="297"/>
        <v>2015</v>
      </c>
      <c r="W1901" t="str">
        <f t="shared" si="298"/>
        <v>Feb</v>
      </c>
      <c r="X1901" t="str">
        <f t="shared" si="299"/>
        <v>1000 to 4999</v>
      </c>
      <c r="Y1901" s="12">
        <f>VLOOKUP(H1901,Table1[#All],2,)*Kickstarter!E1901</f>
        <v>1200</v>
      </c>
      <c r="Z1901" s="5">
        <f>Y1901/'currency conversion'!$B$18</f>
        <v>2.6046090767693686E-5</v>
      </c>
    </row>
    <row r="1902" spans="1:26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0"/>
        <v>1.0936440000000001</v>
      </c>
      <c r="P1902" s="6">
        <f t="shared" si="291"/>
        <v>50.631666666666668</v>
      </c>
      <c r="Q1902" t="str">
        <f t="shared" si="292"/>
        <v>music</v>
      </c>
      <c r="R1902" t="str">
        <f t="shared" si="293"/>
        <v>indie rock</v>
      </c>
      <c r="S1902" s="10">
        <f t="shared" si="294"/>
        <v>41160.621886574074</v>
      </c>
      <c r="T1902" s="10">
        <f t="shared" si="295"/>
        <v>41188.165972222225</v>
      </c>
      <c r="U1902">
        <f t="shared" si="296"/>
        <v>2012</v>
      </c>
      <c r="V1902">
        <f t="shared" si="297"/>
        <v>2012</v>
      </c>
      <c r="W1902" t="str">
        <f t="shared" si="298"/>
        <v>Sep</v>
      </c>
      <c r="X1902" t="str">
        <f t="shared" si="299"/>
        <v>1000 to 4999</v>
      </c>
      <c r="Y1902" s="12">
        <f>VLOOKUP(H1902,Table1[#All],2,)*Kickstarter!E1902</f>
        <v>2734.11</v>
      </c>
      <c r="Z1902" s="5">
        <f>Y1902/'currency conversion'!$B$18</f>
        <v>5.9344064357382487E-5</v>
      </c>
    </row>
    <row r="1903" spans="1:26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0"/>
        <v>2.696969696969697E-2</v>
      </c>
      <c r="P1903" s="6">
        <f t="shared" si="291"/>
        <v>106.8</v>
      </c>
      <c r="Q1903" t="str">
        <f t="shared" si="292"/>
        <v>technology</v>
      </c>
      <c r="R1903" t="str">
        <f t="shared" si="293"/>
        <v>gadgets</v>
      </c>
      <c r="S1903" s="10">
        <f t="shared" si="294"/>
        <v>42116.29315972222</v>
      </c>
      <c r="T1903" s="10">
        <f t="shared" si="295"/>
        <v>42146.291666666672</v>
      </c>
      <c r="U1903">
        <f t="shared" si="296"/>
        <v>2015</v>
      </c>
      <c r="V1903">
        <f t="shared" si="297"/>
        <v>2015</v>
      </c>
      <c r="W1903" t="str">
        <f t="shared" si="298"/>
        <v>Apr</v>
      </c>
      <c r="X1903" t="str">
        <f t="shared" si="299"/>
        <v>1000 to 4999</v>
      </c>
      <c r="Y1903" s="12">
        <f>VLOOKUP(H1903,Table1[#All],2,)*Kickstarter!E1903</f>
        <v>3497.7000000000003</v>
      </c>
      <c r="Z1903" s="5">
        <f>Y1903/'currency conversion'!$B$18</f>
        <v>7.5917843065135171E-5</v>
      </c>
    </row>
    <row r="1904" spans="1:26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0"/>
        <v>1.2E-2</v>
      </c>
      <c r="P1904" s="6">
        <f t="shared" si="291"/>
        <v>4</v>
      </c>
      <c r="Q1904" t="str">
        <f t="shared" si="292"/>
        <v>technology</v>
      </c>
      <c r="R1904" t="str">
        <f t="shared" si="293"/>
        <v>gadgets</v>
      </c>
      <c r="S1904" s="10">
        <f t="shared" si="294"/>
        <v>42037.539895833332</v>
      </c>
      <c r="T1904" s="10">
        <f t="shared" si="295"/>
        <v>42067.539895833332</v>
      </c>
      <c r="U1904">
        <f t="shared" si="296"/>
        <v>2015</v>
      </c>
      <c r="V1904">
        <f t="shared" si="297"/>
        <v>2015</v>
      </c>
      <c r="W1904" t="str">
        <f t="shared" si="298"/>
        <v>Feb</v>
      </c>
      <c r="X1904" t="str">
        <f t="shared" si="299"/>
        <v>&lt;1000</v>
      </c>
      <c r="Y1904" s="12">
        <f>VLOOKUP(H1904,Table1[#All],2,)*Kickstarter!E1904</f>
        <v>13.68</v>
      </c>
      <c r="Z1904" s="5">
        <f>Y1904/'currency conversion'!$B$18</f>
        <v>2.9692543475170802E-7</v>
      </c>
    </row>
    <row r="1905" spans="1:26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0"/>
        <v>0.46600000000000003</v>
      </c>
      <c r="P1905" s="6">
        <f t="shared" si="291"/>
        <v>34.097560975609753</v>
      </c>
      <c r="Q1905" t="str">
        <f t="shared" si="292"/>
        <v>technology</v>
      </c>
      <c r="R1905" t="str">
        <f t="shared" si="293"/>
        <v>gadgets</v>
      </c>
      <c r="S1905" s="10">
        <f t="shared" si="294"/>
        <v>42702.520729166667</v>
      </c>
      <c r="T1905" s="10">
        <f t="shared" si="295"/>
        <v>42762.520729166667</v>
      </c>
      <c r="U1905">
        <f t="shared" si="296"/>
        <v>2016</v>
      </c>
      <c r="V1905">
        <f t="shared" si="297"/>
        <v>2017</v>
      </c>
      <c r="W1905" t="str">
        <f t="shared" si="298"/>
        <v>Nov</v>
      </c>
      <c r="X1905" t="str">
        <f t="shared" si="299"/>
        <v>1000 to 4999</v>
      </c>
      <c r="Y1905" s="12">
        <f>VLOOKUP(H1905,Table1[#All],2,)*Kickstarter!E1905</f>
        <v>1398</v>
      </c>
      <c r="Z1905" s="5">
        <f>Y1905/'currency conversion'!$B$18</f>
        <v>3.0343695744363144E-5</v>
      </c>
    </row>
    <row r="1906" spans="1:26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0"/>
        <v>1E-3</v>
      </c>
      <c r="P1906" s="6">
        <f t="shared" si="291"/>
        <v>25</v>
      </c>
      <c r="Q1906" t="str">
        <f t="shared" si="292"/>
        <v>technology</v>
      </c>
      <c r="R1906" t="str">
        <f t="shared" si="293"/>
        <v>gadgets</v>
      </c>
      <c r="S1906" s="10">
        <f t="shared" si="294"/>
        <v>42326.435428240744</v>
      </c>
      <c r="T1906" s="10">
        <f t="shared" si="295"/>
        <v>42371.435428240744</v>
      </c>
      <c r="U1906">
        <f t="shared" si="296"/>
        <v>2015</v>
      </c>
      <c r="V1906">
        <f t="shared" si="297"/>
        <v>2016</v>
      </c>
      <c r="W1906" t="str">
        <f t="shared" si="298"/>
        <v>Nov</v>
      </c>
      <c r="X1906" t="str">
        <f t="shared" si="299"/>
        <v>&lt;1000</v>
      </c>
      <c r="Y1906" s="12">
        <f>VLOOKUP(H1906,Table1[#All],2,)*Kickstarter!E1906</f>
        <v>50</v>
      </c>
      <c r="Z1906" s="5">
        <f>Y1906/'currency conversion'!$B$18</f>
        <v>1.085253781987237E-6</v>
      </c>
    </row>
    <row r="1907" spans="1:26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0"/>
        <v>1.6800000000000001E-3</v>
      </c>
      <c r="P1907" s="6">
        <f t="shared" si="291"/>
        <v>10.5</v>
      </c>
      <c r="Q1907" t="str">
        <f t="shared" si="292"/>
        <v>technology</v>
      </c>
      <c r="R1907" t="str">
        <f t="shared" si="293"/>
        <v>gadgets</v>
      </c>
      <c r="S1907" s="10">
        <f t="shared" si="294"/>
        <v>41859.675856481481</v>
      </c>
      <c r="T1907" s="10">
        <f t="shared" si="295"/>
        <v>41889.675856481481</v>
      </c>
      <c r="U1907">
        <f t="shared" si="296"/>
        <v>2014</v>
      </c>
      <c r="V1907">
        <f t="shared" si="297"/>
        <v>2014</v>
      </c>
      <c r="W1907" t="str">
        <f t="shared" si="298"/>
        <v>Aug</v>
      </c>
      <c r="X1907" t="str">
        <f t="shared" si="299"/>
        <v>&lt;1000</v>
      </c>
      <c r="Y1907" s="12">
        <f>VLOOKUP(H1907,Table1[#All],2,)*Kickstarter!E1907</f>
        <v>42</v>
      </c>
      <c r="Z1907" s="5">
        <f>Y1907/'currency conversion'!$B$18</f>
        <v>9.1161317686927903E-7</v>
      </c>
    </row>
    <row r="1908" spans="1:26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0"/>
        <v>0.42759999999999998</v>
      </c>
      <c r="P1908" s="6">
        <f t="shared" si="291"/>
        <v>215.95959595959596</v>
      </c>
      <c r="Q1908" t="str">
        <f t="shared" si="292"/>
        <v>technology</v>
      </c>
      <c r="R1908" t="str">
        <f t="shared" si="293"/>
        <v>gadgets</v>
      </c>
      <c r="S1908" s="10">
        <f t="shared" si="294"/>
        <v>42514.421099537038</v>
      </c>
      <c r="T1908" s="10">
        <f t="shared" si="295"/>
        <v>42544.421099537038</v>
      </c>
      <c r="U1908">
        <f t="shared" si="296"/>
        <v>2016</v>
      </c>
      <c r="V1908">
        <f t="shared" si="297"/>
        <v>2016</v>
      </c>
      <c r="W1908" t="str">
        <f t="shared" si="298"/>
        <v>May</v>
      </c>
      <c r="X1908" t="str">
        <f t="shared" si="299"/>
        <v>20000 to 24999</v>
      </c>
      <c r="Y1908" s="12">
        <f>VLOOKUP(H1908,Table1[#All],2,)*Kickstarter!E1908</f>
        <v>21380</v>
      </c>
      <c r="Z1908" s="5">
        <f>Y1908/'currency conversion'!$B$18</f>
        <v>4.6405451717774251E-4</v>
      </c>
    </row>
    <row r="1909" spans="1:26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0"/>
        <v>2.8333333333333335E-3</v>
      </c>
      <c r="P1909" s="6">
        <f t="shared" si="291"/>
        <v>21.25</v>
      </c>
      <c r="Q1909" t="str">
        <f t="shared" si="292"/>
        <v>technology</v>
      </c>
      <c r="R1909" t="str">
        <f t="shared" si="293"/>
        <v>gadgets</v>
      </c>
      <c r="S1909" s="10">
        <f t="shared" si="294"/>
        <v>41767.337094907409</v>
      </c>
      <c r="T1909" s="10">
        <f t="shared" si="295"/>
        <v>41782.337094907409</v>
      </c>
      <c r="U1909">
        <f t="shared" si="296"/>
        <v>2014</v>
      </c>
      <c r="V1909">
        <f t="shared" si="297"/>
        <v>2014</v>
      </c>
      <c r="W1909" t="str">
        <f t="shared" si="298"/>
        <v>May</v>
      </c>
      <c r="X1909" t="str">
        <f t="shared" si="299"/>
        <v>&lt;1000</v>
      </c>
      <c r="Y1909" s="12">
        <f>VLOOKUP(H1909,Table1[#All],2,)*Kickstarter!E1909</f>
        <v>85</v>
      </c>
      <c r="Z1909" s="5">
        <f>Y1909/'currency conversion'!$B$18</f>
        <v>1.8449314293783028E-6</v>
      </c>
    </row>
    <row r="1910" spans="1:26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0"/>
        <v>1.7319999999999999E-2</v>
      </c>
      <c r="P1910" s="6">
        <f t="shared" si="291"/>
        <v>108.25</v>
      </c>
      <c r="Q1910" t="str">
        <f t="shared" si="292"/>
        <v>technology</v>
      </c>
      <c r="R1910" t="str">
        <f t="shared" si="293"/>
        <v>gadgets</v>
      </c>
      <c r="S1910" s="10">
        <f t="shared" si="294"/>
        <v>42703.667824074073</v>
      </c>
      <c r="T1910" s="10">
        <f t="shared" si="295"/>
        <v>42733.667824074073</v>
      </c>
      <c r="U1910">
        <f t="shared" si="296"/>
        <v>2016</v>
      </c>
      <c r="V1910">
        <f t="shared" si="297"/>
        <v>2016</v>
      </c>
      <c r="W1910" t="str">
        <f t="shared" si="298"/>
        <v>Nov</v>
      </c>
      <c r="X1910" t="str">
        <f t="shared" si="299"/>
        <v>&lt;1000</v>
      </c>
      <c r="Y1910" s="12">
        <f>VLOOKUP(H1910,Table1[#All],2,)*Kickstarter!E1910</f>
        <v>433</v>
      </c>
      <c r="Z1910" s="5">
        <f>Y1910/'currency conversion'!$B$18</f>
        <v>9.3982977520094721E-6</v>
      </c>
    </row>
    <row r="1911" spans="1:26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0"/>
        <v>0.14111428571428572</v>
      </c>
      <c r="P1911" s="6">
        <f t="shared" si="291"/>
        <v>129.97368421052633</v>
      </c>
      <c r="Q1911" t="str">
        <f t="shared" si="292"/>
        <v>technology</v>
      </c>
      <c r="R1911" t="str">
        <f t="shared" si="293"/>
        <v>gadgets</v>
      </c>
      <c r="S1911" s="10">
        <f t="shared" si="294"/>
        <v>41905.179155092592</v>
      </c>
      <c r="T1911" s="10">
        <f t="shared" si="295"/>
        <v>41935.179155092592</v>
      </c>
      <c r="U1911">
        <f t="shared" si="296"/>
        <v>2014</v>
      </c>
      <c r="V1911">
        <f t="shared" si="297"/>
        <v>2014</v>
      </c>
      <c r="W1911" t="str">
        <f t="shared" si="298"/>
        <v>Sep</v>
      </c>
      <c r="X1911" t="str">
        <f t="shared" si="299"/>
        <v>1000 to 4999</v>
      </c>
      <c r="Y1911" s="12">
        <f>VLOOKUP(H1911,Table1[#All],2,)*Kickstarter!E1911</f>
        <v>4939</v>
      </c>
      <c r="Z1911" s="5">
        <f>Y1911/'currency conversion'!$B$18</f>
        <v>1.0720136858469927E-4</v>
      </c>
    </row>
    <row r="1912" spans="1:26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0"/>
        <v>0.39395294117647056</v>
      </c>
      <c r="P1912" s="6">
        <f t="shared" si="291"/>
        <v>117.49473684210527</v>
      </c>
      <c r="Q1912" t="str">
        <f t="shared" si="292"/>
        <v>technology</v>
      </c>
      <c r="R1912" t="str">
        <f t="shared" si="293"/>
        <v>gadgets</v>
      </c>
      <c r="S1912" s="10">
        <f t="shared" si="294"/>
        <v>42264.713159722218</v>
      </c>
      <c r="T1912" s="10">
        <f t="shared" si="295"/>
        <v>42308.697916666672</v>
      </c>
      <c r="U1912">
        <f t="shared" si="296"/>
        <v>2015</v>
      </c>
      <c r="V1912">
        <f t="shared" si="297"/>
        <v>2015</v>
      </c>
      <c r="W1912" t="str">
        <f t="shared" si="298"/>
        <v>Sep</v>
      </c>
      <c r="X1912" t="str">
        <f t="shared" si="299"/>
        <v>30000 to 34999</v>
      </c>
      <c r="Y1912" s="12">
        <f>VLOOKUP(H1912,Table1[#All],2,)*Kickstarter!E1912</f>
        <v>38174.039999999994</v>
      </c>
      <c r="Z1912" s="5">
        <f>Y1912/'currency conversion'!$B$18</f>
        <v>8.2857042567464109E-4</v>
      </c>
    </row>
    <row r="1913" spans="1:26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0"/>
        <v>2.3529411764705883E-4</v>
      </c>
      <c r="P1913" s="6">
        <f t="shared" si="291"/>
        <v>10</v>
      </c>
      <c r="Q1913" t="str">
        <f t="shared" si="292"/>
        <v>technology</v>
      </c>
      <c r="R1913" t="str">
        <f t="shared" si="293"/>
        <v>gadgets</v>
      </c>
      <c r="S1913" s="10">
        <f t="shared" si="294"/>
        <v>41829.783958333333</v>
      </c>
      <c r="T1913" s="10">
        <f t="shared" si="295"/>
        <v>41859.783958333333</v>
      </c>
      <c r="U1913">
        <f t="shared" si="296"/>
        <v>2014</v>
      </c>
      <c r="V1913">
        <f t="shared" si="297"/>
        <v>2014</v>
      </c>
      <c r="W1913" t="str">
        <f t="shared" si="298"/>
        <v>Jul</v>
      </c>
      <c r="X1913" t="str">
        <f t="shared" si="299"/>
        <v>&lt;1000</v>
      </c>
      <c r="Y1913" s="12">
        <f>VLOOKUP(H1913,Table1[#All],2,)*Kickstarter!E1913</f>
        <v>6.8000000000000007</v>
      </c>
      <c r="Z1913" s="5">
        <f>Y1913/'currency conversion'!$B$18</f>
        <v>1.4759451435026425E-7</v>
      </c>
    </row>
    <row r="1914" spans="1:26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0"/>
        <v>0.59299999999999997</v>
      </c>
      <c r="P1914" s="6">
        <f t="shared" si="291"/>
        <v>70.595238095238102</v>
      </c>
      <c r="Q1914" t="str">
        <f t="shared" si="292"/>
        <v>technology</v>
      </c>
      <c r="R1914" t="str">
        <f t="shared" si="293"/>
        <v>gadgets</v>
      </c>
      <c r="S1914" s="10">
        <f t="shared" si="294"/>
        <v>42128.976388888885</v>
      </c>
      <c r="T1914" s="10">
        <f t="shared" si="295"/>
        <v>42158.976388888885</v>
      </c>
      <c r="U1914">
        <f t="shared" si="296"/>
        <v>2015</v>
      </c>
      <c r="V1914">
        <f t="shared" si="297"/>
        <v>2015</v>
      </c>
      <c r="W1914" t="str">
        <f t="shared" si="298"/>
        <v>May</v>
      </c>
      <c r="X1914" t="str">
        <f t="shared" si="299"/>
        <v>1000 to 4999</v>
      </c>
      <c r="Y1914" s="12">
        <f>VLOOKUP(H1914,Table1[#All],2,)*Kickstarter!E1914</f>
        <v>2965</v>
      </c>
      <c r="Z1914" s="5">
        <f>Y1914/'currency conversion'!$B$18</f>
        <v>6.4355549271843154E-5</v>
      </c>
    </row>
    <row r="1915" spans="1:26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0"/>
        <v>1.3270833333333334E-2</v>
      </c>
      <c r="P1915" s="6">
        <f t="shared" si="291"/>
        <v>24.5</v>
      </c>
      <c r="Q1915" t="str">
        <f t="shared" si="292"/>
        <v>technology</v>
      </c>
      <c r="R1915" t="str">
        <f t="shared" si="293"/>
        <v>gadgets</v>
      </c>
      <c r="S1915" s="10">
        <f t="shared" si="294"/>
        <v>41890.261319444442</v>
      </c>
      <c r="T1915" s="10">
        <f t="shared" si="295"/>
        <v>41920.261319444442</v>
      </c>
      <c r="U1915">
        <f t="shared" si="296"/>
        <v>2014</v>
      </c>
      <c r="V1915">
        <f t="shared" si="297"/>
        <v>2014</v>
      </c>
      <c r="W1915" t="str">
        <f t="shared" si="298"/>
        <v>Sep</v>
      </c>
      <c r="X1915" t="str">
        <f t="shared" si="299"/>
        <v>&lt;1000</v>
      </c>
      <c r="Y1915" s="12">
        <f>VLOOKUP(H1915,Table1[#All],2,)*Kickstarter!E1915</f>
        <v>834.47</v>
      </c>
      <c r="Z1915" s="5">
        <f>Y1915/'currency conversion'!$B$18</f>
        <v>1.8112234469097792E-5</v>
      </c>
    </row>
    <row r="1916" spans="1:26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0"/>
        <v>9.0090090090090086E-2</v>
      </c>
      <c r="P1916" s="6">
        <f t="shared" si="291"/>
        <v>30</v>
      </c>
      <c r="Q1916" t="str">
        <f t="shared" si="292"/>
        <v>technology</v>
      </c>
      <c r="R1916" t="str">
        <f t="shared" si="293"/>
        <v>gadgets</v>
      </c>
      <c r="S1916" s="10">
        <f t="shared" si="294"/>
        <v>41928.924456018518</v>
      </c>
      <c r="T1916" s="10">
        <f t="shared" si="295"/>
        <v>41943.915972222225</v>
      </c>
      <c r="U1916">
        <f t="shared" si="296"/>
        <v>2014</v>
      </c>
      <c r="V1916">
        <f t="shared" si="297"/>
        <v>2014</v>
      </c>
      <c r="W1916" t="str">
        <f t="shared" si="298"/>
        <v>Oct</v>
      </c>
      <c r="X1916" t="str">
        <f t="shared" si="299"/>
        <v>&lt;1000</v>
      </c>
      <c r="Y1916" s="12">
        <f>VLOOKUP(H1916,Table1[#All],2,)*Kickstarter!E1916</f>
        <v>60</v>
      </c>
      <c r="Z1916" s="5">
        <f>Y1916/'currency conversion'!$B$18</f>
        <v>1.3023045383846842E-6</v>
      </c>
    </row>
    <row r="1917" spans="1:26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0"/>
        <v>1.6E-2</v>
      </c>
      <c r="P1917" s="6">
        <f t="shared" si="291"/>
        <v>2</v>
      </c>
      <c r="Q1917" t="str">
        <f t="shared" si="292"/>
        <v>technology</v>
      </c>
      <c r="R1917" t="str">
        <f t="shared" si="293"/>
        <v>gadgets</v>
      </c>
      <c r="S1917" s="10">
        <f t="shared" si="294"/>
        <v>41863.79886574074</v>
      </c>
      <c r="T1917" s="10">
        <f t="shared" si="295"/>
        <v>41883.79886574074</v>
      </c>
      <c r="U1917">
        <f t="shared" si="296"/>
        <v>2014</v>
      </c>
      <c r="V1917">
        <f t="shared" si="297"/>
        <v>2014</v>
      </c>
      <c r="W1917" t="str">
        <f t="shared" si="298"/>
        <v>Aug</v>
      </c>
      <c r="X1917" t="str">
        <f t="shared" si="299"/>
        <v>&lt;1000</v>
      </c>
      <c r="Y1917" s="12">
        <f>VLOOKUP(H1917,Table1[#All],2,)*Kickstarter!E1917</f>
        <v>8</v>
      </c>
      <c r="Z1917" s="5">
        <f>Y1917/'currency conversion'!$B$18</f>
        <v>1.736406051179579E-7</v>
      </c>
    </row>
    <row r="1918" spans="1:26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0"/>
        <v>5.1000000000000004E-3</v>
      </c>
      <c r="P1918" s="6">
        <f t="shared" si="291"/>
        <v>17</v>
      </c>
      <c r="Q1918" t="str">
        <f t="shared" si="292"/>
        <v>technology</v>
      </c>
      <c r="R1918" t="str">
        <f t="shared" si="293"/>
        <v>gadgets</v>
      </c>
      <c r="S1918" s="10">
        <f t="shared" si="294"/>
        <v>42656.467303240745</v>
      </c>
      <c r="T1918" s="10">
        <f t="shared" si="295"/>
        <v>42681.508969907409</v>
      </c>
      <c r="U1918">
        <f t="shared" si="296"/>
        <v>2016</v>
      </c>
      <c r="V1918">
        <f t="shared" si="297"/>
        <v>2016</v>
      </c>
      <c r="W1918" t="str">
        <f t="shared" si="298"/>
        <v>Oct</v>
      </c>
      <c r="X1918" t="str">
        <f t="shared" si="299"/>
        <v>&lt;1000</v>
      </c>
      <c r="Y1918" s="12">
        <f>VLOOKUP(H1918,Table1[#All],2,)*Kickstarter!E1918</f>
        <v>102</v>
      </c>
      <c r="Z1918" s="5">
        <f>Y1918/'currency conversion'!$B$18</f>
        <v>2.2139177152539634E-6</v>
      </c>
    </row>
    <row r="1919" spans="1:26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0"/>
        <v>0.52570512820512816</v>
      </c>
      <c r="P1919" s="6">
        <f t="shared" si="291"/>
        <v>2928.9285714285716</v>
      </c>
      <c r="Q1919" t="str">
        <f t="shared" si="292"/>
        <v>technology</v>
      </c>
      <c r="R1919" t="str">
        <f t="shared" si="293"/>
        <v>gadgets</v>
      </c>
      <c r="S1919" s="10">
        <f t="shared" si="294"/>
        <v>42746.020057870366</v>
      </c>
      <c r="T1919" s="10">
        <f t="shared" si="295"/>
        <v>42776.020057870366</v>
      </c>
      <c r="U1919">
        <f t="shared" si="296"/>
        <v>2017</v>
      </c>
      <c r="V1919">
        <f t="shared" si="297"/>
        <v>2017</v>
      </c>
      <c r="W1919" t="str">
        <f t="shared" si="298"/>
        <v>Jan</v>
      </c>
      <c r="X1919" t="str">
        <f t="shared" si="299"/>
        <v>&gt;50000</v>
      </c>
      <c r="Y1919" s="12">
        <f>VLOOKUP(H1919,Table1[#All],2,)*Kickstarter!E1919</f>
        <v>26653.25</v>
      </c>
      <c r="Z1919" s="5">
        <f>Y1919/'currency conversion'!$B$18</f>
        <v>5.7851080729502647E-4</v>
      </c>
    </row>
    <row r="1920" spans="1:26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0"/>
        <v>1.04E-2</v>
      </c>
      <c r="P1920" s="6">
        <f t="shared" si="291"/>
        <v>28.888888888888889</v>
      </c>
      <c r="Q1920" t="str">
        <f t="shared" si="292"/>
        <v>technology</v>
      </c>
      <c r="R1920" t="str">
        <f t="shared" si="293"/>
        <v>gadgets</v>
      </c>
      <c r="S1920" s="10">
        <f t="shared" si="294"/>
        <v>41828.539942129632</v>
      </c>
      <c r="T1920" s="10">
        <f t="shared" si="295"/>
        <v>41863.539942129632</v>
      </c>
      <c r="U1920">
        <f t="shared" si="296"/>
        <v>2014</v>
      </c>
      <c r="V1920">
        <f t="shared" si="297"/>
        <v>2014</v>
      </c>
      <c r="W1920" t="str">
        <f t="shared" si="298"/>
        <v>Jul</v>
      </c>
      <c r="X1920" t="str">
        <f t="shared" si="299"/>
        <v>&lt;1000</v>
      </c>
      <c r="Y1920" s="12">
        <f>VLOOKUP(H1920,Table1[#All],2,)*Kickstarter!E1920</f>
        <v>260</v>
      </c>
      <c r="Z1920" s="5">
        <f>Y1920/'currency conversion'!$B$18</f>
        <v>5.6433196663336317E-6</v>
      </c>
    </row>
    <row r="1921" spans="1:26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0"/>
        <v>0.47399999999999998</v>
      </c>
      <c r="P1921" s="6">
        <f t="shared" si="291"/>
        <v>29.625</v>
      </c>
      <c r="Q1921" t="str">
        <f t="shared" si="292"/>
        <v>technology</v>
      </c>
      <c r="R1921" t="str">
        <f t="shared" si="293"/>
        <v>gadgets</v>
      </c>
      <c r="S1921" s="10">
        <f t="shared" si="294"/>
        <v>42113.625567129631</v>
      </c>
      <c r="T1921" s="10">
        <f t="shared" si="295"/>
        <v>42143.625567129631</v>
      </c>
      <c r="U1921">
        <f t="shared" si="296"/>
        <v>2015</v>
      </c>
      <c r="V1921">
        <f t="shared" si="297"/>
        <v>2015</v>
      </c>
      <c r="W1921" t="str">
        <f t="shared" si="298"/>
        <v>Apr</v>
      </c>
      <c r="X1921" t="str">
        <f t="shared" si="299"/>
        <v>&lt;1000</v>
      </c>
      <c r="Y1921" s="12">
        <f>VLOOKUP(H1921,Table1[#All],2,)*Kickstarter!E1921</f>
        <v>237</v>
      </c>
      <c r="Z1921" s="5">
        <f>Y1921/'currency conversion'!$B$18</f>
        <v>5.1441029266195032E-6</v>
      </c>
    </row>
    <row r="1922" spans="1:26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0"/>
        <v>0.43030000000000002</v>
      </c>
      <c r="P1922" s="6">
        <f t="shared" si="291"/>
        <v>40.980952380952381</v>
      </c>
      <c r="Q1922" t="str">
        <f t="shared" si="292"/>
        <v>technology</v>
      </c>
      <c r="R1922" t="str">
        <f t="shared" si="293"/>
        <v>gadgets</v>
      </c>
      <c r="S1922" s="10">
        <f t="shared" si="294"/>
        <v>42270.625706018516</v>
      </c>
      <c r="T1922" s="10">
        <f t="shared" si="295"/>
        <v>42298.708333333328</v>
      </c>
      <c r="U1922">
        <f t="shared" si="296"/>
        <v>2015</v>
      </c>
      <c r="V1922">
        <f t="shared" si="297"/>
        <v>2015</v>
      </c>
      <c r="W1922" t="str">
        <f t="shared" si="298"/>
        <v>Sep</v>
      </c>
      <c r="X1922" t="str">
        <f t="shared" si="299"/>
        <v>1000 to 4999</v>
      </c>
      <c r="Y1922" s="12">
        <f>VLOOKUP(H1922,Table1[#All],2,)*Kickstarter!E1922</f>
        <v>5636.93</v>
      </c>
      <c r="Z1922" s="5">
        <f>Y1922/'currency conversion'!$B$18</f>
        <v>1.2234999202594631E-4</v>
      </c>
    </row>
    <row r="1923" spans="1:26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0">IF(D1923&lt;&gt;0,IF(E1923&lt;&gt;0,E1923/D1923,0),0)</f>
        <v>1.3680000000000001</v>
      </c>
      <c r="P1923" s="6">
        <f t="shared" ref="P1923:P1986" si="301">IF(L1923&lt;&gt;0,IF(E1923&lt;&gt;0,E1923/L1923,0),0)</f>
        <v>54</v>
      </c>
      <c r="Q1923" t="str">
        <f t="shared" ref="Q1923:Q1986" si="302">LEFT(N1923,SEARCH("/",N1923,1)-1)</f>
        <v>music</v>
      </c>
      <c r="R1923" t="str">
        <f t="shared" ref="R1923:R1986" si="303">RIGHT(N1923,LEN(N1923)-SEARCH("/",N1923,1))</f>
        <v>indie rock</v>
      </c>
      <c r="S1923" s="10">
        <f t="shared" ref="S1923:S1986" si="304">(J1923/86400)+25569+(-6/24)</f>
        <v>41073.971562500003</v>
      </c>
      <c r="T1923" s="10">
        <f t="shared" ref="T1923:T1986" si="305">(I1923/86400)+25569+(-6/24)</f>
        <v>41103.971562500003</v>
      </c>
      <c r="U1923">
        <f t="shared" ref="U1923:U1986" si="306">YEAR(S1923)</f>
        <v>2012</v>
      </c>
      <c r="V1923">
        <f t="shared" ref="V1923:V1986" si="307">YEAR(T1923)</f>
        <v>2012</v>
      </c>
      <c r="W1923" t="str">
        <f t="shared" ref="W1923:W1986" si="308">TEXT(S1923,"mmm")</f>
        <v>Jun</v>
      </c>
      <c r="X1923" t="str">
        <f t="shared" ref="X1923:X1986" si="309">IF(E1923=0,"No funding",IF(E1923&lt;1000,"&lt;1000",IF(E1923&lt;4999,"1000 to 4999",IF(E1923&lt;10000,"5000 to 9999",IF(E1923&lt;14999,"10000 to 14999",IF(E1923&lt;20000,"15000 to 19999",IF(E1923&lt;25000,"20000 to 24999",IF(E1923&lt;30000,"25000 to 29999",IF(E1923&lt;35000,"30000 to 34999",IF(E1923&lt;40000,"35000 to 39999",IF(E1923&lt;45000,"40000 to 44999",IF(E1923&lt;50000,"45000 to 49999","&gt;50000"))))))))))))</f>
        <v>1000 to 4999</v>
      </c>
      <c r="Y1923" s="12">
        <f>VLOOKUP(H1923,Table1[#All],2,)*Kickstarter!E1923</f>
        <v>2052</v>
      </c>
      <c r="Z1923" s="5">
        <f>Y1923/'currency conversion'!$B$18</f>
        <v>4.45388152127562E-5</v>
      </c>
    </row>
    <row r="1924" spans="1:26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0"/>
        <v>1.1555</v>
      </c>
      <c r="P1924" s="6">
        <f t="shared" si="301"/>
        <v>36.109375</v>
      </c>
      <c r="Q1924" t="str">
        <f t="shared" si="302"/>
        <v>music</v>
      </c>
      <c r="R1924" t="str">
        <f t="shared" si="303"/>
        <v>indie rock</v>
      </c>
      <c r="S1924" s="10">
        <f t="shared" si="304"/>
        <v>41590.005868055552</v>
      </c>
      <c r="T1924" s="10">
        <f t="shared" si="305"/>
        <v>41620.005868055552</v>
      </c>
      <c r="U1924">
        <f t="shared" si="306"/>
        <v>2013</v>
      </c>
      <c r="V1924">
        <f t="shared" si="307"/>
        <v>2013</v>
      </c>
      <c r="W1924" t="str">
        <f t="shared" si="308"/>
        <v>Nov</v>
      </c>
      <c r="X1924" t="str">
        <f t="shared" si="309"/>
        <v>1000 to 4999</v>
      </c>
      <c r="Y1924" s="12">
        <f>VLOOKUP(H1924,Table1[#All],2,)*Kickstarter!E1924</f>
        <v>2311</v>
      </c>
      <c r="Z1924" s="5">
        <f>Y1924/'currency conversion'!$B$18</f>
        <v>5.0160429803450088E-5</v>
      </c>
    </row>
    <row r="1925" spans="1:26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0"/>
        <v>2.4079999999999999</v>
      </c>
      <c r="P1925" s="6">
        <f t="shared" si="301"/>
        <v>23.153846153846153</v>
      </c>
      <c r="Q1925" t="str">
        <f t="shared" si="302"/>
        <v>music</v>
      </c>
      <c r="R1925" t="str">
        <f t="shared" si="303"/>
        <v>indie rock</v>
      </c>
      <c r="S1925" s="10">
        <f t="shared" si="304"/>
        <v>40772.598749999997</v>
      </c>
      <c r="T1925" s="10">
        <f t="shared" si="305"/>
        <v>40812.957638888889</v>
      </c>
      <c r="U1925">
        <f t="shared" si="306"/>
        <v>2011</v>
      </c>
      <c r="V1925">
        <f t="shared" si="307"/>
        <v>2011</v>
      </c>
      <c r="W1925" t="str">
        <f t="shared" si="308"/>
        <v>Aug</v>
      </c>
      <c r="X1925" t="str">
        <f t="shared" si="309"/>
        <v>&lt;1000</v>
      </c>
      <c r="Y1925" s="12">
        <f>VLOOKUP(H1925,Table1[#All],2,)*Kickstarter!E1925</f>
        <v>301</v>
      </c>
      <c r="Z1925" s="5">
        <f>Y1925/'currency conversion'!$B$18</f>
        <v>6.533227767563166E-6</v>
      </c>
    </row>
    <row r="1926" spans="1:26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0"/>
        <v>1.1439999999999999</v>
      </c>
      <c r="P1926" s="6">
        <f t="shared" si="301"/>
        <v>104</v>
      </c>
      <c r="Q1926" t="str">
        <f t="shared" si="302"/>
        <v>music</v>
      </c>
      <c r="R1926" t="str">
        <f t="shared" si="303"/>
        <v>indie rock</v>
      </c>
      <c r="S1926" s="10">
        <f t="shared" si="304"/>
        <v>41626.511053240742</v>
      </c>
      <c r="T1926" s="10">
        <f t="shared" si="305"/>
        <v>41654.564583333333</v>
      </c>
      <c r="U1926">
        <f t="shared" si="306"/>
        <v>2013</v>
      </c>
      <c r="V1926">
        <f t="shared" si="307"/>
        <v>2014</v>
      </c>
      <c r="W1926" t="str">
        <f t="shared" si="308"/>
        <v>Dec</v>
      </c>
      <c r="X1926" t="str">
        <f t="shared" si="309"/>
        <v>1000 to 4999</v>
      </c>
      <c r="Y1926" s="12">
        <f>VLOOKUP(H1926,Table1[#All],2,)*Kickstarter!E1926</f>
        <v>3432</v>
      </c>
      <c r="Z1926" s="5">
        <f>Y1926/'currency conversion'!$B$18</f>
        <v>7.4491819595603938E-5</v>
      </c>
    </row>
    <row r="1927" spans="1:26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0"/>
        <v>1.1033333333333333</v>
      </c>
      <c r="P1927" s="6">
        <f t="shared" si="301"/>
        <v>31.826923076923077</v>
      </c>
      <c r="Q1927" t="str">
        <f t="shared" si="302"/>
        <v>music</v>
      </c>
      <c r="R1927" t="str">
        <f t="shared" si="303"/>
        <v>indie rock</v>
      </c>
      <c r="S1927" s="10">
        <f t="shared" si="304"/>
        <v>41535.65148148148</v>
      </c>
      <c r="T1927" s="10">
        <f t="shared" si="305"/>
        <v>41557.75</v>
      </c>
      <c r="U1927">
        <f t="shared" si="306"/>
        <v>2013</v>
      </c>
      <c r="V1927">
        <f t="shared" si="307"/>
        <v>2013</v>
      </c>
      <c r="W1927" t="str">
        <f t="shared" si="308"/>
        <v>Sep</v>
      </c>
      <c r="X1927" t="str">
        <f t="shared" si="309"/>
        <v>1000 to 4999</v>
      </c>
      <c r="Y1927" s="12">
        <f>VLOOKUP(H1927,Table1[#All],2,)*Kickstarter!E1927</f>
        <v>1655</v>
      </c>
      <c r="Z1927" s="5">
        <f>Y1927/'currency conversion'!$B$18</f>
        <v>3.5921900183777539E-5</v>
      </c>
    </row>
    <row r="1928" spans="1:26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0"/>
        <v>1.9537933333333333</v>
      </c>
      <c r="P1928" s="6">
        <f t="shared" si="301"/>
        <v>27.3896261682243</v>
      </c>
      <c r="Q1928" t="str">
        <f t="shared" si="302"/>
        <v>music</v>
      </c>
      <c r="R1928" t="str">
        <f t="shared" si="303"/>
        <v>indie rock</v>
      </c>
      <c r="S1928" s="10">
        <f t="shared" si="304"/>
        <v>40456.704351851848</v>
      </c>
      <c r="T1928" s="10">
        <f t="shared" si="305"/>
        <v>40483.768055555556</v>
      </c>
      <c r="U1928">
        <f t="shared" si="306"/>
        <v>2010</v>
      </c>
      <c r="V1928">
        <f t="shared" si="307"/>
        <v>2010</v>
      </c>
      <c r="W1928" t="str">
        <f t="shared" si="308"/>
        <v>Oct</v>
      </c>
      <c r="X1928" t="str">
        <f t="shared" si="309"/>
        <v>1000 to 4999</v>
      </c>
      <c r="Y1928" s="12">
        <f>VLOOKUP(H1928,Table1[#All],2,)*Kickstarter!E1928</f>
        <v>2930.69</v>
      </c>
      <c r="Z1928" s="5">
        <f>Y1928/'currency conversion'!$B$18</f>
        <v>6.361084812664351E-5</v>
      </c>
    </row>
    <row r="1929" spans="1:26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0"/>
        <v>1.0333333333333334</v>
      </c>
      <c r="P1929" s="6">
        <f t="shared" si="301"/>
        <v>56.363636363636367</v>
      </c>
      <c r="Q1929" t="str">
        <f t="shared" si="302"/>
        <v>music</v>
      </c>
      <c r="R1929" t="str">
        <f t="shared" si="303"/>
        <v>indie rock</v>
      </c>
      <c r="S1929" s="10">
        <f t="shared" si="304"/>
        <v>40960.611562500002</v>
      </c>
      <c r="T1929" s="10">
        <f t="shared" si="305"/>
        <v>40975.957638888889</v>
      </c>
      <c r="U1929">
        <f t="shared" si="306"/>
        <v>2012</v>
      </c>
      <c r="V1929">
        <f t="shared" si="307"/>
        <v>2012</v>
      </c>
      <c r="W1929" t="str">
        <f t="shared" si="308"/>
        <v>Feb</v>
      </c>
      <c r="X1929" t="str">
        <f t="shared" si="309"/>
        <v>&lt;1000</v>
      </c>
      <c r="Y1929" s="12">
        <f>VLOOKUP(H1929,Table1[#All],2,)*Kickstarter!E1929</f>
        <v>620</v>
      </c>
      <c r="Z1929" s="5">
        <f>Y1929/'currency conversion'!$B$18</f>
        <v>1.3457146896641737E-5</v>
      </c>
    </row>
    <row r="1930" spans="1:26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0"/>
        <v>1.031372549019608</v>
      </c>
      <c r="P1930" s="6">
        <f t="shared" si="301"/>
        <v>77.352941176470594</v>
      </c>
      <c r="Q1930" t="str">
        <f t="shared" si="302"/>
        <v>music</v>
      </c>
      <c r="R1930" t="str">
        <f t="shared" si="303"/>
        <v>indie rock</v>
      </c>
      <c r="S1930" s="10">
        <f t="shared" si="304"/>
        <v>41371.3980787037</v>
      </c>
      <c r="T1930" s="10">
        <f t="shared" si="305"/>
        <v>41401.3980787037</v>
      </c>
      <c r="U1930">
        <f t="shared" si="306"/>
        <v>2013</v>
      </c>
      <c r="V1930">
        <f t="shared" si="307"/>
        <v>2013</v>
      </c>
      <c r="W1930" t="str">
        <f t="shared" si="308"/>
        <v>Apr</v>
      </c>
      <c r="X1930" t="str">
        <f t="shared" si="309"/>
        <v>1000 to 4999</v>
      </c>
      <c r="Y1930" s="12">
        <f>VLOOKUP(H1930,Table1[#All],2,)*Kickstarter!E1930</f>
        <v>2630</v>
      </c>
      <c r="Z1930" s="5">
        <f>Y1930/'currency conversion'!$B$18</f>
        <v>5.7084348932528661E-5</v>
      </c>
    </row>
    <row r="1931" spans="1:26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0"/>
        <v>1.003125</v>
      </c>
      <c r="P1931" s="6">
        <f t="shared" si="301"/>
        <v>42.8</v>
      </c>
      <c r="Q1931" t="str">
        <f t="shared" si="302"/>
        <v>music</v>
      </c>
      <c r="R1931" t="str">
        <f t="shared" si="303"/>
        <v>indie rock</v>
      </c>
      <c r="S1931" s="10">
        <f t="shared" si="304"/>
        <v>40686.771597222221</v>
      </c>
      <c r="T1931" s="10">
        <f t="shared" si="305"/>
        <v>40728.771597222221</v>
      </c>
      <c r="U1931">
        <f t="shared" si="306"/>
        <v>2011</v>
      </c>
      <c r="V1931">
        <f t="shared" si="307"/>
        <v>2011</v>
      </c>
      <c r="W1931" t="str">
        <f t="shared" si="308"/>
        <v>May</v>
      </c>
      <c r="X1931" t="str">
        <f t="shared" si="309"/>
        <v>1000 to 4999</v>
      </c>
      <c r="Y1931" s="12">
        <f>VLOOKUP(H1931,Table1[#All],2,)*Kickstarter!E1931</f>
        <v>3210</v>
      </c>
      <c r="Z1931" s="5">
        <f>Y1931/'currency conversion'!$B$18</f>
        <v>6.9673292803580612E-5</v>
      </c>
    </row>
    <row r="1932" spans="1:26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0"/>
        <v>1.27</v>
      </c>
      <c r="P1932" s="6">
        <f t="shared" si="301"/>
        <v>48.846153846153847</v>
      </c>
      <c r="Q1932" t="str">
        <f t="shared" si="302"/>
        <v>music</v>
      </c>
      <c r="R1932" t="str">
        <f t="shared" si="303"/>
        <v>indie rock</v>
      </c>
      <c r="S1932" s="10">
        <f t="shared" si="304"/>
        <v>41402.308819444443</v>
      </c>
      <c r="T1932" s="10">
        <f t="shared" si="305"/>
        <v>41462.308819444443</v>
      </c>
      <c r="U1932">
        <f t="shared" si="306"/>
        <v>2013</v>
      </c>
      <c r="V1932">
        <f t="shared" si="307"/>
        <v>2013</v>
      </c>
      <c r="W1932" t="str">
        <f t="shared" si="308"/>
        <v>May</v>
      </c>
      <c r="X1932" t="str">
        <f t="shared" si="309"/>
        <v>1000 to 4999</v>
      </c>
      <c r="Y1932" s="12">
        <f>VLOOKUP(H1932,Table1[#All],2,)*Kickstarter!E1932</f>
        <v>1270</v>
      </c>
      <c r="Z1932" s="5">
        <f>Y1932/'currency conversion'!$B$18</f>
        <v>2.7565446062475816E-5</v>
      </c>
    </row>
    <row r="1933" spans="1:26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0"/>
        <v>1.20601</v>
      </c>
      <c r="P1933" s="6">
        <f t="shared" si="301"/>
        <v>48.240400000000001</v>
      </c>
      <c r="Q1933" t="str">
        <f t="shared" si="302"/>
        <v>music</v>
      </c>
      <c r="R1933" t="str">
        <f t="shared" si="303"/>
        <v>indie rock</v>
      </c>
      <c r="S1933" s="10">
        <f t="shared" si="304"/>
        <v>41037.642465277779</v>
      </c>
      <c r="T1933" s="10">
        <f t="shared" si="305"/>
        <v>41050.895833333336</v>
      </c>
      <c r="U1933">
        <f t="shared" si="306"/>
        <v>2012</v>
      </c>
      <c r="V1933">
        <f t="shared" si="307"/>
        <v>2012</v>
      </c>
      <c r="W1933" t="str">
        <f t="shared" si="308"/>
        <v>May</v>
      </c>
      <c r="X1933" t="str">
        <f t="shared" si="309"/>
        <v>1000 to 4999</v>
      </c>
      <c r="Y1933" s="12">
        <f>VLOOKUP(H1933,Table1[#All],2,)*Kickstarter!E1933</f>
        <v>2412.02</v>
      </c>
      <c r="Z1933" s="5">
        <f>Y1933/'currency conversion'!$B$18</f>
        <v>5.2353076544577105E-5</v>
      </c>
    </row>
    <row r="1934" spans="1:26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0"/>
        <v>1.0699047619047619</v>
      </c>
      <c r="P1934" s="6">
        <f t="shared" si="301"/>
        <v>70.212500000000006</v>
      </c>
      <c r="Q1934" t="str">
        <f t="shared" si="302"/>
        <v>music</v>
      </c>
      <c r="R1934" t="str">
        <f t="shared" si="303"/>
        <v>indie rock</v>
      </c>
      <c r="S1934" s="10">
        <f t="shared" si="304"/>
        <v>40911.559872685189</v>
      </c>
      <c r="T1934" s="10">
        <f t="shared" si="305"/>
        <v>40932.559872685189</v>
      </c>
      <c r="U1934">
        <f t="shared" si="306"/>
        <v>2012</v>
      </c>
      <c r="V1934">
        <f t="shared" si="307"/>
        <v>2012</v>
      </c>
      <c r="W1934" t="str">
        <f t="shared" si="308"/>
        <v>Jan</v>
      </c>
      <c r="X1934" t="str">
        <f t="shared" si="309"/>
        <v>5000 to 9999</v>
      </c>
      <c r="Y1934" s="12">
        <f>VLOOKUP(H1934,Table1[#All],2,)*Kickstarter!E1934</f>
        <v>5617</v>
      </c>
      <c r="Z1934" s="5">
        <f>Y1934/'currency conversion'!$B$18</f>
        <v>1.2191740986844619E-4</v>
      </c>
    </row>
    <row r="1935" spans="1:26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0"/>
        <v>1.7243333333333333</v>
      </c>
      <c r="P1935" s="6">
        <f t="shared" si="301"/>
        <v>94.054545454545448</v>
      </c>
      <c r="Q1935" t="str">
        <f t="shared" si="302"/>
        <v>music</v>
      </c>
      <c r="R1935" t="str">
        <f t="shared" si="303"/>
        <v>indie rock</v>
      </c>
      <c r="S1935" s="10">
        <f t="shared" si="304"/>
        <v>41878.880868055552</v>
      </c>
      <c r="T1935" s="10">
        <f t="shared" si="305"/>
        <v>41908.880868055552</v>
      </c>
      <c r="U1935">
        <f t="shared" si="306"/>
        <v>2014</v>
      </c>
      <c r="V1935">
        <f t="shared" si="307"/>
        <v>2014</v>
      </c>
      <c r="W1935" t="str">
        <f t="shared" si="308"/>
        <v>Aug</v>
      </c>
      <c r="X1935" t="str">
        <f t="shared" si="309"/>
        <v>10000 to 14999</v>
      </c>
      <c r="Y1935" s="12">
        <f>VLOOKUP(H1935,Table1[#All],2,)*Kickstarter!E1935</f>
        <v>10346</v>
      </c>
      <c r="Z1935" s="5">
        <f>Y1935/'currency conversion'!$B$18</f>
        <v>2.2456071256879906E-4</v>
      </c>
    </row>
    <row r="1936" spans="1:26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0"/>
        <v>1.2362</v>
      </c>
      <c r="P1936" s="6">
        <f t="shared" si="301"/>
        <v>80.272727272727266</v>
      </c>
      <c r="Q1936" t="str">
        <f t="shared" si="302"/>
        <v>music</v>
      </c>
      <c r="R1936" t="str">
        <f t="shared" si="303"/>
        <v>indie rock</v>
      </c>
      <c r="S1936" s="10">
        <f t="shared" si="304"/>
        <v>40865.617141203707</v>
      </c>
      <c r="T1936" s="10">
        <f t="shared" si="305"/>
        <v>40901.958333333336</v>
      </c>
      <c r="U1936">
        <f t="shared" si="306"/>
        <v>2011</v>
      </c>
      <c r="V1936">
        <f t="shared" si="307"/>
        <v>2011</v>
      </c>
      <c r="W1936" t="str">
        <f t="shared" si="308"/>
        <v>Nov</v>
      </c>
      <c r="X1936" t="str">
        <f t="shared" si="309"/>
        <v>5000 to 9999</v>
      </c>
      <c r="Y1936" s="12">
        <f>VLOOKUP(H1936,Table1[#All],2,)*Kickstarter!E1936</f>
        <v>6181</v>
      </c>
      <c r="Z1936" s="5">
        <f>Y1936/'currency conversion'!$B$18</f>
        <v>1.3415907252926223E-4</v>
      </c>
    </row>
    <row r="1937" spans="1:26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0"/>
        <v>1.0840000000000001</v>
      </c>
      <c r="P1937" s="6">
        <f t="shared" si="301"/>
        <v>54.2</v>
      </c>
      <c r="Q1937" t="str">
        <f t="shared" si="302"/>
        <v>music</v>
      </c>
      <c r="R1937" t="str">
        <f t="shared" si="303"/>
        <v>indie rock</v>
      </c>
      <c r="S1937" s="10">
        <f t="shared" si="304"/>
        <v>41773.682534722218</v>
      </c>
      <c r="T1937" s="10">
        <f t="shared" si="305"/>
        <v>41810.957638888889</v>
      </c>
      <c r="U1937">
        <f t="shared" si="306"/>
        <v>2014</v>
      </c>
      <c r="V1937">
        <f t="shared" si="307"/>
        <v>2014</v>
      </c>
      <c r="W1937" t="str">
        <f t="shared" si="308"/>
        <v>May</v>
      </c>
      <c r="X1937" t="str">
        <f t="shared" si="309"/>
        <v>1000 to 4999</v>
      </c>
      <c r="Y1937" s="12">
        <f>VLOOKUP(H1937,Table1[#All],2,)*Kickstarter!E1937</f>
        <v>2710</v>
      </c>
      <c r="Z1937" s="5">
        <f>Y1937/'currency conversion'!$B$18</f>
        <v>5.8820754983708237E-5</v>
      </c>
    </row>
    <row r="1938" spans="1:26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0"/>
        <v>1.1652013333333333</v>
      </c>
      <c r="P1938" s="6">
        <f t="shared" si="301"/>
        <v>60.26903448275862</v>
      </c>
      <c r="Q1938" t="str">
        <f t="shared" si="302"/>
        <v>music</v>
      </c>
      <c r="R1938" t="str">
        <f t="shared" si="303"/>
        <v>indie rock</v>
      </c>
      <c r="S1938" s="10">
        <f t="shared" si="304"/>
        <v>40852.639699074076</v>
      </c>
      <c r="T1938" s="10">
        <f t="shared" si="305"/>
        <v>40882.999305555553</v>
      </c>
      <c r="U1938">
        <f t="shared" si="306"/>
        <v>2011</v>
      </c>
      <c r="V1938">
        <f t="shared" si="307"/>
        <v>2011</v>
      </c>
      <c r="W1938" t="str">
        <f t="shared" si="308"/>
        <v>Nov</v>
      </c>
      <c r="X1938" t="str">
        <f t="shared" si="309"/>
        <v>5000 to 9999</v>
      </c>
      <c r="Y1938" s="12">
        <f>VLOOKUP(H1938,Table1[#All],2,)*Kickstarter!E1938</f>
        <v>8739.01</v>
      </c>
      <c r="Z1938" s="5">
        <f>Y1938/'currency conversion'!$B$18</f>
        <v>1.8968087306648566E-4</v>
      </c>
    </row>
    <row r="1939" spans="1:26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0"/>
        <v>1.8724499999999999</v>
      </c>
      <c r="P1939" s="6">
        <f t="shared" si="301"/>
        <v>38.740344827586206</v>
      </c>
      <c r="Q1939" t="str">
        <f t="shared" si="302"/>
        <v>music</v>
      </c>
      <c r="R1939" t="str">
        <f t="shared" si="303"/>
        <v>indie rock</v>
      </c>
      <c r="S1939" s="10">
        <f t="shared" si="304"/>
        <v>41058.868993055556</v>
      </c>
      <c r="T1939" s="10">
        <f t="shared" si="305"/>
        <v>41074.915972222225</v>
      </c>
      <c r="U1939">
        <f t="shared" si="306"/>
        <v>2012</v>
      </c>
      <c r="V1939">
        <f t="shared" si="307"/>
        <v>2012</v>
      </c>
      <c r="W1939" t="str">
        <f t="shared" si="308"/>
        <v>May</v>
      </c>
      <c r="X1939" t="str">
        <f t="shared" si="309"/>
        <v>1000 to 4999</v>
      </c>
      <c r="Y1939" s="12">
        <f>VLOOKUP(H1939,Table1[#All],2,)*Kickstarter!E1939</f>
        <v>1123.47</v>
      </c>
      <c r="Z1939" s="5">
        <f>Y1939/'currency conversion'!$B$18</f>
        <v>2.4385001328984023E-5</v>
      </c>
    </row>
    <row r="1940" spans="1:26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0"/>
        <v>1.1593333333333333</v>
      </c>
      <c r="P1940" s="6">
        <f t="shared" si="301"/>
        <v>152.54385964912279</v>
      </c>
      <c r="Q1940" t="str">
        <f t="shared" si="302"/>
        <v>music</v>
      </c>
      <c r="R1940" t="str">
        <f t="shared" si="303"/>
        <v>indie rock</v>
      </c>
      <c r="S1940" s="10">
        <f t="shared" si="304"/>
        <v>41426.009618055556</v>
      </c>
      <c r="T1940" s="10">
        <f t="shared" si="305"/>
        <v>41456.958333333336</v>
      </c>
      <c r="U1940">
        <f t="shared" si="306"/>
        <v>2013</v>
      </c>
      <c r="V1940">
        <f t="shared" si="307"/>
        <v>2013</v>
      </c>
      <c r="W1940" t="str">
        <f t="shared" si="308"/>
        <v>Jun</v>
      </c>
      <c r="X1940" t="str">
        <f t="shared" si="309"/>
        <v>15000 to 19999</v>
      </c>
      <c r="Y1940" s="12">
        <f>VLOOKUP(H1940,Table1[#All],2,)*Kickstarter!E1940</f>
        <v>17390</v>
      </c>
      <c r="Z1940" s="5">
        <f>Y1940/'currency conversion'!$B$18</f>
        <v>3.7745126537516098E-4</v>
      </c>
    </row>
    <row r="1941" spans="1:26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0"/>
        <v>1.107</v>
      </c>
      <c r="P1941" s="6">
        <f t="shared" si="301"/>
        <v>115.3125</v>
      </c>
      <c r="Q1941" t="str">
        <f t="shared" si="302"/>
        <v>music</v>
      </c>
      <c r="R1941" t="str">
        <f t="shared" si="303"/>
        <v>indie rock</v>
      </c>
      <c r="S1941" s="10">
        <f t="shared" si="304"/>
        <v>41313.735046296293</v>
      </c>
      <c r="T1941" s="10">
        <f t="shared" si="305"/>
        <v>41343.693379629629</v>
      </c>
      <c r="U1941">
        <f t="shared" si="306"/>
        <v>2013</v>
      </c>
      <c r="V1941">
        <f t="shared" si="307"/>
        <v>2013</v>
      </c>
      <c r="W1941" t="str">
        <f t="shared" si="308"/>
        <v>Feb</v>
      </c>
      <c r="X1941" t="str">
        <f t="shared" si="309"/>
        <v>10000 to 14999</v>
      </c>
      <c r="Y1941" s="12">
        <f>VLOOKUP(H1941,Table1[#All],2,)*Kickstarter!E1941</f>
        <v>11070</v>
      </c>
      <c r="Z1941" s="5">
        <f>Y1941/'currency conversion'!$B$18</f>
        <v>2.4027518733197426E-4</v>
      </c>
    </row>
    <row r="1942" spans="1:26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0"/>
        <v>1.7092307692307693</v>
      </c>
      <c r="P1942" s="6">
        <f t="shared" si="301"/>
        <v>35.838709677419352</v>
      </c>
      <c r="Q1942" t="str">
        <f t="shared" si="302"/>
        <v>music</v>
      </c>
      <c r="R1942" t="str">
        <f t="shared" si="303"/>
        <v>indie rock</v>
      </c>
      <c r="S1942" s="10">
        <f t="shared" si="304"/>
        <v>40670.257326388892</v>
      </c>
      <c r="T1942" s="10">
        <f t="shared" si="305"/>
        <v>40708.915972222225</v>
      </c>
      <c r="U1942">
        <f t="shared" si="306"/>
        <v>2011</v>
      </c>
      <c r="V1942">
        <f t="shared" si="307"/>
        <v>2011</v>
      </c>
      <c r="W1942" t="str">
        <f t="shared" si="308"/>
        <v>May</v>
      </c>
      <c r="X1942" t="str">
        <f t="shared" si="309"/>
        <v>1000 to 4999</v>
      </c>
      <c r="Y1942" s="12">
        <f>VLOOKUP(H1942,Table1[#All],2,)*Kickstarter!E1942</f>
        <v>1111</v>
      </c>
      <c r="Z1942" s="5">
        <f>Y1942/'currency conversion'!$B$18</f>
        <v>2.4114339035756405E-5</v>
      </c>
    </row>
    <row r="1943" spans="1:26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0"/>
        <v>1.2611835600000001</v>
      </c>
      <c r="P1943" s="6">
        <f t="shared" si="301"/>
        <v>64.570118779438872</v>
      </c>
      <c r="Q1943" t="str">
        <f t="shared" si="302"/>
        <v>technology</v>
      </c>
      <c r="R1943" t="str">
        <f t="shared" si="303"/>
        <v>hardware</v>
      </c>
      <c r="S1943" s="10">
        <f t="shared" si="304"/>
        <v>41744.040868055556</v>
      </c>
      <c r="T1943" s="10">
        <f t="shared" si="305"/>
        <v>41774.040868055556</v>
      </c>
      <c r="U1943">
        <f t="shared" si="306"/>
        <v>2014</v>
      </c>
      <c r="V1943">
        <f t="shared" si="307"/>
        <v>2014</v>
      </c>
      <c r="W1943" t="str">
        <f t="shared" si="308"/>
        <v>Apr</v>
      </c>
      <c r="X1943" t="str">
        <f t="shared" si="309"/>
        <v>&gt;50000</v>
      </c>
      <c r="Y1943" s="12">
        <f>VLOOKUP(H1943,Table1[#All],2,)*Kickstarter!E1943</f>
        <v>315295.89</v>
      </c>
      <c r="Z1943" s="5">
        <f>Y1943/'currency conversion'!$B$18</f>
        <v>6.8435211413506369E-3</v>
      </c>
    </row>
    <row r="1944" spans="1:26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0"/>
        <v>1.3844033333333334</v>
      </c>
      <c r="P1944" s="6">
        <f t="shared" si="301"/>
        <v>87.436000000000007</v>
      </c>
      <c r="Q1944" t="str">
        <f t="shared" si="302"/>
        <v>technology</v>
      </c>
      <c r="R1944" t="str">
        <f t="shared" si="303"/>
        <v>hardware</v>
      </c>
      <c r="S1944" s="10">
        <f t="shared" si="304"/>
        <v>40638.578009259261</v>
      </c>
      <c r="T1944" s="10">
        <f t="shared" si="305"/>
        <v>40728.578009259261</v>
      </c>
      <c r="U1944">
        <f t="shared" si="306"/>
        <v>2011</v>
      </c>
      <c r="V1944">
        <f t="shared" si="307"/>
        <v>2011</v>
      </c>
      <c r="W1944" t="str">
        <f t="shared" si="308"/>
        <v>Apr</v>
      </c>
      <c r="X1944" t="str">
        <f t="shared" si="309"/>
        <v>5000 to 9999</v>
      </c>
      <c r="Y1944" s="12">
        <f>VLOOKUP(H1944,Table1[#All],2,)*Kickstarter!E1944</f>
        <v>8306.42</v>
      </c>
      <c r="Z1944" s="5">
        <f>Y1944/'currency conversion'!$B$18</f>
        <v>1.8029147439548848E-4</v>
      </c>
    </row>
    <row r="1945" spans="1:26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0"/>
        <v>17.052499999999998</v>
      </c>
      <c r="P1945" s="6">
        <f t="shared" si="301"/>
        <v>68.815577078288939</v>
      </c>
      <c r="Q1945" t="str">
        <f t="shared" si="302"/>
        <v>technology</v>
      </c>
      <c r="R1945" t="str">
        <f t="shared" si="303"/>
        <v>hardware</v>
      </c>
      <c r="S1945" s="10">
        <f t="shared" si="304"/>
        <v>42548.019861111112</v>
      </c>
      <c r="T1945" s="10">
        <f t="shared" si="305"/>
        <v>42593.019861111112</v>
      </c>
      <c r="U1945">
        <f t="shared" si="306"/>
        <v>2016</v>
      </c>
      <c r="V1945">
        <f t="shared" si="307"/>
        <v>2016</v>
      </c>
      <c r="W1945" t="str">
        <f t="shared" si="308"/>
        <v>Jun</v>
      </c>
      <c r="X1945" t="str">
        <f t="shared" si="309"/>
        <v>&gt;50000</v>
      </c>
      <c r="Y1945" s="12">
        <f>VLOOKUP(H1945,Table1[#All],2,)*Kickstarter!E1945</f>
        <v>170525</v>
      </c>
      <c r="Z1945" s="5">
        <f>Y1945/'currency conversion'!$B$18</f>
        <v>3.7012580234674713E-3</v>
      </c>
    </row>
    <row r="1946" spans="1:26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0"/>
        <v>7.8805550000000002</v>
      </c>
      <c r="P1946" s="6">
        <f t="shared" si="301"/>
        <v>176.200223588597</v>
      </c>
      <c r="Q1946" t="str">
        <f t="shared" si="302"/>
        <v>technology</v>
      </c>
      <c r="R1946" t="str">
        <f t="shared" si="303"/>
        <v>hardware</v>
      </c>
      <c r="S1946" s="10">
        <f t="shared" si="304"/>
        <v>41730.334374999999</v>
      </c>
      <c r="T1946" s="10">
        <f t="shared" si="305"/>
        <v>41760.334374999999</v>
      </c>
      <c r="U1946">
        <f t="shared" si="306"/>
        <v>2014</v>
      </c>
      <c r="V1946">
        <f t="shared" si="307"/>
        <v>2014</v>
      </c>
      <c r="W1946" t="str">
        <f t="shared" si="308"/>
        <v>Apr</v>
      </c>
      <c r="X1946" t="str">
        <f t="shared" si="309"/>
        <v>&gt;50000</v>
      </c>
      <c r="Y1946" s="12">
        <f>VLOOKUP(H1946,Table1[#All],2,)*Kickstarter!E1946</f>
        <v>315222.2</v>
      </c>
      <c r="Z1946" s="5">
        <f>Y1946/'currency conversion'!$B$18</f>
        <v>6.8419216943267445E-3</v>
      </c>
    </row>
    <row r="1947" spans="1:26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0"/>
        <v>3.4801799999999998</v>
      </c>
      <c r="P1947" s="6">
        <f t="shared" si="301"/>
        <v>511.79117647058825</v>
      </c>
      <c r="Q1947" t="str">
        <f t="shared" si="302"/>
        <v>technology</v>
      </c>
      <c r="R1947" t="str">
        <f t="shared" si="303"/>
        <v>hardware</v>
      </c>
      <c r="S1947" s="10">
        <f t="shared" si="304"/>
        <v>42157.001828703702</v>
      </c>
      <c r="T1947" s="10">
        <f t="shared" si="305"/>
        <v>42197.001828703702</v>
      </c>
      <c r="U1947">
        <f t="shared" si="306"/>
        <v>2015</v>
      </c>
      <c r="V1947">
        <f t="shared" si="307"/>
        <v>2015</v>
      </c>
      <c r="W1947" t="str">
        <f t="shared" si="308"/>
        <v>Jun</v>
      </c>
      <c r="X1947" t="str">
        <f t="shared" si="309"/>
        <v>&gt;50000</v>
      </c>
      <c r="Y1947" s="12">
        <f>VLOOKUP(H1947,Table1[#All],2,)*Kickstarter!E1947</f>
        <v>396740.51999999996</v>
      </c>
      <c r="Z1947" s="5">
        <f>Y1947/'currency conversion'!$B$18</f>
        <v>8.6112829959516593E-3</v>
      </c>
    </row>
    <row r="1948" spans="1:26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0"/>
        <v>1.4974666666666667</v>
      </c>
      <c r="P1948" s="6">
        <f t="shared" si="301"/>
        <v>160.44285714285715</v>
      </c>
      <c r="Q1948" t="str">
        <f t="shared" si="302"/>
        <v>technology</v>
      </c>
      <c r="R1948" t="str">
        <f t="shared" si="303"/>
        <v>hardware</v>
      </c>
      <c r="S1948" s="10">
        <f t="shared" si="304"/>
        <v>41688.900011574078</v>
      </c>
      <c r="T1948" s="10">
        <f t="shared" si="305"/>
        <v>41748.858344907407</v>
      </c>
      <c r="U1948">
        <f t="shared" si="306"/>
        <v>2014</v>
      </c>
      <c r="V1948">
        <f t="shared" si="307"/>
        <v>2014</v>
      </c>
      <c r="W1948" t="str">
        <f t="shared" si="308"/>
        <v>Feb</v>
      </c>
      <c r="X1948" t="str">
        <f t="shared" si="309"/>
        <v>10000 to 14999</v>
      </c>
      <c r="Y1948" s="12">
        <f>VLOOKUP(H1948,Table1[#All],2,)*Kickstarter!E1948</f>
        <v>11231</v>
      </c>
      <c r="Z1948" s="5">
        <f>Y1948/'currency conversion'!$B$18</f>
        <v>2.4376970450997316E-4</v>
      </c>
    </row>
    <row r="1949" spans="1:26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0"/>
        <v>1.0063375000000001</v>
      </c>
      <c r="P1949" s="6">
        <f t="shared" si="301"/>
        <v>35.003043478260871</v>
      </c>
      <c r="Q1949" t="str">
        <f t="shared" si="302"/>
        <v>technology</v>
      </c>
      <c r="R1949" t="str">
        <f t="shared" si="303"/>
        <v>hardware</v>
      </c>
      <c r="S1949" s="10">
        <f t="shared" si="304"/>
        <v>40102.668055555558</v>
      </c>
      <c r="T1949" s="10">
        <f t="shared" si="305"/>
        <v>40139.999305555553</v>
      </c>
      <c r="U1949">
        <f t="shared" si="306"/>
        <v>2009</v>
      </c>
      <c r="V1949">
        <f t="shared" si="307"/>
        <v>2009</v>
      </c>
      <c r="W1949" t="str">
        <f t="shared" si="308"/>
        <v>Oct</v>
      </c>
      <c r="X1949" t="str">
        <f t="shared" si="309"/>
        <v>&lt;1000</v>
      </c>
      <c r="Y1949" s="12">
        <f>VLOOKUP(H1949,Table1[#All],2,)*Kickstarter!E1949</f>
        <v>805.07</v>
      </c>
      <c r="Z1949" s="5">
        <f>Y1949/'currency conversion'!$B$18</f>
        <v>1.7474105245289296E-5</v>
      </c>
    </row>
    <row r="1950" spans="1:26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0"/>
        <v>8.0021100000000001</v>
      </c>
      <c r="P1950" s="6">
        <f t="shared" si="301"/>
        <v>188.50671378091872</v>
      </c>
      <c r="Q1950" t="str">
        <f t="shared" si="302"/>
        <v>technology</v>
      </c>
      <c r="R1950" t="str">
        <f t="shared" si="303"/>
        <v>hardware</v>
      </c>
      <c r="S1950" s="10">
        <f t="shared" si="304"/>
        <v>42473.354270833333</v>
      </c>
      <c r="T1950" s="10">
        <f t="shared" si="305"/>
        <v>42527.459722222222</v>
      </c>
      <c r="U1950">
        <f t="shared" si="306"/>
        <v>2016</v>
      </c>
      <c r="V1950">
        <f t="shared" si="307"/>
        <v>2016</v>
      </c>
      <c r="W1950" t="str">
        <f t="shared" si="308"/>
        <v>Apr</v>
      </c>
      <c r="X1950" t="str">
        <f t="shared" si="309"/>
        <v>&gt;50000</v>
      </c>
      <c r="Y1950" s="12">
        <f>VLOOKUP(H1950,Table1[#All],2,)*Kickstarter!E1950</f>
        <v>800211</v>
      </c>
      <c r="Z1950" s="5">
        <f>Y1950/'currency conversion'!$B$18</f>
        <v>1.7368640282755778E-2</v>
      </c>
    </row>
    <row r="1951" spans="1:26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0"/>
        <v>1.0600260000000001</v>
      </c>
      <c r="P1951" s="6">
        <f t="shared" si="301"/>
        <v>56.204984093319197</v>
      </c>
      <c r="Q1951" t="str">
        <f t="shared" si="302"/>
        <v>technology</v>
      </c>
      <c r="R1951" t="str">
        <f t="shared" si="303"/>
        <v>hardware</v>
      </c>
      <c r="S1951" s="10">
        <f t="shared" si="304"/>
        <v>41800.173043981486</v>
      </c>
      <c r="T1951" s="10">
        <f t="shared" si="305"/>
        <v>41830.173043981486</v>
      </c>
      <c r="U1951">
        <f t="shared" si="306"/>
        <v>2014</v>
      </c>
      <c r="V1951">
        <f t="shared" si="307"/>
        <v>2014</v>
      </c>
      <c r="W1951" t="str">
        <f t="shared" si="308"/>
        <v>Jun</v>
      </c>
      <c r="X1951" t="str">
        <f t="shared" si="309"/>
        <v>&gt;50000</v>
      </c>
      <c r="Y1951" s="12">
        <f>VLOOKUP(H1951,Table1[#All],2,)*Kickstarter!E1951</f>
        <v>69431.703000000009</v>
      </c>
      <c r="Z1951" s="5">
        <f>Y1951/'currency conversion'!$B$18</f>
        <v>1.5070203654112919E-3</v>
      </c>
    </row>
    <row r="1952" spans="1:26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0"/>
        <v>2.0051866666666669</v>
      </c>
      <c r="P1952" s="6">
        <f t="shared" si="301"/>
        <v>51.3054157782516</v>
      </c>
      <c r="Q1952" t="str">
        <f t="shared" si="302"/>
        <v>technology</v>
      </c>
      <c r="R1952" t="str">
        <f t="shared" si="303"/>
        <v>hardware</v>
      </c>
      <c r="S1952" s="10">
        <f t="shared" si="304"/>
        <v>40623.931400462963</v>
      </c>
      <c r="T1952" s="10">
        <f t="shared" si="305"/>
        <v>40654.931400462963</v>
      </c>
      <c r="U1952">
        <f t="shared" si="306"/>
        <v>2011</v>
      </c>
      <c r="V1952">
        <f t="shared" si="307"/>
        <v>2011</v>
      </c>
      <c r="W1952" t="str">
        <f t="shared" si="308"/>
        <v>Mar</v>
      </c>
      <c r="X1952" t="str">
        <f t="shared" si="309"/>
        <v>&gt;50000</v>
      </c>
      <c r="Y1952" s="12">
        <f>VLOOKUP(H1952,Table1[#All],2,)*Kickstarter!E1952</f>
        <v>96248.960000000006</v>
      </c>
      <c r="Z1952" s="5">
        <f>Y1952/'currency conversion'!$B$18</f>
        <v>2.0890909570467657E-3</v>
      </c>
    </row>
    <row r="1953" spans="1:26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0"/>
        <v>2.1244399999999999</v>
      </c>
      <c r="P1953" s="6">
        <f t="shared" si="301"/>
        <v>127.36450839328538</v>
      </c>
      <c r="Q1953" t="str">
        <f t="shared" si="302"/>
        <v>technology</v>
      </c>
      <c r="R1953" t="str">
        <f t="shared" si="303"/>
        <v>hardware</v>
      </c>
      <c r="S1953" s="10">
        <f t="shared" si="304"/>
        <v>42651.170567129629</v>
      </c>
      <c r="T1953" s="10">
        <f t="shared" si="305"/>
        <v>42681.212233796294</v>
      </c>
      <c r="U1953">
        <f t="shared" si="306"/>
        <v>2016</v>
      </c>
      <c r="V1953">
        <f t="shared" si="307"/>
        <v>2016</v>
      </c>
      <c r="W1953" t="str">
        <f t="shared" si="308"/>
        <v>Oct</v>
      </c>
      <c r="X1953" t="str">
        <f t="shared" si="309"/>
        <v>&gt;50000</v>
      </c>
      <c r="Y1953" s="12">
        <f>VLOOKUP(H1953,Table1[#All],2,)*Kickstarter!E1953</f>
        <v>106222</v>
      </c>
      <c r="Z1953" s="5">
        <f>Y1953/'currency conversion'!$B$18</f>
        <v>2.3055565446049656E-3</v>
      </c>
    </row>
    <row r="1954" spans="1:26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0"/>
        <v>1.9847237142857144</v>
      </c>
      <c r="P1954" s="6">
        <f t="shared" si="301"/>
        <v>101.85532258064516</v>
      </c>
      <c r="Q1954" t="str">
        <f t="shared" si="302"/>
        <v>technology</v>
      </c>
      <c r="R1954" t="str">
        <f t="shared" si="303"/>
        <v>hardware</v>
      </c>
      <c r="S1954" s="10">
        <f t="shared" si="304"/>
        <v>41526.35665509259</v>
      </c>
      <c r="T1954" s="10">
        <f t="shared" si="305"/>
        <v>41563.35665509259</v>
      </c>
      <c r="U1954">
        <f t="shared" si="306"/>
        <v>2013</v>
      </c>
      <c r="V1954">
        <f t="shared" si="307"/>
        <v>2013</v>
      </c>
      <c r="W1954" t="str">
        <f t="shared" si="308"/>
        <v>Sep</v>
      </c>
      <c r="X1954" t="str">
        <f t="shared" si="309"/>
        <v>&gt;50000</v>
      </c>
      <c r="Y1954" s="12">
        <f>VLOOKUP(H1954,Table1[#All],2,)*Kickstarter!E1954</f>
        <v>52098.997499999998</v>
      </c>
      <c r="Z1954" s="5">
        <f>Y1954/'currency conversion'!$B$18</f>
        <v>1.130812681492372E-3</v>
      </c>
    </row>
    <row r="1955" spans="1:26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0"/>
        <v>2.2594666666666665</v>
      </c>
      <c r="P1955" s="6">
        <f t="shared" si="301"/>
        <v>230.55782312925169</v>
      </c>
      <c r="Q1955" t="str">
        <f t="shared" si="302"/>
        <v>technology</v>
      </c>
      <c r="R1955" t="str">
        <f t="shared" si="303"/>
        <v>hardware</v>
      </c>
      <c r="S1955" s="10">
        <f t="shared" si="304"/>
        <v>40940.949826388889</v>
      </c>
      <c r="T1955" s="10">
        <f t="shared" si="305"/>
        <v>40969.875</v>
      </c>
      <c r="U1955">
        <f t="shared" si="306"/>
        <v>2012</v>
      </c>
      <c r="V1955">
        <f t="shared" si="307"/>
        <v>2012</v>
      </c>
      <c r="W1955" t="str">
        <f t="shared" si="308"/>
        <v>Feb</v>
      </c>
      <c r="X1955" t="str">
        <f t="shared" si="309"/>
        <v>30000 to 34999</v>
      </c>
      <c r="Y1955" s="12">
        <f>VLOOKUP(H1955,Table1[#All],2,)*Kickstarter!E1955</f>
        <v>33892</v>
      </c>
      <c r="Z1955" s="5">
        <f>Y1955/'currency conversion'!$B$18</f>
        <v>7.3562842358222864E-4</v>
      </c>
    </row>
    <row r="1956" spans="1:26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0"/>
        <v>6.9894800000000004</v>
      </c>
      <c r="P1956" s="6">
        <f t="shared" si="301"/>
        <v>842.10602409638557</v>
      </c>
      <c r="Q1956" t="str">
        <f t="shared" si="302"/>
        <v>technology</v>
      </c>
      <c r="R1956" t="str">
        <f t="shared" si="303"/>
        <v>hardware</v>
      </c>
      <c r="S1956" s="10">
        <f t="shared" si="304"/>
        <v>42394.330740740741</v>
      </c>
      <c r="T1956" s="10">
        <f t="shared" si="305"/>
        <v>42440.958333333328</v>
      </c>
      <c r="U1956">
        <f t="shared" si="306"/>
        <v>2016</v>
      </c>
      <c r="V1956">
        <f t="shared" si="307"/>
        <v>2016</v>
      </c>
      <c r="W1956" t="str">
        <f t="shared" si="308"/>
        <v>Jan</v>
      </c>
      <c r="X1956" t="str">
        <f t="shared" si="309"/>
        <v>&gt;50000</v>
      </c>
      <c r="Y1956" s="12">
        <f>VLOOKUP(H1956,Table1[#All],2,)*Kickstarter!E1956</f>
        <v>349474</v>
      </c>
      <c r="Z1956" s="5">
        <f>Y1956/'currency conversion'!$B$18</f>
        <v>7.5853596041241525E-3</v>
      </c>
    </row>
    <row r="1957" spans="1:26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0"/>
        <v>3.9859528571428569</v>
      </c>
      <c r="P1957" s="6">
        <f t="shared" si="301"/>
        <v>577.27593103448271</v>
      </c>
      <c r="Q1957" t="str">
        <f t="shared" si="302"/>
        <v>technology</v>
      </c>
      <c r="R1957" t="str">
        <f t="shared" si="303"/>
        <v>hardware</v>
      </c>
      <c r="S1957" s="10">
        <f t="shared" si="304"/>
        <v>41020.021770833337</v>
      </c>
      <c r="T1957" s="10">
        <f t="shared" si="305"/>
        <v>41052.541666666664</v>
      </c>
      <c r="U1957">
        <f t="shared" si="306"/>
        <v>2012</v>
      </c>
      <c r="V1957">
        <f t="shared" si="307"/>
        <v>2012</v>
      </c>
      <c r="W1957" t="str">
        <f t="shared" si="308"/>
        <v>Apr</v>
      </c>
      <c r="X1957" t="str">
        <f t="shared" si="309"/>
        <v>&gt;50000</v>
      </c>
      <c r="Y1957" s="12">
        <f>VLOOKUP(H1957,Table1[#All],2,)*Kickstarter!E1957</f>
        <v>167410.01999999999</v>
      </c>
      <c r="Z1957" s="5">
        <f>Y1957/'currency conversion'!$B$18</f>
        <v>3.6336471469511794E-3</v>
      </c>
    </row>
    <row r="1958" spans="1:26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0"/>
        <v>2.9403333333333332</v>
      </c>
      <c r="P1958" s="6">
        <f t="shared" si="301"/>
        <v>483.34246575342468</v>
      </c>
      <c r="Q1958" t="str">
        <f t="shared" si="302"/>
        <v>technology</v>
      </c>
      <c r="R1958" t="str">
        <f t="shared" si="303"/>
        <v>hardware</v>
      </c>
      <c r="S1958" s="10">
        <f t="shared" si="304"/>
        <v>42067.673668981486</v>
      </c>
      <c r="T1958" s="10">
        <f t="shared" si="305"/>
        <v>42112.632002314815</v>
      </c>
      <c r="U1958">
        <f t="shared" si="306"/>
        <v>2015</v>
      </c>
      <c r="V1958">
        <f t="shared" si="307"/>
        <v>2015</v>
      </c>
      <c r="W1958" t="str">
        <f t="shared" si="308"/>
        <v>Mar</v>
      </c>
      <c r="X1958" t="str">
        <f t="shared" si="309"/>
        <v>&gt;50000</v>
      </c>
      <c r="Y1958" s="12">
        <f>VLOOKUP(H1958,Table1[#All],2,)*Kickstarter!E1958</f>
        <v>176420</v>
      </c>
      <c r="Z1958" s="5">
        <f>Y1958/'currency conversion'!$B$18</f>
        <v>3.8292094443637668E-3</v>
      </c>
    </row>
    <row r="1959" spans="1:26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0"/>
        <v>1.6750470000000002</v>
      </c>
      <c r="P1959" s="6">
        <f t="shared" si="301"/>
        <v>76.138500000000008</v>
      </c>
      <c r="Q1959" t="str">
        <f t="shared" si="302"/>
        <v>technology</v>
      </c>
      <c r="R1959" t="str">
        <f t="shared" si="303"/>
        <v>hardware</v>
      </c>
      <c r="S1959" s="10">
        <f t="shared" si="304"/>
        <v>41178.848530092597</v>
      </c>
      <c r="T1959" s="10">
        <f t="shared" si="305"/>
        <v>41208.848530092597</v>
      </c>
      <c r="U1959">
        <f t="shared" si="306"/>
        <v>2012</v>
      </c>
      <c r="V1959">
        <f t="shared" si="307"/>
        <v>2012</v>
      </c>
      <c r="W1959" t="str">
        <f t="shared" si="308"/>
        <v>Sep</v>
      </c>
      <c r="X1959" t="str">
        <f t="shared" si="309"/>
        <v>&gt;50000</v>
      </c>
      <c r="Y1959" s="12">
        <f>VLOOKUP(H1959,Table1[#All],2,)*Kickstarter!E1959</f>
        <v>50251.41</v>
      </c>
      <c r="Z1959" s="5">
        <f>Y1959/'currency conversion'!$B$18</f>
        <v>1.0907106550538251E-3</v>
      </c>
    </row>
    <row r="1960" spans="1:26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0"/>
        <v>14.355717142857143</v>
      </c>
      <c r="P1960" s="6">
        <f t="shared" si="301"/>
        <v>74.107684365781708</v>
      </c>
      <c r="Q1960" t="str">
        <f t="shared" si="302"/>
        <v>technology</v>
      </c>
      <c r="R1960" t="str">
        <f t="shared" si="303"/>
        <v>hardware</v>
      </c>
      <c r="S1960" s="10">
        <f t="shared" si="304"/>
        <v>41326.737974537034</v>
      </c>
      <c r="T1960" s="10">
        <f t="shared" si="305"/>
        <v>41356.69630787037</v>
      </c>
      <c r="U1960">
        <f t="shared" si="306"/>
        <v>2013</v>
      </c>
      <c r="V1960">
        <f t="shared" si="307"/>
        <v>2013</v>
      </c>
      <c r="W1960" t="str">
        <f t="shared" si="308"/>
        <v>Feb</v>
      </c>
      <c r="X1960" t="str">
        <f t="shared" si="309"/>
        <v>&gt;50000</v>
      </c>
      <c r="Y1960" s="12">
        <f>VLOOKUP(H1960,Table1[#All],2,)*Kickstarter!E1960</f>
        <v>100490.02</v>
      </c>
      <c r="Z1960" s="5">
        <f>Y1960/'currency conversion'!$B$18</f>
        <v>2.1811434851394616E-3</v>
      </c>
    </row>
    <row r="1961" spans="1:26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0"/>
        <v>1.5673440000000001</v>
      </c>
      <c r="P1961" s="6">
        <f t="shared" si="301"/>
        <v>36.965660377358489</v>
      </c>
      <c r="Q1961" t="str">
        <f t="shared" si="302"/>
        <v>technology</v>
      </c>
      <c r="R1961" t="str">
        <f t="shared" si="303"/>
        <v>hardware</v>
      </c>
      <c r="S1961" s="10">
        <f t="shared" si="304"/>
        <v>41871.595601851848</v>
      </c>
      <c r="T1961" s="10">
        <f t="shared" si="305"/>
        <v>41912.75</v>
      </c>
      <c r="U1961">
        <f t="shared" si="306"/>
        <v>2014</v>
      </c>
      <c r="V1961">
        <f t="shared" si="307"/>
        <v>2014</v>
      </c>
      <c r="W1961" t="str">
        <f t="shared" si="308"/>
        <v>Aug</v>
      </c>
      <c r="X1961" t="str">
        <f t="shared" si="309"/>
        <v>15000 to 19999</v>
      </c>
      <c r="Y1961" s="12">
        <f>VLOOKUP(H1961,Table1[#All],2,)*Kickstarter!E1961</f>
        <v>15673.44</v>
      </c>
      <c r="Z1961" s="5">
        <f>Y1961/'currency conversion'!$B$18</f>
        <v>3.4019320073500081E-4</v>
      </c>
    </row>
    <row r="1962" spans="1:26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0"/>
        <v>1.1790285714285715</v>
      </c>
      <c r="P1962" s="6">
        <f t="shared" si="301"/>
        <v>2500.969696969697</v>
      </c>
      <c r="Q1962" t="str">
        <f t="shared" si="302"/>
        <v>technology</v>
      </c>
      <c r="R1962" t="str">
        <f t="shared" si="303"/>
        <v>hardware</v>
      </c>
      <c r="S1962" s="10">
        <f t="shared" si="304"/>
        <v>41964.112743055557</v>
      </c>
      <c r="T1962" s="10">
        <f t="shared" si="305"/>
        <v>41994.112743055557</v>
      </c>
      <c r="U1962">
        <f t="shared" si="306"/>
        <v>2014</v>
      </c>
      <c r="V1962">
        <f t="shared" si="307"/>
        <v>2014</v>
      </c>
      <c r="W1962" t="str">
        <f t="shared" si="308"/>
        <v>Nov</v>
      </c>
      <c r="X1962" t="str">
        <f t="shared" si="309"/>
        <v>&gt;50000</v>
      </c>
      <c r="Y1962" s="12">
        <f>VLOOKUP(H1962,Table1[#All],2,)*Kickstarter!E1962</f>
        <v>9078.52</v>
      </c>
      <c r="Z1962" s="5">
        <f>Y1962/'currency conversion'!$B$18</f>
        <v>1.9704996329693541E-4</v>
      </c>
    </row>
    <row r="1963" spans="1:26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0"/>
        <v>11.053811999999999</v>
      </c>
      <c r="P1963" s="6">
        <f t="shared" si="301"/>
        <v>67.690214329454989</v>
      </c>
      <c r="Q1963" t="str">
        <f t="shared" si="302"/>
        <v>technology</v>
      </c>
      <c r="R1963" t="str">
        <f t="shared" si="303"/>
        <v>hardware</v>
      </c>
      <c r="S1963" s="10">
        <f t="shared" si="304"/>
        <v>41147.944641203707</v>
      </c>
      <c r="T1963" s="10">
        <f t="shared" si="305"/>
        <v>41187.915972222225</v>
      </c>
      <c r="U1963">
        <f t="shared" si="306"/>
        <v>2012</v>
      </c>
      <c r="V1963">
        <f t="shared" si="307"/>
        <v>2012</v>
      </c>
      <c r="W1963" t="str">
        <f t="shared" si="308"/>
        <v>Aug</v>
      </c>
      <c r="X1963" t="str">
        <f t="shared" si="309"/>
        <v>&gt;50000</v>
      </c>
      <c r="Y1963" s="12">
        <f>VLOOKUP(H1963,Table1[#All],2,)*Kickstarter!E1963</f>
        <v>110538.12</v>
      </c>
      <c r="Z1963" s="5">
        <f>Y1963/'currency conversion'!$B$18</f>
        <v>2.3992382556751804E-3</v>
      </c>
    </row>
    <row r="1964" spans="1:26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0"/>
        <v>1.9292499999999999</v>
      </c>
      <c r="P1964" s="6">
        <f t="shared" si="301"/>
        <v>63.04738562091503</v>
      </c>
      <c r="Q1964" t="str">
        <f t="shared" si="302"/>
        <v>technology</v>
      </c>
      <c r="R1964" t="str">
        <f t="shared" si="303"/>
        <v>hardware</v>
      </c>
      <c r="S1964" s="10">
        <f t="shared" si="304"/>
        <v>41742.530509259261</v>
      </c>
      <c r="T1964" s="10">
        <f t="shared" si="305"/>
        <v>41772.530509259261</v>
      </c>
      <c r="U1964">
        <f t="shared" si="306"/>
        <v>2014</v>
      </c>
      <c r="V1964">
        <f t="shared" si="307"/>
        <v>2014</v>
      </c>
      <c r="W1964" t="str">
        <f t="shared" si="308"/>
        <v>Apr</v>
      </c>
      <c r="X1964" t="str">
        <f t="shared" si="309"/>
        <v>15000 to 19999</v>
      </c>
      <c r="Y1964" s="12">
        <f>VLOOKUP(H1964,Table1[#All],2,)*Kickstarter!E1964</f>
        <v>19292.5</v>
      </c>
      <c r="Z1964" s="5">
        <f>Y1964/'currency conversion'!$B$18</f>
        <v>4.1874517177977534E-4</v>
      </c>
    </row>
    <row r="1965" spans="1:26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0"/>
        <v>1.268842105263158</v>
      </c>
      <c r="P1965" s="6">
        <f t="shared" si="301"/>
        <v>117.6</v>
      </c>
      <c r="Q1965" t="str">
        <f t="shared" si="302"/>
        <v>technology</v>
      </c>
      <c r="R1965" t="str">
        <f t="shared" si="303"/>
        <v>hardware</v>
      </c>
      <c r="S1965" s="10">
        <f t="shared" si="304"/>
        <v>41863.179791666669</v>
      </c>
      <c r="T1965" s="10">
        <f t="shared" si="305"/>
        <v>41898.179791666669</v>
      </c>
      <c r="U1965">
        <f t="shared" si="306"/>
        <v>2014</v>
      </c>
      <c r="V1965">
        <f t="shared" si="307"/>
        <v>2014</v>
      </c>
      <c r="W1965" t="str">
        <f t="shared" si="308"/>
        <v>Aug</v>
      </c>
      <c r="X1965" t="str">
        <f t="shared" si="309"/>
        <v>20000 to 24999</v>
      </c>
      <c r="Y1965" s="12">
        <f>VLOOKUP(H1965,Table1[#All],2,)*Kickstarter!E1965</f>
        <v>31581.48</v>
      </c>
      <c r="Z1965" s="5">
        <f>Y1965/'currency conversion'!$B$18</f>
        <v>6.8547841221508563E-4</v>
      </c>
    </row>
    <row r="1966" spans="1:26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0"/>
        <v>2.5957748878923765</v>
      </c>
      <c r="P1966" s="6">
        <f t="shared" si="301"/>
        <v>180.75185011709601</v>
      </c>
      <c r="Q1966" t="str">
        <f t="shared" si="302"/>
        <v>technology</v>
      </c>
      <c r="R1966" t="str">
        <f t="shared" si="303"/>
        <v>hardware</v>
      </c>
      <c r="S1966" s="10">
        <f t="shared" si="304"/>
        <v>42452.022824074069</v>
      </c>
      <c r="T1966" s="10">
        <f t="shared" si="305"/>
        <v>42482.022824074069</v>
      </c>
      <c r="U1966">
        <f t="shared" si="306"/>
        <v>2016</v>
      </c>
      <c r="V1966">
        <f t="shared" si="307"/>
        <v>2016</v>
      </c>
      <c r="W1966" t="str">
        <f t="shared" si="308"/>
        <v>Mar</v>
      </c>
      <c r="X1966" t="str">
        <f t="shared" si="309"/>
        <v>&gt;50000</v>
      </c>
      <c r="Y1966" s="12">
        <f>VLOOKUP(H1966,Table1[#All],2,)*Kickstarter!E1966</f>
        <v>263959.1568</v>
      </c>
      <c r="Z1966" s="5">
        <f>Y1966/'currency conversion'!$B$18</f>
        <v>5.7292534641472416E-3</v>
      </c>
    </row>
    <row r="1967" spans="1:26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0"/>
        <v>2.6227999999999998</v>
      </c>
      <c r="P1967" s="6">
        <f t="shared" si="301"/>
        <v>127.32038834951456</v>
      </c>
      <c r="Q1967" t="str">
        <f t="shared" si="302"/>
        <v>technology</v>
      </c>
      <c r="R1967" t="str">
        <f t="shared" si="303"/>
        <v>hardware</v>
      </c>
      <c r="S1967" s="10">
        <f t="shared" si="304"/>
        <v>40897.839236111111</v>
      </c>
      <c r="T1967" s="10">
        <f t="shared" si="305"/>
        <v>40919.791666666664</v>
      </c>
      <c r="U1967">
        <f t="shared" si="306"/>
        <v>2011</v>
      </c>
      <c r="V1967">
        <f t="shared" si="307"/>
        <v>2012</v>
      </c>
      <c r="W1967" t="str">
        <f t="shared" si="308"/>
        <v>Dec</v>
      </c>
      <c r="X1967" t="str">
        <f t="shared" si="309"/>
        <v>10000 to 14999</v>
      </c>
      <c r="Y1967" s="12">
        <f>VLOOKUP(H1967,Table1[#All],2,)*Kickstarter!E1967</f>
        <v>13114</v>
      </c>
      <c r="Z1967" s="5">
        <f>Y1967/'currency conversion'!$B$18</f>
        <v>2.8464036193961252E-4</v>
      </c>
    </row>
    <row r="1968" spans="1:26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0"/>
        <v>2.0674309000000002</v>
      </c>
      <c r="P1968" s="6">
        <f t="shared" si="301"/>
        <v>136.6444745538665</v>
      </c>
      <c r="Q1968" t="str">
        <f t="shared" si="302"/>
        <v>technology</v>
      </c>
      <c r="R1968" t="str">
        <f t="shared" si="303"/>
        <v>hardware</v>
      </c>
      <c r="S1968" s="10">
        <f t="shared" si="304"/>
        <v>41835.290486111109</v>
      </c>
      <c r="T1968" s="10">
        <f t="shared" si="305"/>
        <v>41865.290486111109</v>
      </c>
      <c r="U1968">
        <f t="shared" si="306"/>
        <v>2014</v>
      </c>
      <c r="V1968">
        <f t="shared" si="307"/>
        <v>2014</v>
      </c>
      <c r="W1968" t="str">
        <f t="shared" si="308"/>
        <v>Jul</v>
      </c>
      <c r="X1968" t="str">
        <f t="shared" si="309"/>
        <v>&gt;50000</v>
      </c>
      <c r="Y1968" s="12">
        <f>VLOOKUP(H1968,Table1[#All],2,)*Kickstarter!E1968</f>
        <v>206743.09</v>
      </c>
      <c r="Z1968" s="5">
        <f>Y1968/'currency conversion'!$B$18</f>
        <v>4.4873744064445539E-3</v>
      </c>
    </row>
    <row r="1969" spans="1:26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0"/>
        <v>3.7012999999999998</v>
      </c>
      <c r="P1969" s="6">
        <f t="shared" si="301"/>
        <v>182.78024691358024</v>
      </c>
      <c r="Q1969" t="str">
        <f t="shared" si="302"/>
        <v>technology</v>
      </c>
      <c r="R1969" t="str">
        <f t="shared" si="303"/>
        <v>hardware</v>
      </c>
      <c r="S1969" s="10">
        <f t="shared" si="304"/>
        <v>41730.413530092592</v>
      </c>
      <c r="T1969" s="10">
        <f t="shared" si="305"/>
        <v>41760.413530092592</v>
      </c>
      <c r="U1969">
        <f t="shared" si="306"/>
        <v>2014</v>
      </c>
      <c r="V1969">
        <f t="shared" si="307"/>
        <v>2014</v>
      </c>
      <c r="W1969" t="str">
        <f t="shared" si="308"/>
        <v>Apr</v>
      </c>
      <c r="X1969" t="str">
        <f t="shared" si="309"/>
        <v>&gt;50000</v>
      </c>
      <c r="Y1969" s="12">
        <f>VLOOKUP(H1969,Table1[#All],2,)*Kickstarter!E1969</f>
        <v>74026</v>
      </c>
      <c r="Z1969" s="5">
        <f>Y1969/'currency conversion'!$B$18</f>
        <v>1.6067399293077441E-3</v>
      </c>
    </row>
    <row r="1970" spans="1:26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0"/>
        <v>2.8496600000000001</v>
      </c>
      <c r="P1970" s="6">
        <f t="shared" si="301"/>
        <v>279.37843137254902</v>
      </c>
      <c r="Q1970" t="str">
        <f t="shared" si="302"/>
        <v>technology</v>
      </c>
      <c r="R1970" t="str">
        <f t="shared" si="303"/>
        <v>hardware</v>
      </c>
      <c r="S1970" s="10">
        <f t="shared" si="304"/>
        <v>42676.336979166663</v>
      </c>
      <c r="T1970" s="10">
        <f t="shared" si="305"/>
        <v>42707.378645833334</v>
      </c>
      <c r="U1970">
        <f t="shared" si="306"/>
        <v>2016</v>
      </c>
      <c r="V1970">
        <f t="shared" si="307"/>
        <v>2016</v>
      </c>
      <c r="W1970" t="str">
        <f t="shared" si="308"/>
        <v>Nov</v>
      </c>
      <c r="X1970" t="str">
        <f t="shared" si="309"/>
        <v>&gt;50000</v>
      </c>
      <c r="Y1970" s="12">
        <f>VLOOKUP(H1970,Table1[#All],2,)*Kickstarter!E1970</f>
        <v>142483</v>
      </c>
      <c r="Z1970" s="5">
        <f>Y1970/'currency conversion'!$B$18</f>
        <v>3.0926042923777497E-3</v>
      </c>
    </row>
    <row r="1971" spans="1:26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0"/>
        <v>5.7907999999999999</v>
      </c>
      <c r="P1971" s="6">
        <f t="shared" si="301"/>
        <v>61.375728669846318</v>
      </c>
      <c r="Q1971" t="str">
        <f t="shared" si="302"/>
        <v>technology</v>
      </c>
      <c r="R1971" t="str">
        <f t="shared" si="303"/>
        <v>hardware</v>
      </c>
      <c r="S1971" s="10">
        <f t="shared" si="304"/>
        <v>42557.542453703703</v>
      </c>
      <c r="T1971" s="10">
        <f t="shared" si="305"/>
        <v>42587.542453703703</v>
      </c>
      <c r="U1971">
        <f t="shared" si="306"/>
        <v>2016</v>
      </c>
      <c r="V1971">
        <f t="shared" si="307"/>
        <v>2016</v>
      </c>
      <c r="W1971" t="str">
        <f t="shared" si="308"/>
        <v>Jul</v>
      </c>
      <c r="X1971" t="str">
        <f t="shared" si="309"/>
        <v>&gt;50000</v>
      </c>
      <c r="Y1971" s="12">
        <f>VLOOKUP(H1971,Table1[#All],2,)*Kickstarter!E1971</f>
        <v>151718.96</v>
      </c>
      <c r="Z1971" s="5">
        <f>Y1971/'currency conversion'!$B$18</f>
        <v>3.2930715027834063E-3</v>
      </c>
    </row>
    <row r="1972" spans="1:26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0"/>
        <v>11.318</v>
      </c>
      <c r="P1972" s="6">
        <f t="shared" si="301"/>
        <v>80.727532097004286</v>
      </c>
      <c r="Q1972" t="str">
        <f t="shared" si="302"/>
        <v>technology</v>
      </c>
      <c r="R1972" t="str">
        <f t="shared" si="303"/>
        <v>hardware</v>
      </c>
      <c r="S1972" s="10">
        <f t="shared" si="304"/>
        <v>41323.943298611113</v>
      </c>
      <c r="T1972" s="10">
        <f t="shared" si="305"/>
        <v>41383.901631944442</v>
      </c>
      <c r="U1972">
        <f t="shared" si="306"/>
        <v>2013</v>
      </c>
      <c r="V1972">
        <f t="shared" si="307"/>
        <v>2013</v>
      </c>
      <c r="W1972" t="str">
        <f t="shared" si="308"/>
        <v>Feb</v>
      </c>
      <c r="X1972" t="str">
        <f t="shared" si="309"/>
        <v>&gt;50000</v>
      </c>
      <c r="Y1972" s="12">
        <f>VLOOKUP(H1972,Table1[#All],2,)*Kickstarter!E1972</f>
        <v>56590</v>
      </c>
      <c r="Z1972" s="5">
        <f>Y1972/'currency conversion'!$B$18</f>
        <v>1.2282902304531548E-3</v>
      </c>
    </row>
    <row r="1973" spans="1:26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0"/>
        <v>2.6302771750000002</v>
      </c>
      <c r="P1973" s="6">
        <f t="shared" si="301"/>
        <v>272.35590732591254</v>
      </c>
      <c r="Q1973" t="str">
        <f t="shared" si="302"/>
        <v>technology</v>
      </c>
      <c r="R1973" t="str">
        <f t="shared" si="303"/>
        <v>hardware</v>
      </c>
      <c r="S1973" s="10">
        <f t="shared" si="304"/>
        <v>41561.250706018516</v>
      </c>
      <c r="T1973" s="10">
        <f t="shared" si="305"/>
        <v>41592.916666666664</v>
      </c>
      <c r="U1973">
        <f t="shared" si="306"/>
        <v>2013</v>
      </c>
      <c r="V1973">
        <f t="shared" si="307"/>
        <v>2013</v>
      </c>
      <c r="W1973" t="str">
        <f t="shared" si="308"/>
        <v>Oct</v>
      </c>
      <c r="X1973" t="str">
        <f t="shared" si="309"/>
        <v>&gt;50000</v>
      </c>
      <c r="Y1973" s="12">
        <f>VLOOKUP(H1973,Table1[#All],2,)*Kickstarter!E1973</f>
        <v>1052110.8700000001</v>
      </c>
      <c r="Z1973" s="5">
        <f>Y1973/'currency conversion'!$B$18</f>
        <v>2.2836146014747646E-2</v>
      </c>
    </row>
    <row r="1974" spans="1:26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0"/>
        <v>6.7447999999999997</v>
      </c>
      <c r="P1974" s="6">
        <f t="shared" si="301"/>
        <v>70.848739495798313</v>
      </c>
      <c r="Q1974" t="str">
        <f t="shared" si="302"/>
        <v>technology</v>
      </c>
      <c r="R1974" t="str">
        <f t="shared" si="303"/>
        <v>hardware</v>
      </c>
      <c r="S1974" s="10">
        <f t="shared" si="304"/>
        <v>41200.762083333335</v>
      </c>
      <c r="T1974" s="10">
        <f t="shared" si="305"/>
        <v>41230.803749999999</v>
      </c>
      <c r="U1974">
        <f t="shared" si="306"/>
        <v>2012</v>
      </c>
      <c r="V1974">
        <f t="shared" si="307"/>
        <v>2012</v>
      </c>
      <c r="W1974" t="str">
        <f t="shared" si="308"/>
        <v>Oct</v>
      </c>
      <c r="X1974" t="str">
        <f t="shared" si="309"/>
        <v>15000 to 19999</v>
      </c>
      <c r="Y1974" s="12">
        <f>VLOOKUP(H1974,Table1[#All],2,)*Kickstarter!E1974</f>
        <v>16862</v>
      </c>
      <c r="Z1974" s="5">
        <f>Y1974/'currency conversion'!$B$18</f>
        <v>3.6599098543737575E-4</v>
      </c>
    </row>
    <row r="1975" spans="1:26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0"/>
        <v>2.5683081313131315</v>
      </c>
      <c r="P1975" s="6">
        <f t="shared" si="301"/>
        <v>247.94003412969283</v>
      </c>
      <c r="Q1975" t="str">
        <f t="shared" si="302"/>
        <v>technology</v>
      </c>
      <c r="R1975" t="str">
        <f t="shared" si="303"/>
        <v>hardware</v>
      </c>
      <c r="S1975" s="10">
        <f t="shared" si="304"/>
        <v>42549.472962962958</v>
      </c>
      <c r="T1975" s="10">
        <f t="shared" si="305"/>
        <v>42588.041666666672</v>
      </c>
      <c r="U1975">
        <f t="shared" si="306"/>
        <v>2016</v>
      </c>
      <c r="V1975">
        <f t="shared" si="307"/>
        <v>2016</v>
      </c>
      <c r="W1975" t="str">
        <f t="shared" si="308"/>
        <v>Jun</v>
      </c>
      <c r="X1975" t="str">
        <f t="shared" si="309"/>
        <v>&gt;50000</v>
      </c>
      <c r="Y1975" s="12">
        <f>VLOOKUP(H1975,Table1[#All],2,)*Kickstarter!E1975</f>
        <v>508525.01</v>
      </c>
      <c r="Z1975" s="5">
        <f>Y1975/'currency conversion'!$B$18</f>
        <v>1.103757380675195E-2</v>
      </c>
    </row>
    <row r="1976" spans="1:26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0"/>
        <v>3.7549600000000001</v>
      </c>
      <c r="P1976" s="6">
        <f t="shared" si="301"/>
        <v>186.81393034825871</v>
      </c>
      <c r="Q1976" t="str">
        <f t="shared" si="302"/>
        <v>technology</v>
      </c>
      <c r="R1976" t="str">
        <f t="shared" si="303"/>
        <v>hardware</v>
      </c>
      <c r="S1976" s="10">
        <f t="shared" si="304"/>
        <v>41445.084131944444</v>
      </c>
      <c r="T1976" s="10">
        <f t="shared" si="305"/>
        <v>41505.084131944444</v>
      </c>
      <c r="U1976">
        <f t="shared" si="306"/>
        <v>2013</v>
      </c>
      <c r="V1976">
        <f t="shared" si="307"/>
        <v>2013</v>
      </c>
      <c r="W1976" t="str">
        <f t="shared" si="308"/>
        <v>Jun</v>
      </c>
      <c r="X1976" t="str">
        <f t="shared" si="309"/>
        <v>&gt;50000</v>
      </c>
      <c r="Y1976" s="12">
        <f>VLOOKUP(H1976,Table1[#All],2,)*Kickstarter!E1976</f>
        <v>98379.952000000005</v>
      </c>
      <c r="Z1976" s="5">
        <f>Y1976/'currency conversion'!$B$18</f>
        <v>2.1353442995944568E-3</v>
      </c>
    </row>
    <row r="1977" spans="1:26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0"/>
        <v>2.0870837499999997</v>
      </c>
      <c r="P1977" s="6">
        <f t="shared" si="301"/>
        <v>131.98948616600788</v>
      </c>
      <c r="Q1977" t="str">
        <f t="shared" si="302"/>
        <v>technology</v>
      </c>
      <c r="R1977" t="str">
        <f t="shared" si="303"/>
        <v>hardware</v>
      </c>
      <c r="S1977" s="10">
        <f t="shared" si="304"/>
        <v>41313.505219907405</v>
      </c>
      <c r="T1977" s="10">
        <f t="shared" si="305"/>
        <v>41343.505219907405</v>
      </c>
      <c r="U1977">
        <f t="shared" si="306"/>
        <v>2013</v>
      </c>
      <c r="V1977">
        <f t="shared" si="307"/>
        <v>2013</v>
      </c>
      <c r="W1977" t="str">
        <f t="shared" si="308"/>
        <v>Feb</v>
      </c>
      <c r="X1977" t="str">
        <f t="shared" si="309"/>
        <v>30000 to 34999</v>
      </c>
      <c r="Y1977" s="12">
        <f>VLOOKUP(H1977,Table1[#All],2,)*Kickstarter!E1977</f>
        <v>33393.339999999997</v>
      </c>
      <c r="Z1977" s="5">
        <f>Y1977/'currency conversion'!$B$18</f>
        <v>7.248049705637135E-4</v>
      </c>
    </row>
    <row r="1978" spans="1:26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0"/>
        <v>3.4660000000000002</v>
      </c>
      <c r="P1978" s="6">
        <f t="shared" si="301"/>
        <v>29.310782241014799</v>
      </c>
      <c r="Q1978" t="str">
        <f t="shared" si="302"/>
        <v>technology</v>
      </c>
      <c r="R1978" t="str">
        <f t="shared" si="303"/>
        <v>hardware</v>
      </c>
      <c r="S1978" s="10">
        <f t="shared" si="304"/>
        <v>41438.649594907409</v>
      </c>
      <c r="T1978" s="10">
        <f t="shared" si="305"/>
        <v>41468.649594907409</v>
      </c>
      <c r="U1978">
        <f t="shared" si="306"/>
        <v>2013</v>
      </c>
      <c r="V1978">
        <f t="shared" si="307"/>
        <v>2013</v>
      </c>
      <c r="W1978" t="str">
        <f t="shared" si="308"/>
        <v>Jun</v>
      </c>
      <c r="X1978" t="str">
        <f t="shared" si="309"/>
        <v>10000 to 14999</v>
      </c>
      <c r="Y1978" s="12">
        <f>VLOOKUP(H1978,Table1[#All],2,)*Kickstarter!E1978</f>
        <v>18161.84</v>
      </c>
      <c r="Z1978" s="5">
        <f>Y1978/'currency conversion'!$B$18</f>
        <v>3.942041109569416E-4</v>
      </c>
    </row>
    <row r="1979" spans="1:26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0"/>
        <v>4.0232999999999999</v>
      </c>
      <c r="P1979" s="6">
        <f t="shared" si="301"/>
        <v>245.02436053593178</v>
      </c>
      <c r="Q1979" t="str">
        <f t="shared" si="302"/>
        <v>technology</v>
      </c>
      <c r="R1979" t="str">
        <f t="shared" si="303"/>
        <v>hardware</v>
      </c>
      <c r="S1979" s="10">
        <f t="shared" si="304"/>
        <v>42310.966898148152</v>
      </c>
      <c r="T1979" s="10">
        <f t="shared" si="305"/>
        <v>42357.082638888889</v>
      </c>
      <c r="U1979">
        <f t="shared" si="306"/>
        <v>2015</v>
      </c>
      <c r="V1979">
        <f t="shared" si="307"/>
        <v>2015</v>
      </c>
      <c r="W1979" t="str">
        <f t="shared" si="308"/>
        <v>Nov</v>
      </c>
      <c r="X1979" t="str">
        <f t="shared" si="309"/>
        <v>&gt;50000</v>
      </c>
      <c r="Y1979" s="12">
        <f>VLOOKUP(H1979,Table1[#All],2,)*Kickstarter!E1979</f>
        <v>201165</v>
      </c>
      <c r="Z1979" s="5">
        <f>Y1979/'currency conversion'!$B$18</f>
        <v>4.3663015410692506E-3</v>
      </c>
    </row>
    <row r="1980" spans="1:26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0"/>
        <v>10.2684514</v>
      </c>
      <c r="P1980" s="6">
        <f t="shared" si="301"/>
        <v>1323.2540463917526</v>
      </c>
      <c r="Q1980" t="str">
        <f t="shared" si="302"/>
        <v>technology</v>
      </c>
      <c r="R1980" t="str">
        <f t="shared" si="303"/>
        <v>hardware</v>
      </c>
      <c r="S1980" s="10">
        <f t="shared" si="304"/>
        <v>41038.975601851853</v>
      </c>
      <c r="T1980" s="10">
        <f t="shared" si="305"/>
        <v>41072.041666666664</v>
      </c>
      <c r="U1980">
        <f t="shared" si="306"/>
        <v>2012</v>
      </c>
      <c r="V1980">
        <f t="shared" si="307"/>
        <v>2012</v>
      </c>
      <c r="W1980" t="str">
        <f t="shared" si="308"/>
        <v>May</v>
      </c>
      <c r="X1980" t="str">
        <f t="shared" si="309"/>
        <v>&gt;50000</v>
      </c>
      <c r="Y1980" s="12">
        <f>VLOOKUP(H1980,Table1[#All],2,)*Kickstarter!E1980</f>
        <v>513422.57</v>
      </c>
      <c r="Z1980" s="5">
        <f>Y1980/'currency conversion'!$B$18</f>
        <v>1.1143875717002137E-2</v>
      </c>
    </row>
    <row r="1981" spans="1:26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0"/>
        <v>1.14901155</v>
      </c>
      <c r="P1981" s="6">
        <f t="shared" si="301"/>
        <v>282.65966789667897</v>
      </c>
      <c r="Q1981" t="str">
        <f t="shared" si="302"/>
        <v>technology</v>
      </c>
      <c r="R1981" t="str">
        <f t="shared" si="303"/>
        <v>hardware</v>
      </c>
      <c r="S1981" s="10">
        <f t="shared" si="304"/>
        <v>42290.210023148145</v>
      </c>
      <c r="T1981" s="10">
        <f t="shared" si="305"/>
        <v>42326.957638888889</v>
      </c>
      <c r="U1981">
        <f t="shared" si="306"/>
        <v>2015</v>
      </c>
      <c r="V1981">
        <f t="shared" si="307"/>
        <v>2015</v>
      </c>
      <c r="W1981" t="str">
        <f t="shared" si="308"/>
        <v>Oct</v>
      </c>
      <c r="X1981" t="str">
        <f t="shared" si="309"/>
        <v>&gt;50000</v>
      </c>
      <c r="Y1981" s="12">
        <f>VLOOKUP(H1981,Table1[#All],2,)*Kickstarter!E1981</f>
        <v>229802.31</v>
      </c>
      <c r="Z1981" s="5">
        <f>Y1981/'currency conversion'!$B$18</f>
        <v>4.9878765207380686E-3</v>
      </c>
    </row>
    <row r="1982" spans="1:26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0"/>
        <v>3.5482402000000004</v>
      </c>
      <c r="P1982" s="6">
        <f t="shared" si="301"/>
        <v>91.214401028277635</v>
      </c>
      <c r="Q1982" t="str">
        <f t="shared" si="302"/>
        <v>technology</v>
      </c>
      <c r="R1982" t="str">
        <f t="shared" si="303"/>
        <v>hardware</v>
      </c>
      <c r="S1982" s="10">
        <f t="shared" si="304"/>
        <v>42423.292384259257</v>
      </c>
      <c r="T1982" s="10">
        <f t="shared" si="305"/>
        <v>42463.250717592593</v>
      </c>
      <c r="U1982">
        <f t="shared" si="306"/>
        <v>2016</v>
      </c>
      <c r="V1982">
        <f t="shared" si="307"/>
        <v>2016</v>
      </c>
      <c r="W1982" t="str">
        <f t="shared" si="308"/>
        <v>Feb</v>
      </c>
      <c r="X1982" t="str">
        <f t="shared" si="309"/>
        <v>&gt;50000</v>
      </c>
      <c r="Y1982" s="12">
        <f>VLOOKUP(H1982,Table1[#All],2,)*Kickstarter!E1982</f>
        <v>202249.69139999998</v>
      </c>
      <c r="Z1982" s="5">
        <f>Y1982/'currency conversion'!$B$18</f>
        <v>4.3898448499520301E-3</v>
      </c>
    </row>
    <row r="1983" spans="1:26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0"/>
        <v>5.0799999999999998E-2</v>
      </c>
      <c r="P1983" s="6">
        <f t="shared" si="301"/>
        <v>31.75</v>
      </c>
      <c r="Q1983" t="str">
        <f t="shared" si="302"/>
        <v>photography</v>
      </c>
      <c r="R1983" t="str">
        <f t="shared" si="303"/>
        <v>people</v>
      </c>
      <c r="S1983" s="10">
        <f t="shared" si="304"/>
        <v>41799.475289351853</v>
      </c>
      <c r="T1983" s="10">
        <f t="shared" si="305"/>
        <v>41829.475289351853</v>
      </c>
      <c r="U1983">
        <f t="shared" si="306"/>
        <v>2014</v>
      </c>
      <c r="V1983">
        <f t="shared" si="307"/>
        <v>2014</v>
      </c>
      <c r="W1983" t="str">
        <f t="shared" si="308"/>
        <v>Jun</v>
      </c>
      <c r="X1983" t="str">
        <f t="shared" si="309"/>
        <v>&lt;1000</v>
      </c>
      <c r="Y1983" s="12">
        <f>VLOOKUP(H1983,Table1[#All],2,)*Kickstarter!E1983</f>
        <v>285.75</v>
      </c>
      <c r="Z1983" s="5">
        <f>Y1983/'currency conversion'!$B$18</f>
        <v>6.2022253640570593E-6</v>
      </c>
    </row>
    <row r="1984" spans="1:26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0"/>
        <v>0</v>
      </c>
      <c r="P1984" s="6">
        <f t="shared" si="301"/>
        <v>0</v>
      </c>
      <c r="Q1984" t="str">
        <f t="shared" si="302"/>
        <v>photography</v>
      </c>
      <c r="R1984" t="str">
        <f t="shared" si="303"/>
        <v>people</v>
      </c>
      <c r="S1984" s="10">
        <f t="shared" si="304"/>
        <v>42678.336655092593</v>
      </c>
      <c r="T1984" s="10">
        <f t="shared" si="305"/>
        <v>42708.378321759257</v>
      </c>
      <c r="U1984">
        <f t="shared" si="306"/>
        <v>2016</v>
      </c>
      <c r="V1984">
        <f t="shared" si="307"/>
        <v>2016</v>
      </c>
      <c r="W1984" t="str">
        <f t="shared" si="308"/>
        <v>Nov</v>
      </c>
      <c r="X1984" t="str">
        <f t="shared" si="309"/>
        <v>No funding</v>
      </c>
      <c r="Y1984" s="12">
        <f>VLOOKUP(H1984,Table1[#All],2,)*Kickstarter!E1984</f>
        <v>0</v>
      </c>
      <c r="Z1984" s="5">
        <f>Y1984/'currency conversion'!$B$18</f>
        <v>0</v>
      </c>
    </row>
    <row r="1985" spans="1:26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0"/>
        <v>4.2999999999999997E-2</v>
      </c>
      <c r="P1985" s="6">
        <f t="shared" si="301"/>
        <v>88.6875</v>
      </c>
      <c r="Q1985" t="str">
        <f t="shared" si="302"/>
        <v>photography</v>
      </c>
      <c r="R1985" t="str">
        <f t="shared" si="303"/>
        <v>people</v>
      </c>
      <c r="S1985" s="10">
        <f t="shared" si="304"/>
        <v>42592.761782407411</v>
      </c>
      <c r="T1985" s="10">
        <f t="shared" si="305"/>
        <v>42615.041666666672</v>
      </c>
      <c r="U1985">
        <f t="shared" si="306"/>
        <v>2016</v>
      </c>
      <c r="V1985">
        <f t="shared" si="307"/>
        <v>2016</v>
      </c>
      <c r="W1985" t="str">
        <f t="shared" si="308"/>
        <v>Aug</v>
      </c>
      <c r="X1985" t="str">
        <f t="shared" si="309"/>
        <v>1000 to 4999</v>
      </c>
      <c r="Y1985" s="12">
        <f>VLOOKUP(H1985,Table1[#All],2,)*Kickstarter!E1985</f>
        <v>1419</v>
      </c>
      <c r="Z1985" s="5">
        <f>Y1985/'currency conversion'!$B$18</f>
        <v>3.0799502332797782E-5</v>
      </c>
    </row>
    <row r="1986" spans="1:26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0"/>
        <v>0.21146666666666666</v>
      </c>
      <c r="P1986" s="6">
        <f t="shared" si="301"/>
        <v>453.14285714285717</v>
      </c>
      <c r="Q1986" t="str">
        <f t="shared" si="302"/>
        <v>photography</v>
      </c>
      <c r="R1986" t="str">
        <f t="shared" si="303"/>
        <v>people</v>
      </c>
      <c r="S1986" s="10">
        <f t="shared" si="304"/>
        <v>41913.540289351848</v>
      </c>
      <c r="T1986" s="10">
        <f t="shared" si="305"/>
        <v>41973.581956018519</v>
      </c>
      <c r="U1986">
        <f t="shared" si="306"/>
        <v>2014</v>
      </c>
      <c r="V1986">
        <f t="shared" si="307"/>
        <v>2014</v>
      </c>
      <c r="W1986" t="str">
        <f t="shared" si="308"/>
        <v>Oct</v>
      </c>
      <c r="X1986" t="str">
        <f t="shared" si="309"/>
        <v>1000 to 4999</v>
      </c>
      <c r="Y1986" s="12">
        <f>VLOOKUP(H1986,Table1[#All],2,)*Kickstarter!E1986</f>
        <v>3172</v>
      </c>
      <c r="Z1986" s="5">
        <f>Y1986/'currency conversion'!$B$18</f>
        <v>6.8848499929270306E-5</v>
      </c>
    </row>
    <row r="1987" spans="1:26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0">IF(D1987&lt;&gt;0,IF(E1987&lt;&gt;0,E1987/D1987,0),0)</f>
        <v>3.1875000000000001E-2</v>
      </c>
      <c r="P1987" s="6">
        <f t="shared" ref="P1987:P2050" si="311">IF(L1987&lt;&gt;0,IF(E1987&lt;&gt;0,E1987/L1987,0),0)</f>
        <v>12.75</v>
      </c>
      <c r="Q1987" t="str">
        <f t="shared" ref="Q1987:Q2050" si="312">LEFT(N1987,SEARCH("/",N1987,1)-1)</f>
        <v>photography</v>
      </c>
      <c r="R1987" t="str">
        <f t="shared" ref="R1987:R2050" si="313">RIGHT(N1987,LEN(N1987)-SEARCH("/",N1987,1))</f>
        <v>people</v>
      </c>
      <c r="S1987" s="10">
        <f t="shared" ref="S1987:S2050" si="314">(J1987/86400)+25569+(-6/24)</f>
        <v>42555.448738425926</v>
      </c>
      <c r="T1987" s="10">
        <f t="shared" ref="T1987:T2050" si="315">(I1987/86400)+25569+(-6/24)</f>
        <v>42584.708333333328</v>
      </c>
      <c r="U1987">
        <f t="shared" ref="U1987:U2050" si="316">YEAR(S1987)</f>
        <v>2016</v>
      </c>
      <c r="V1987">
        <f t="shared" ref="V1987:V2050" si="317">YEAR(T1987)</f>
        <v>2016</v>
      </c>
      <c r="W1987" t="str">
        <f t="shared" ref="W1987:W2050" si="318">TEXT(S1987,"mmm")</f>
        <v>Jul</v>
      </c>
      <c r="X1987" t="str">
        <f t="shared" ref="X1987:X2050" si="319">IF(E1987=0,"No funding",IF(E1987&lt;1000,"&lt;1000",IF(E1987&lt;4999,"1000 to 4999",IF(E1987&lt;10000,"5000 to 9999",IF(E1987&lt;14999,"10000 to 14999",IF(E1987&lt;20000,"15000 to 19999",IF(E1987&lt;25000,"20000 to 24999",IF(E1987&lt;30000,"25000 to 29999",IF(E1987&lt;35000,"30000 to 34999",IF(E1987&lt;40000,"35000 to 39999",IF(E1987&lt;45000,"40000 to 44999",IF(E1987&lt;50000,"45000 to 49999","&gt;50000"))))))))))))</f>
        <v>&lt;1000</v>
      </c>
      <c r="Y1987" s="12">
        <f>VLOOKUP(H1987,Table1[#All],2,)*Kickstarter!E1987</f>
        <v>66.81</v>
      </c>
      <c r="Z1987" s="5">
        <f>Y1987/'currency conversion'!$B$18</f>
        <v>1.450116103491346E-6</v>
      </c>
    </row>
    <row r="1988" spans="1:26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0"/>
        <v>5.0000000000000001E-4</v>
      </c>
      <c r="P1988" s="6">
        <f t="shared" si="311"/>
        <v>1</v>
      </c>
      <c r="Q1988" t="str">
        <f t="shared" si="312"/>
        <v>photography</v>
      </c>
      <c r="R1988" t="str">
        <f t="shared" si="313"/>
        <v>people</v>
      </c>
      <c r="S1988" s="10">
        <f t="shared" si="314"/>
        <v>42413.183831018519</v>
      </c>
      <c r="T1988" s="10">
        <f t="shared" si="315"/>
        <v>42443.142164351855</v>
      </c>
      <c r="U1988">
        <f t="shared" si="316"/>
        <v>2016</v>
      </c>
      <c r="V1988">
        <f t="shared" si="317"/>
        <v>2016</v>
      </c>
      <c r="W1988" t="str">
        <f t="shared" si="318"/>
        <v>Feb</v>
      </c>
      <c r="X1988" t="str">
        <f t="shared" si="319"/>
        <v>&lt;1000</v>
      </c>
      <c r="Y1988" s="12">
        <f>VLOOKUP(H1988,Table1[#All],2,)*Kickstarter!E1988</f>
        <v>1.31</v>
      </c>
      <c r="Z1988" s="5">
        <f>Y1988/'currency conversion'!$B$18</f>
        <v>2.8433649088065608E-8</v>
      </c>
    </row>
    <row r="1989" spans="1:26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0"/>
        <v>0.42472727272727273</v>
      </c>
      <c r="P1989" s="6">
        <f t="shared" si="311"/>
        <v>83.428571428571431</v>
      </c>
      <c r="Q1989" t="str">
        <f t="shared" si="312"/>
        <v>photography</v>
      </c>
      <c r="R1989" t="str">
        <f t="shared" si="313"/>
        <v>people</v>
      </c>
      <c r="S1989" s="10">
        <f t="shared" si="314"/>
        <v>42034.389768518522</v>
      </c>
      <c r="T1989" s="10">
        <f t="shared" si="315"/>
        <v>42064.389768518522</v>
      </c>
      <c r="U1989">
        <f t="shared" si="316"/>
        <v>2015</v>
      </c>
      <c r="V1989">
        <f t="shared" si="317"/>
        <v>2015</v>
      </c>
      <c r="W1989" t="str">
        <f t="shared" si="318"/>
        <v>Jan</v>
      </c>
      <c r="X1989" t="str">
        <f t="shared" si="319"/>
        <v>1000 to 4999</v>
      </c>
      <c r="Y1989" s="12">
        <f>VLOOKUP(H1989,Table1[#All],2,)*Kickstarter!E1989</f>
        <v>3060.1600000000003</v>
      </c>
      <c r="Z1989" s="5">
        <f>Y1989/'currency conversion'!$B$18</f>
        <v>6.6421004269721261E-5</v>
      </c>
    </row>
    <row r="1990" spans="1:26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0"/>
        <v>4.1666666666666666E-3</v>
      </c>
      <c r="P1990" s="6">
        <f t="shared" si="311"/>
        <v>25</v>
      </c>
      <c r="Q1990" t="str">
        <f t="shared" si="312"/>
        <v>photography</v>
      </c>
      <c r="R1990" t="str">
        <f t="shared" si="313"/>
        <v>people</v>
      </c>
      <c r="S1990" s="10">
        <f t="shared" si="314"/>
        <v>42206.513217592597</v>
      </c>
      <c r="T1990" s="10">
        <f t="shared" si="315"/>
        <v>42236.513217592597</v>
      </c>
      <c r="U1990">
        <f t="shared" si="316"/>
        <v>2015</v>
      </c>
      <c r="V1990">
        <f t="shared" si="317"/>
        <v>2015</v>
      </c>
      <c r="W1990" t="str">
        <f t="shared" si="318"/>
        <v>Jul</v>
      </c>
      <c r="X1990" t="str">
        <f t="shared" si="319"/>
        <v>&lt;1000</v>
      </c>
      <c r="Y1990" s="12">
        <f>VLOOKUP(H1990,Table1[#All],2,)*Kickstarter!E1990</f>
        <v>25</v>
      </c>
      <c r="Z1990" s="5">
        <f>Y1990/'currency conversion'!$B$18</f>
        <v>5.4262689099361849E-7</v>
      </c>
    </row>
    <row r="1991" spans="1:26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0"/>
        <v>0.01</v>
      </c>
      <c r="P1991" s="6">
        <f t="shared" si="311"/>
        <v>50</v>
      </c>
      <c r="Q1991" t="str">
        <f t="shared" si="312"/>
        <v>photography</v>
      </c>
      <c r="R1991" t="str">
        <f t="shared" si="313"/>
        <v>people</v>
      </c>
      <c r="S1991" s="10">
        <f t="shared" si="314"/>
        <v>42685.430648148147</v>
      </c>
      <c r="T1991" s="10">
        <f t="shared" si="315"/>
        <v>42715.430648148147</v>
      </c>
      <c r="U1991">
        <f t="shared" si="316"/>
        <v>2016</v>
      </c>
      <c r="V1991">
        <f t="shared" si="317"/>
        <v>2016</v>
      </c>
      <c r="W1991" t="str">
        <f t="shared" si="318"/>
        <v>Nov</v>
      </c>
      <c r="X1991" t="str">
        <f t="shared" si="319"/>
        <v>&lt;1000</v>
      </c>
      <c r="Y1991" s="12">
        <f>VLOOKUP(H1991,Table1[#All],2,)*Kickstarter!E1991</f>
        <v>50</v>
      </c>
      <c r="Z1991" s="5">
        <f>Y1991/'currency conversion'!$B$18</f>
        <v>1.085253781987237E-6</v>
      </c>
    </row>
    <row r="1992" spans="1:26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0"/>
        <v>0.16966666666666666</v>
      </c>
      <c r="P1992" s="6">
        <f t="shared" si="311"/>
        <v>101.8</v>
      </c>
      <c r="Q1992" t="str">
        <f t="shared" si="312"/>
        <v>photography</v>
      </c>
      <c r="R1992" t="str">
        <f t="shared" si="313"/>
        <v>people</v>
      </c>
      <c r="S1992" s="10">
        <f t="shared" si="314"/>
        <v>42397.945972222224</v>
      </c>
      <c r="T1992" s="10">
        <f t="shared" si="315"/>
        <v>42412.945972222224</v>
      </c>
      <c r="U1992">
        <f t="shared" si="316"/>
        <v>2016</v>
      </c>
      <c r="V1992">
        <f t="shared" si="317"/>
        <v>2016</v>
      </c>
      <c r="W1992" t="str">
        <f t="shared" si="318"/>
        <v>Jan</v>
      </c>
      <c r="X1992" t="str">
        <f t="shared" si="319"/>
        <v>&lt;1000</v>
      </c>
      <c r="Y1992" s="12">
        <f>VLOOKUP(H1992,Table1[#All],2,)*Kickstarter!E1992</f>
        <v>509</v>
      </c>
      <c r="Z1992" s="5">
        <f>Y1992/'currency conversion'!$B$18</f>
        <v>1.1047883500630072E-5</v>
      </c>
    </row>
    <row r="1993" spans="1:26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0"/>
        <v>7.0000000000000007E-2</v>
      </c>
      <c r="P1993" s="6">
        <f t="shared" si="311"/>
        <v>46.666666666666664</v>
      </c>
      <c r="Q1993" t="str">
        <f t="shared" si="312"/>
        <v>photography</v>
      </c>
      <c r="R1993" t="str">
        <f t="shared" si="313"/>
        <v>people</v>
      </c>
      <c r="S1993" s="10">
        <f t="shared" si="314"/>
        <v>42167.64335648148</v>
      </c>
      <c r="T1993" s="10">
        <f t="shared" si="315"/>
        <v>42188.64335648148</v>
      </c>
      <c r="U1993">
        <f t="shared" si="316"/>
        <v>2015</v>
      </c>
      <c r="V1993">
        <f t="shared" si="317"/>
        <v>2015</v>
      </c>
      <c r="W1993" t="str">
        <f t="shared" si="318"/>
        <v>Jun</v>
      </c>
      <c r="X1993" t="str">
        <f t="shared" si="319"/>
        <v>&lt;1000</v>
      </c>
      <c r="Y1993" s="12">
        <f>VLOOKUP(H1993,Table1[#All],2,)*Kickstarter!E1993</f>
        <v>140</v>
      </c>
      <c r="Z1993" s="5">
        <f>Y1993/'currency conversion'!$B$18</f>
        <v>3.0387105895642633E-6</v>
      </c>
    </row>
    <row r="1994" spans="1:26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0"/>
        <v>1.3333333333333333E-3</v>
      </c>
      <c r="P1994" s="6">
        <f t="shared" si="311"/>
        <v>1</v>
      </c>
      <c r="Q1994" t="str">
        <f t="shared" si="312"/>
        <v>photography</v>
      </c>
      <c r="R1994" t="str">
        <f t="shared" si="313"/>
        <v>people</v>
      </c>
      <c r="S1994" s="10">
        <f t="shared" si="314"/>
        <v>42022.893414351856</v>
      </c>
      <c r="T1994" s="10">
        <f t="shared" si="315"/>
        <v>42052.893414351856</v>
      </c>
      <c r="U1994">
        <f t="shared" si="316"/>
        <v>2015</v>
      </c>
      <c r="V1994">
        <f t="shared" si="317"/>
        <v>2015</v>
      </c>
      <c r="W1994" t="str">
        <f t="shared" si="318"/>
        <v>Jan</v>
      </c>
      <c r="X1994" t="str">
        <f t="shared" si="319"/>
        <v>&lt;1000</v>
      </c>
      <c r="Y1994" s="12">
        <f>VLOOKUP(H1994,Table1[#All],2,)*Kickstarter!E1994</f>
        <v>2</v>
      </c>
      <c r="Z1994" s="5">
        <f>Y1994/'currency conversion'!$B$18</f>
        <v>4.3410151279489474E-8</v>
      </c>
    </row>
    <row r="1995" spans="1:26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0"/>
        <v>0</v>
      </c>
      <c r="P1995" s="6">
        <f t="shared" si="311"/>
        <v>0</v>
      </c>
      <c r="Q1995" t="str">
        <f t="shared" si="312"/>
        <v>photography</v>
      </c>
      <c r="R1995" t="str">
        <f t="shared" si="313"/>
        <v>people</v>
      </c>
      <c r="S1995" s="10">
        <f t="shared" si="314"/>
        <v>42329.338391203702</v>
      </c>
      <c r="T1995" s="10">
        <f t="shared" si="315"/>
        <v>42359.338391203702</v>
      </c>
      <c r="U1995">
        <f t="shared" si="316"/>
        <v>2015</v>
      </c>
      <c r="V1995">
        <f t="shared" si="317"/>
        <v>2015</v>
      </c>
      <c r="W1995" t="str">
        <f t="shared" si="318"/>
        <v>Nov</v>
      </c>
      <c r="X1995" t="str">
        <f t="shared" si="319"/>
        <v>No funding</v>
      </c>
      <c r="Y1995" s="12">
        <f>VLOOKUP(H1995,Table1[#All],2,)*Kickstarter!E1995</f>
        <v>0</v>
      </c>
      <c r="Z1995" s="5">
        <f>Y1995/'currency conversion'!$B$18</f>
        <v>0</v>
      </c>
    </row>
    <row r="1996" spans="1:26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0"/>
        <v>0</v>
      </c>
      <c r="P1996" s="6">
        <f t="shared" si="311"/>
        <v>0</v>
      </c>
      <c r="Q1996" t="str">
        <f t="shared" si="312"/>
        <v>photography</v>
      </c>
      <c r="R1996" t="str">
        <f t="shared" si="313"/>
        <v>people</v>
      </c>
      <c r="S1996" s="10">
        <f t="shared" si="314"/>
        <v>42650.756273148145</v>
      </c>
      <c r="T1996" s="10">
        <f t="shared" si="315"/>
        <v>42710.797939814816</v>
      </c>
      <c r="U1996">
        <f t="shared" si="316"/>
        <v>2016</v>
      </c>
      <c r="V1996">
        <f t="shared" si="317"/>
        <v>2016</v>
      </c>
      <c r="W1996" t="str">
        <f t="shared" si="318"/>
        <v>Oct</v>
      </c>
      <c r="X1996" t="str">
        <f t="shared" si="319"/>
        <v>No funding</v>
      </c>
      <c r="Y1996" s="12">
        <f>VLOOKUP(H1996,Table1[#All],2,)*Kickstarter!E1996</f>
        <v>0</v>
      </c>
      <c r="Z1996" s="5">
        <f>Y1996/'currency conversion'!$B$18</f>
        <v>0</v>
      </c>
    </row>
    <row r="1997" spans="1:26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0"/>
        <v>7.8E-2</v>
      </c>
      <c r="P1997" s="6">
        <f t="shared" si="311"/>
        <v>26</v>
      </c>
      <c r="Q1997" t="str">
        <f t="shared" si="312"/>
        <v>photography</v>
      </c>
      <c r="R1997" t="str">
        <f t="shared" si="313"/>
        <v>people</v>
      </c>
      <c r="S1997" s="10">
        <f t="shared" si="314"/>
        <v>42181.652037037042</v>
      </c>
      <c r="T1997" s="10">
        <f t="shared" si="315"/>
        <v>42201.652037037042</v>
      </c>
      <c r="U1997">
        <f t="shared" si="316"/>
        <v>2015</v>
      </c>
      <c r="V1997">
        <f t="shared" si="317"/>
        <v>2015</v>
      </c>
      <c r="W1997" t="str">
        <f t="shared" si="318"/>
        <v>Jun</v>
      </c>
      <c r="X1997" t="str">
        <f t="shared" si="319"/>
        <v>&lt;1000</v>
      </c>
      <c r="Y1997" s="12">
        <f>VLOOKUP(H1997,Table1[#All],2,)*Kickstarter!E1997</f>
        <v>58.5</v>
      </c>
      <c r="Z1997" s="5">
        <f>Y1997/'currency conversion'!$B$18</f>
        <v>1.2697469249250672E-6</v>
      </c>
    </row>
    <row r="1998" spans="1:26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0"/>
        <v>0</v>
      </c>
      <c r="P1998" s="6">
        <f t="shared" si="311"/>
        <v>0</v>
      </c>
      <c r="Q1998" t="str">
        <f t="shared" si="312"/>
        <v>photography</v>
      </c>
      <c r="R1998" t="str">
        <f t="shared" si="313"/>
        <v>people</v>
      </c>
      <c r="S1998" s="10">
        <f t="shared" si="314"/>
        <v>41800.569571759261</v>
      </c>
      <c r="T1998" s="10">
        <f t="shared" si="315"/>
        <v>41830.569571759261</v>
      </c>
      <c r="U1998">
        <f t="shared" si="316"/>
        <v>2014</v>
      </c>
      <c r="V1998">
        <f t="shared" si="317"/>
        <v>2014</v>
      </c>
      <c r="W1998" t="str">
        <f t="shared" si="318"/>
        <v>Jun</v>
      </c>
      <c r="X1998" t="str">
        <f t="shared" si="319"/>
        <v>No funding</v>
      </c>
      <c r="Y1998" s="12">
        <f>VLOOKUP(H1998,Table1[#All],2,)*Kickstarter!E1998</f>
        <v>0</v>
      </c>
      <c r="Z1998" s="5">
        <f>Y1998/'currency conversion'!$B$18</f>
        <v>0</v>
      </c>
    </row>
    <row r="1999" spans="1:26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0"/>
        <v>0</v>
      </c>
      <c r="P1999" s="6">
        <f t="shared" si="311"/>
        <v>0</v>
      </c>
      <c r="Q1999" t="str">
        <f t="shared" si="312"/>
        <v>photography</v>
      </c>
      <c r="R1999" t="str">
        <f t="shared" si="313"/>
        <v>people</v>
      </c>
      <c r="S1999" s="10">
        <f t="shared" si="314"/>
        <v>41847.680694444447</v>
      </c>
      <c r="T1999" s="10">
        <f t="shared" si="315"/>
        <v>41877.680694444447</v>
      </c>
      <c r="U1999">
        <f t="shared" si="316"/>
        <v>2014</v>
      </c>
      <c r="V1999">
        <f t="shared" si="317"/>
        <v>2014</v>
      </c>
      <c r="W1999" t="str">
        <f t="shared" si="318"/>
        <v>Jul</v>
      </c>
      <c r="X1999" t="str">
        <f t="shared" si="319"/>
        <v>No funding</v>
      </c>
      <c r="Y1999" s="12">
        <f>VLOOKUP(H1999,Table1[#All],2,)*Kickstarter!E1999</f>
        <v>0</v>
      </c>
      <c r="Z1999" s="5">
        <f>Y1999/'currency conversion'!$B$18</f>
        <v>0</v>
      </c>
    </row>
    <row r="2000" spans="1:26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0"/>
        <v>0.26200000000000001</v>
      </c>
      <c r="P2000" s="6">
        <f t="shared" si="311"/>
        <v>218.33333333333334</v>
      </c>
      <c r="Q2000" t="str">
        <f t="shared" si="312"/>
        <v>photography</v>
      </c>
      <c r="R2000" t="str">
        <f t="shared" si="313"/>
        <v>people</v>
      </c>
      <c r="S2000" s="10">
        <f t="shared" si="314"/>
        <v>41806.868495370371</v>
      </c>
      <c r="T2000" s="10">
        <f t="shared" si="315"/>
        <v>41851.868495370371</v>
      </c>
      <c r="U2000">
        <f t="shared" si="316"/>
        <v>2014</v>
      </c>
      <c r="V2000">
        <f t="shared" si="317"/>
        <v>2014</v>
      </c>
      <c r="W2000" t="str">
        <f t="shared" si="318"/>
        <v>Jun</v>
      </c>
      <c r="X2000" t="str">
        <f t="shared" si="319"/>
        <v>&lt;1000</v>
      </c>
      <c r="Y2000" s="12">
        <f>VLOOKUP(H2000,Table1[#All],2,)*Kickstarter!E2000</f>
        <v>655</v>
      </c>
      <c r="Z2000" s="5">
        <f>Y2000/'currency conversion'!$B$18</f>
        <v>1.4216824544032804E-5</v>
      </c>
    </row>
    <row r="2001" spans="1:26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0"/>
        <v>7.6129032258064515E-3</v>
      </c>
      <c r="P2001" s="6">
        <f t="shared" si="311"/>
        <v>33.714285714285715</v>
      </c>
      <c r="Q2001" t="str">
        <f t="shared" si="312"/>
        <v>photography</v>
      </c>
      <c r="R2001" t="str">
        <f t="shared" si="313"/>
        <v>people</v>
      </c>
      <c r="S2001" s="10">
        <f t="shared" si="314"/>
        <v>41926.232731481483</v>
      </c>
      <c r="T2001" s="10">
        <f t="shared" si="315"/>
        <v>41956.274398148147</v>
      </c>
      <c r="U2001">
        <f t="shared" si="316"/>
        <v>2014</v>
      </c>
      <c r="V2001">
        <f t="shared" si="317"/>
        <v>2014</v>
      </c>
      <c r="W2001" t="str">
        <f t="shared" si="318"/>
        <v>Oct</v>
      </c>
      <c r="X2001" t="str">
        <f t="shared" si="319"/>
        <v>&lt;1000</v>
      </c>
      <c r="Y2001" s="12">
        <f>VLOOKUP(H2001,Table1[#All],2,)*Kickstarter!E2001</f>
        <v>309.16000000000003</v>
      </c>
      <c r="Z2001" s="5">
        <f>Y2001/'currency conversion'!$B$18</f>
        <v>6.7103411847834837E-6</v>
      </c>
    </row>
    <row r="2002" spans="1:26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0"/>
        <v>0.125</v>
      </c>
      <c r="P2002" s="6">
        <f t="shared" si="311"/>
        <v>25</v>
      </c>
      <c r="Q2002" t="str">
        <f t="shared" si="312"/>
        <v>photography</v>
      </c>
      <c r="R2002" t="str">
        <f t="shared" si="313"/>
        <v>people</v>
      </c>
      <c r="S2002" s="10">
        <f t="shared" si="314"/>
        <v>42345.701539351852</v>
      </c>
      <c r="T2002" s="10">
        <f t="shared" si="315"/>
        <v>42375.701539351852</v>
      </c>
      <c r="U2002">
        <f t="shared" si="316"/>
        <v>2015</v>
      </c>
      <c r="V2002">
        <f t="shared" si="317"/>
        <v>2016</v>
      </c>
      <c r="W2002" t="str">
        <f t="shared" si="318"/>
        <v>Dec</v>
      </c>
      <c r="X2002" t="str">
        <f t="shared" si="319"/>
        <v>&lt;1000</v>
      </c>
      <c r="Y2002" s="12">
        <f>VLOOKUP(H2002,Table1[#All],2,)*Kickstarter!E2002</f>
        <v>468.75</v>
      </c>
      <c r="Z2002" s="5">
        <f>Y2002/'currency conversion'!$B$18</f>
        <v>1.0174254206130346E-5</v>
      </c>
    </row>
    <row r="2003" spans="1:26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0"/>
        <v>3.8212909090909091</v>
      </c>
      <c r="P2003" s="6">
        <f t="shared" si="311"/>
        <v>128.38790470372632</v>
      </c>
      <c r="Q2003" t="str">
        <f t="shared" si="312"/>
        <v>technology</v>
      </c>
      <c r="R2003" t="str">
        <f t="shared" si="313"/>
        <v>hardware</v>
      </c>
      <c r="S2003" s="10">
        <f t="shared" si="314"/>
        <v>42135.959675925929</v>
      </c>
      <c r="T2003" s="10">
        <f t="shared" si="315"/>
        <v>42167.583333333328</v>
      </c>
      <c r="U2003">
        <f t="shared" si="316"/>
        <v>2015</v>
      </c>
      <c r="V2003">
        <f t="shared" si="317"/>
        <v>2015</v>
      </c>
      <c r="W2003" t="str">
        <f t="shared" si="318"/>
        <v>May</v>
      </c>
      <c r="X2003" t="str">
        <f t="shared" si="319"/>
        <v>&gt;50000</v>
      </c>
      <c r="Y2003" s="12">
        <f>VLOOKUP(H2003,Table1[#All],2,)*Kickstarter!E2003</f>
        <v>239594.93999999997</v>
      </c>
      <c r="Z2003" s="5">
        <f>Y2003/'currency conversion'!$B$18</f>
        <v>5.2004262956001019E-3</v>
      </c>
    </row>
    <row r="2004" spans="1:26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0"/>
        <v>2.1679422000000002</v>
      </c>
      <c r="P2004" s="6">
        <f t="shared" si="311"/>
        <v>78.834261818181815</v>
      </c>
      <c r="Q2004" t="str">
        <f t="shared" si="312"/>
        <v>technology</v>
      </c>
      <c r="R2004" t="str">
        <f t="shared" si="313"/>
        <v>hardware</v>
      </c>
      <c r="S2004" s="10">
        <f t="shared" si="314"/>
        <v>42728.46230324074</v>
      </c>
      <c r="T2004" s="10">
        <f t="shared" si="315"/>
        <v>42758.46230324074</v>
      </c>
      <c r="U2004">
        <f t="shared" si="316"/>
        <v>2016</v>
      </c>
      <c r="V2004">
        <f t="shared" si="317"/>
        <v>2017</v>
      </c>
      <c r="W2004" t="str">
        <f t="shared" si="318"/>
        <v>Dec</v>
      </c>
      <c r="X2004" t="str">
        <f t="shared" si="319"/>
        <v>&gt;50000</v>
      </c>
      <c r="Y2004" s="12">
        <f>VLOOKUP(H2004,Table1[#All],2,)*Kickstarter!E2004</f>
        <v>108397.11</v>
      </c>
      <c r="Z2004" s="5">
        <f>Y2004/'currency conversion'!$B$18</f>
        <v>2.3527674716797308E-3</v>
      </c>
    </row>
    <row r="2005" spans="1:26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0"/>
        <v>3.12</v>
      </c>
      <c r="P2005" s="6">
        <f t="shared" si="311"/>
        <v>91.764705882352942</v>
      </c>
      <c r="Q2005" t="str">
        <f t="shared" si="312"/>
        <v>technology</v>
      </c>
      <c r="R2005" t="str">
        <f t="shared" si="313"/>
        <v>hardware</v>
      </c>
      <c r="S2005" s="10">
        <f t="shared" si="314"/>
        <v>40346.875601851854</v>
      </c>
      <c r="T2005" s="10">
        <f t="shared" si="315"/>
        <v>40361.708333333336</v>
      </c>
      <c r="U2005">
        <f t="shared" si="316"/>
        <v>2010</v>
      </c>
      <c r="V2005">
        <f t="shared" si="317"/>
        <v>2010</v>
      </c>
      <c r="W2005" t="str">
        <f t="shared" si="318"/>
        <v>Jun</v>
      </c>
      <c r="X2005" t="str">
        <f t="shared" si="319"/>
        <v>1000 to 4999</v>
      </c>
      <c r="Y2005" s="12">
        <f>VLOOKUP(H2005,Table1[#All],2,)*Kickstarter!E2005</f>
        <v>1560</v>
      </c>
      <c r="Z2005" s="5">
        <f>Y2005/'currency conversion'!$B$18</f>
        <v>3.3859917998001788E-5</v>
      </c>
    </row>
    <row r="2006" spans="1:26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0"/>
        <v>2.3442048</v>
      </c>
      <c r="P2006" s="6">
        <f t="shared" si="311"/>
        <v>331.10237288135596</v>
      </c>
      <c r="Q2006" t="str">
        <f t="shared" si="312"/>
        <v>technology</v>
      </c>
      <c r="R2006" t="str">
        <f t="shared" si="313"/>
        <v>hardware</v>
      </c>
      <c r="S2006" s="10">
        <f t="shared" si="314"/>
        <v>41800.354895833334</v>
      </c>
      <c r="T2006" s="10">
        <f t="shared" si="315"/>
        <v>41830.354895833334</v>
      </c>
      <c r="U2006">
        <f t="shared" si="316"/>
        <v>2014</v>
      </c>
      <c r="V2006">
        <f t="shared" si="317"/>
        <v>2014</v>
      </c>
      <c r="W2006" t="str">
        <f t="shared" si="318"/>
        <v>Jun</v>
      </c>
      <c r="X2006" t="str">
        <f t="shared" si="319"/>
        <v>&gt;50000</v>
      </c>
      <c r="Y2006" s="12">
        <f>VLOOKUP(H2006,Table1[#All],2,)*Kickstarter!E2006</f>
        <v>117210.24000000001</v>
      </c>
      <c r="Z2006" s="5">
        <f>Y2006/'currency conversion'!$B$18</f>
        <v>2.5440571249526344E-3</v>
      </c>
    </row>
    <row r="2007" spans="1:26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0"/>
        <v>1.236801</v>
      </c>
      <c r="P2007" s="6">
        <f t="shared" si="311"/>
        <v>194.26193717277485</v>
      </c>
      <c r="Q2007" t="str">
        <f t="shared" si="312"/>
        <v>technology</v>
      </c>
      <c r="R2007" t="str">
        <f t="shared" si="313"/>
        <v>hardware</v>
      </c>
      <c r="S2007" s="10">
        <f t="shared" si="314"/>
        <v>41535.562708333331</v>
      </c>
      <c r="T2007" s="10">
        <f t="shared" si="315"/>
        <v>41562.915972222225</v>
      </c>
      <c r="U2007">
        <f t="shared" si="316"/>
        <v>2013</v>
      </c>
      <c r="V2007">
        <f t="shared" si="317"/>
        <v>2013</v>
      </c>
      <c r="W2007" t="str">
        <f t="shared" si="318"/>
        <v>Sep</v>
      </c>
      <c r="X2007" t="str">
        <f t="shared" si="319"/>
        <v>35000 to 39999</v>
      </c>
      <c r="Y2007" s="12">
        <f>VLOOKUP(H2007,Table1[#All],2,)*Kickstarter!E2007</f>
        <v>37104.03</v>
      </c>
      <c r="Z2007" s="5">
        <f>Y2007/'currency conversion'!$B$18</f>
        <v>8.0534577768935796E-4</v>
      </c>
    </row>
    <row r="2008" spans="1:26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0"/>
        <v>2.4784000000000002</v>
      </c>
      <c r="P2008" s="6">
        <f t="shared" si="311"/>
        <v>408.97689768976898</v>
      </c>
      <c r="Q2008" t="str">
        <f t="shared" si="312"/>
        <v>technology</v>
      </c>
      <c r="R2008" t="str">
        <f t="shared" si="313"/>
        <v>hardware</v>
      </c>
      <c r="S2008" s="10">
        <f t="shared" si="314"/>
        <v>41941.250520833331</v>
      </c>
      <c r="T2008" s="10">
        <f t="shared" si="315"/>
        <v>41976.292187500003</v>
      </c>
      <c r="U2008">
        <f t="shared" si="316"/>
        <v>2014</v>
      </c>
      <c r="V2008">
        <f t="shared" si="317"/>
        <v>2014</v>
      </c>
      <c r="W2008" t="str">
        <f t="shared" si="318"/>
        <v>Oct</v>
      </c>
      <c r="X2008" t="str">
        <f t="shared" si="319"/>
        <v>&gt;50000</v>
      </c>
      <c r="Y2008" s="12">
        <f>VLOOKUP(H2008,Table1[#All],2,)*Kickstarter!E2008</f>
        <v>123920</v>
      </c>
      <c r="Z2008" s="5">
        <f>Y2008/'currency conversion'!$B$18</f>
        <v>2.6896929732771681E-3</v>
      </c>
    </row>
    <row r="2009" spans="1:26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0"/>
        <v>1.157092</v>
      </c>
      <c r="P2009" s="6">
        <f t="shared" si="311"/>
        <v>84.459270072992695</v>
      </c>
      <c r="Q2009" t="str">
        <f t="shared" si="312"/>
        <v>technology</v>
      </c>
      <c r="R2009" t="str">
        <f t="shared" si="313"/>
        <v>hardware</v>
      </c>
      <c r="S2009" s="10">
        <f t="shared" si="314"/>
        <v>40347.587800925925</v>
      </c>
      <c r="T2009" s="10">
        <f t="shared" si="315"/>
        <v>40413.916666666664</v>
      </c>
      <c r="U2009">
        <f t="shared" si="316"/>
        <v>2010</v>
      </c>
      <c r="V2009">
        <f t="shared" si="317"/>
        <v>2010</v>
      </c>
      <c r="W2009" t="str">
        <f t="shared" si="318"/>
        <v>Jun</v>
      </c>
      <c r="X2009" t="str">
        <f t="shared" si="319"/>
        <v>10000 to 14999</v>
      </c>
      <c r="Y2009" s="12">
        <f>VLOOKUP(H2009,Table1[#All],2,)*Kickstarter!E2009</f>
        <v>11570.92</v>
      </c>
      <c r="Z2009" s="5">
        <f>Y2009/'currency conversion'!$B$18</f>
        <v>2.5114769382143521E-4</v>
      </c>
    </row>
    <row r="2010" spans="1:26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0"/>
        <v>1.1707484768810599</v>
      </c>
      <c r="P2010" s="6">
        <f t="shared" si="311"/>
        <v>44.853658536585364</v>
      </c>
      <c r="Q2010" t="str">
        <f t="shared" si="312"/>
        <v>technology</v>
      </c>
      <c r="R2010" t="str">
        <f t="shared" si="313"/>
        <v>hardware</v>
      </c>
      <c r="S2010" s="10">
        <f t="shared" si="314"/>
        <v>40761.354421296295</v>
      </c>
      <c r="T2010" s="10">
        <f t="shared" si="315"/>
        <v>40805.354421296295</v>
      </c>
      <c r="U2010">
        <f t="shared" si="316"/>
        <v>2011</v>
      </c>
      <c r="V2010">
        <f t="shared" si="317"/>
        <v>2011</v>
      </c>
      <c r="W2010" t="str">
        <f t="shared" si="318"/>
        <v>Aug</v>
      </c>
      <c r="X2010" t="str">
        <f t="shared" si="319"/>
        <v>1000 to 4999</v>
      </c>
      <c r="Y2010" s="12">
        <f>VLOOKUP(H2010,Table1[#All],2,)*Kickstarter!E2010</f>
        <v>1839</v>
      </c>
      <c r="Z2010" s="5">
        <f>Y2010/'currency conversion'!$B$18</f>
        <v>3.9915634101490574E-5</v>
      </c>
    </row>
    <row r="2011" spans="1:26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0"/>
        <v>3.05158</v>
      </c>
      <c r="P2011" s="6">
        <f t="shared" si="311"/>
        <v>383.3643216080402</v>
      </c>
      <c r="Q2011" t="str">
        <f t="shared" si="312"/>
        <v>technology</v>
      </c>
      <c r="R2011" t="str">
        <f t="shared" si="313"/>
        <v>hardware</v>
      </c>
      <c r="S2011" s="10">
        <f t="shared" si="314"/>
        <v>42661.073414351849</v>
      </c>
      <c r="T2011" s="10">
        <f t="shared" si="315"/>
        <v>42697.115081018521</v>
      </c>
      <c r="U2011">
        <f t="shared" si="316"/>
        <v>2016</v>
      </c>
      <c r="V2011">
        <f t="shared" si="317"/>
        <v>2016</v>
      </c>
      <c r="W2011" t="str">
        <f t="shared" si="318"/>
        <v>Oct</v>
      </c>
      <c r="X2011" t="str">
        <f t="shared" si="319"/>
        <v>&gt;50000</v>
      </c>
      <c r="Y2011" s="12">
        <f>VLOOKUP(H2011,Table1[#All],2,)*Kickstarter!E2011</f>
        <v>173940.06</v>
      </c>
      <c r="Z2011" s="5">
        <f>Y2011/'currency conversion'!$B$18</f>
        <v>3.7753821590817381E-3</v>
      </c>
    </row>
    <row r="2012" spans="1:26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0"/>
        <v>3.2005299999999997</v>
      </c>
      <c r="P2012" s="6">
        <f t="shared" si="311"/>
        <v>55.276856649395505</v>
      </c>
      <c r="Q2012" t="str">
        <f t="shared" si="312"/>
        <v>technology</v>
      </c>
      <c r="R2012" t="str">
        <f t="shared" si="313"/>
        <v>hardware</v>
      </c>
      <c r="S2012" s="10">
        <f t="shared" si="314"/>
        <v>42570.746423611112</v>
      </c>
      <c r="T2012" s="10">
        <f t="shared" si="315"/>
        <v>42600.746423611112</v>
      </c>
      <c r="U2012">
        <f t="shared" si="316"/>
        <v>2016</v>
      </c>
      <c r="V2012">
        <f t="shared" si="317"/>
        <v>2016</v>
      </c>
      <c r="W2012" t="str">
        <f t="shared" si="318"/>
        <v>Jul</v>
      </c>
      <c r="X2012" t="str">
        <f t="shared" si="319"/>
        <v>&gt;50000</v>
      </c>
      <c r="Y2012" s="12">
        <f>VLOOKUP(H2012,Table1[#All],2,)*Kickstarter!E2012</f>
        <v>96015.9</v>
      </c>
      <c r="Z2012" s="5">
        <f>Y2012/'currency conversion'!$B$18</f>
        <v>2.0840323721181666E-3</v>
      </c>
    </row>
    <row r="2013" spans="1:26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0"/>
        <v>8.1956399999999991</v>
      </c>
      <c r="P2013" s="6">
        <f t="shared" si="311"/>
        <v>422.02059732234807</v>
      </c>
      <c r="Q2013" t="str">
        <f t="shared" si="312"/>
        <v>technology</v>
      </c>
      <c r="R2013" t="str">
        <f t="shared" si="313"/>
        <v>hardware</v>
      </c>
      <c r="S2013" s="10">
        <f t="shared" si="314"/>
        <v>42347.108483796299</v>
      </c>
      <c r="T2013" s="10">
        <f t="shared" si="315"/>
        <v>42380.708333333328</v>
      </c>
      <c r="U2013">
        <f t="shared" si="316"/>
        <v>2015</v>
      </c>
      <c r="V2013">
        <f t="shared" si="317"/>
        <v>2016</v>
      </c>
      <c r="W2013" t="str">
        <f t="shared" si="318"/>
        <v>Dec</v>
      </c>
      <c r="X2013" t="str">
        <f t="shared" si="319"/>
        <v>&gt;50000</v>
      </c>
      <c r="Y2013" s="12">
        <f>VLOOKUP(H2013,Table1[#All],2,)*Kickstarter!E2013</f>
        <v>467151.48</v>
      </c>
      <c r="Z2013" s="5">
        <f>Y2013/'currency conversion'!$B$18</f>
        <v>1.01395582086187E-2</v>
      </c>
    </row>
    <row r="2014" spans="1:26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0"/>
        <v>2.3490000000000002</v>
      </c>
      <c r="P2014" s="6">
        <f t="shared" si="311"/>
        <v>64.180327868852459</v>
      </c>
      <c r="Q2014" t="str">
        <f t="shared" si="312"/>
        <v>technology</v>
      </c>
      <c r="R2014" t="str">
        <f t="shared" si="313"/>
        <v>hardware</v>
      </c>
      <c r="S2014" s="10">
        <f t="shared" si="314"/>
        <v>42010.572233796294</v>
      </c>
      <c r="T2014" s="10">
        <f t="shared" si="315"/>
        <v>42040.572233796294</v>
      </c>
      <c r="U2014">
        <f t="shared" si="316"/>
        <v>2015</v>
      </c>
      <c r="V2014">
        <f t="shared" si="317"/>
        <v>2015</v>
      </c>
      <c r="W2014" t="str">
        <f t="shared" si="318"/>
        <v>Jan</v>
      </c>
      <c r="X2014" t="str">
        <f t="shared" si="319"/>
        <v>10000 to 14999</v>
      </c>
      <c r="Y2014" s="12">
        <f>VLOOKUP(H2014,Table1[#All],2,)*Kickstarter!E2014</f>
        <v>11745</v>
      </c>
      <c r="Z2014" s="5">
        <f>Y2014/'currency conversion'!$B$18</f>
        <v>2.5492611338880197E-4</v>
      </c>
    </row>
    <row r="2015" spans="1:26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0"/>
        <v>4.9491375</v>
      </c>
      <c r="P2015" s="6">
        <f t="shared" si="311"/>
        <v>173.57781674704077</v>
      </c>
      <c r="Q2015" t="str">
        <f t="shared" si="312"/>
        <v>technology</v>
      </c>
      <c r="R2015" t="str">
        <f t="shared" si="313"/>
        <v>hardware</v>
      </c>
      <c r="S2015" s="10">
        <f t="shared" si="314"/>
        <v>42499.710810185185</v>
      </c>
      <c r="T2015" s="10">
        <f t="shared" si="315"/>
        <v>42559.710810185185</v>
      </c>
      <c r="U2015">
        <f t="shared" si="316"/>
        <v>2016</v>
      </c>
      <c r="V2015">
        <f t="shared" si="317"/>
        <v>2016</v>
      </c>
      <c r="W2015" t="str">
        <f t="shared" si="318"/>
        <v>May</v>
      </c>
      <c r="X2015" t="str">
        <f t="shared" si="319"/>
        <v>&gt;50000</v>
      </c>
      <c r="Y2015" s="12">
        <f>VLOOKUP(H2015,Table1[#All],2,)*Kickstarter!E2015</f>
        <v>791862</v>
      </c>
      <c r="Z2015" s="5">
        <f>Y2015/'currency conversion'!$B$18</f>
        <v>1.7187424606239548E-2</v>
      </c>
    </row>
    <row r="2016" spans="1:26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0"/>
        <v>78.137822333333332</v>
      </c>
      <c r="P2016" s="6">
        <f t="shared" si="311"/>
        <v>88.601680840609291</v>
      </c>
      <c r="Q2016" t="str">
        <f t="shared" si="312"/>
        <v>technology</v>
      </c>
      <c r="R2016" t="str">
        <f t="shared" si="313"/>
        <v>hardware</v>
      </c>
      <c r="S2016" s="10">
        <f t="shared" si="314"/>
        <v>41323.964571759258</v>
      </c>
      <c r="T2016" s="10">
        <f t="shared" si="315"/>
        <v>41357.922905092593</v>
      </c>
      <c r="U2016">
        <f t="shared" si="316"/>
        <v>2013</v>
      </c>
      <c r="V2016">
        <f t="shared" si="317"/>
        <v>2013</v>
      </c>
      <c r="W2016" t="str">
        <f t="shared" si="318"/>
        <v>Feb</v>
      </c>
      <c r="X2016" t="str">
        <f t="shared" si="319"/>
        <v>&gt;50000</v>
      </c>
      <c r="Y2016" s="12">
        <f>VLOOKUP(H2016,Table1[#All],2,)*Kickstarter!E2016</f>
        <v>2344134.67</v>
      </c>
      <c r="Z2016" s="5">
        <f>Y2016/'currency conversion'!$B$18</f>
        <v>5.0879620322098071E-2</v>
      </c>
    </row>
    <row r="2017" spans="1:26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0"/>
        <v>1.1300013888888889</v>
      </c>
      <c r="P2017" s="6">
        <f t="shared" si="311"/>
        <v>50.222283950617282</v>
      </c>
      <c r="Q2017" t="str">
        <f t="shared" si="312"/>
        <v>technology</v>
      </c>
      <c r="R2017" t="str">
        <f t="shared" si="313"/>
        <v>hardware</v>
      </c>
      <c r="S2017" s="10">
        <f t="shared" si="314"/>
        <v>40765.626886574071</v>
      </c>
      <c r="T2017" s="10">
        <f t="shared" si="315"/>
        <v>40795.626886574071</v>
      </c>
      <c r="U2017">
        <f t="shared" si="316"/>
        <v>2011</v>
      </c>
      <c r="V2017">
        <f t="shared" si="317"/>
        <v>2011</v>
      </c>
      <c r="W2017" t="str">
        <f t="shared" si="318"/>
        <v>Aug</v>
      </c>
      <c r="X2017" t="str">
        <f t="shared" si="319"/>
        <v>5000 to 9999</v>
      </c>
      <c r="Y2017" s="12">
        <f>VLOOKUP(H2017,Table1[#All],2,)*Kickstarter!E2017</f>
        <v>8136.01</v>
      </c>
      <c r="Z2017" s="5">
        <f>Y2017/'currency conversion'!$B$18</f>
        <v>1.765927124557196E-4</v>
      </c>
    </row>
    <row r="2018" spans="1:26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0"/>
        <v>9.2154220000000002</v>
      </c>
      <c r="P2018" s="6">
        <f t="shared" si="311"/>
        <v>192.38876826722338</v>
      </c>
      <c r="Q2018" t="str">
        <f t="shared" si="312"/>
        <v>technology</v>
      </c>
      <c r="R2018" t="str">
        <f t="shared" si="313"/>
        <v>hardware</v>
      </c>
      <c r="S2018" s="10">
        <f t="shared" si="314"/>
        <v>41312.630775462967</v>
      </c>
      <c r="T2018" s="10">
        <f t="shared" si="315"/>
        <v>41342.630775462967</v>
      </c>
      <c r="U2018">
        <f t="shared" si="316"/>
        <v>2013</v>
      </c>
      <c r="V2018">
        <f t="shared" si="317"/>
        <v>2013</v>
      </c>
      <c r="W2018" t="str">
        <f t="shared" si="318"/>
        <v>Feb</v>
      </c>
      <c r="X2018" t="str">
        <f t="shared" si="319"/>
        <v>&gt;50000</v>
      </c>
      <c r="Y2018" s="12">
        <f>VLOOKUP(H2018,Table1[#All],2,)*Kickstarter!E2018</f>
        <v>92154.22</v>
      </c>
      <c r="Z2018" s="5">
        <f>Y2018/'currency conversion'!$B$18</f>
        <v>2.0002143156216774E-3</v>
      </c>
    </row>
    <row r="2019" spans="1:26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0"/>
        <v>1.2510239999999999</v>
      </c>
      <c r="P2019" s="6">
        <f t="shared" si="311"/>
        <v>73.416901408450698</v>
      </c>
      <c r="Q2019" t="str">
        <f t="shared" si="312"/>
        <v>technology</v>
      </c>
      <c r="R2019" t="str">
        <f t="shared" si="313"/>
        <v>hardware</v>
      </c>
      <c r="S2019" s="10">
        <f t="shared" si="314"/>
        <v>40960.807349537034</v>
      </c>
      <c r="T2019" s="10">
        <f t="shared" si="315"/>
        <v>40991.916666666664</v>
      </c>
      <c r="U2019">
        <f t="shared" si="316"/>
        <v>2012</v>
      </c>
      <c r="V2019">
        <f t="shared" si="317"/>
        <v>2012</v>
      </c>
      <c r="W2019" t="str">
        <f t="shared" si="318"/>
        <v>Feb</v>
      </c>
      <c r="X2019" t="str">
        <f t="shared" si="319"/>
        <v>30000 to 34999</v>
      </c>
      <c r="Y2019" s="12">
        <f>VLOOKUP(H2019,Table1[#All],2,)*Kickstarter!E2019</f>
        <v>31275.599999999999</v>
      </c>
      <c r="Z2019" s="5">
        <f>Y2019/'currency conversion'!$B$18</f>
        <v>6.7883926367840049E-4</v>
      </c>
    </row>
    <row r="2020" spans="1:26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0"/>
        <v>1.0224343076923077</v>
      </c>
      <c r="P2020" s="6">
        <f t="shared" si="311"/>
        <v>147.68495555555555</v>
      </c>
      <c r="Q2020" t="str">
        <f t="shared" si="312"/>
        <v>technology</v>
      </c>
      <c r="R2020" t="str">
        <f t="shared" si="313"/>
        <v>hardware</v>
      </c>
      <c r="S2020" s="10">
        <f t="shared" si="314"/>
        <v>42199.115844907406</v>
      </c>
      <c r="T2020" s="10">
        <f t="shared" si="315"/>
        <v>42229.115844907406</v>
      </c>
      <c r="U2020">
        <f t="shared" si="316"/>
        <v>2015</v>
      </c>
      <c r="V2020">
        <f t="shared" si="317"/>
        <v>2015</v>
      </c>
      <c r="W2020" t="str">
        <f t="shared" si="318"/>
        <v>Jul</v>
      </c>
      <c r="X2020" t="str">
        <f t="shared" si="319"/>
        <v>&gt;50000</v>
      </c>
      <c r="Y2020" s="12">
        <f>VLOOKUP(H2020,Table1[#All],2,)*Kickstarter!E2020</f>
        <v>75762.382199999993</v>
      </c>
      <c r="Z2020" s="5">
        <f>Y2020/'currency conversion'!$B$18</f>
        <v>1.6444282362982501E-3</v>
      </c>
    </row>
    <row r="2021" spans="1:26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0"/>
        <v>4.8490975000000001</v>
      </c>
      <c r="P2021" s="6">
        <f t="shared" si="311"/>
        <v>108.96848314606741</v>
      </c>
      <c r="Q2021" t="str">
        <f t="shared" si="312"/>
        <v>technology</v>
      </c>
      <c r="R2021" t="str">
        <f t="shared" si="313"/>
        <v>hardware</v>
      </c>
      <c r="S2021" s="10">
        <f t="shared" si="314"/>
        <v>42605.45857638889</v>
      </c>
      <c r="T2021" s="10">
        <f t="shared" si="315"/>
        <v>42635.45857638889</v>
      </c>
      <c r="U2021">
        <f t="shared" si="316"/>
        <v>2016</v>
      </c>
      <c r="V2021">
        <f t="shared" si="317"/>
        <v>2016</v>
      </c>
      <c r="W2021" t="str">
        <f t="shared" si="318"/>
        <v>Aug</v>
      </c>
      <c r="X2021" t="str">
        <f t="shared" si="319"/>
        <v>&gt;50000</v>
      </c>
      <c r="Y2021" s="12">
        <f>VLOOKUP(H2021,Table1[#All],2,)*Kickstarter!E2021</f>
        <v>193963.9</v>
      </c>
      <c r="Z2021" s="5">
        <f>Y2021/'currency conversion'!$B$18</f>
        <v>4.2100011208798839E-3</v>
      </c>
    </row>
    <row r="2022" spans="1:26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0"/>
        <v>1.9233333333333333</v>
      </c>
      <c r="P2022" s="6">
        <f t="shared" si="311"/>
        <v>23.647540983606557</v>
      </c>
      <c r="Q2022" t="str">
        <f t="shared" si="312"/>
        <v>technology</v>
      </c>
      <c r="R2022" t="str">
        <f t="shared" si="313"/>
        <v>hardware</v>
      </c>
      <c r="S2022" s="10">
        <f t="shared" si="314"/>
        <v>41736.847500000003</v>
      </c>
      <c r="T2022" s="10">
        <f t="shared" si="315"/>
        <v>41773.711111111115</v>
      </c>
      <c r="U2022">
        <f t="shared" si="316"/>
        <v>2014</v>
      </c>
      <c r="V2022">
        <f t="shared" si="317"/>
        <v>2014</v>
      </c>
      <c r="W2022" t="str">
        <f t="shared" si="318"/>
        <v>Apr</v>
      </c>
      <c r="X2022" t="str">
        <f t="shared" si="319"/>
        <v>1000 to 4999</v>
      </c>
      <c r="Y2022" s="12">
        <f>VLOOKUP(H2022,Table1[#All],2,)*Kickstarter!E2022</f>
        <v>2885</v>
      </c>
      <c r="Z2022" s="5">
        <f>Y2022/'currency conversion'!$B$18</f>
        <v>6.2619143220663564E-5</v>
      </c>
    </row>
    <row r="2023" spans="1:26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0"/>
        <v>2.8109999999999999</v>
      </c>
      <c r="P2023" s="6">
        <f t="shared" si="311"/>
        <v>147.94736842105263</v>
      </c>
      <c r="Q2023" t="str">
        <f t="shared" si="312"/>
        <v>technology</v>
      </c>
      <c r="R2023" t="str">
        <f t="shared" si="313"/>
        <v>hardware</v>
      </c>
      <c r="S2023" s="10">
        <f t="shared" si="314"/>
        <v>41860.820567129631</v>
      </c>
      <c r="T2023" s="10">
        <f t="shared" si="315"/>
        <v>41905.820567129631</v>
      </c>
      <c r="U2023">
        <f t="shared" si="316"/>
        <v>2014</v>
      </c>
      <c r="V2023">
        <f t="shared" si="317"/>
        <v>2014</v>
      </c>
      <c r="W2023" t="str">
        <f t="shared" si="318"/>
        <v>Aug</v>
      </c>
      <c r="X2023" t="str">
        <f t="shared" si="319"/>
        <v>10000 to 14999</v>
      </c>
      <c r="Y2023" s="12">
        <f>VLOOKUP(H2023,Table1[#All],2,)*Kickstarter!E2023</f>
        <v>14055</v>
      </c>
      <c r="Z2023" s="5">
        <f>Y2023/'currency conversion'!$B$18</f>
        <v>3.0506483811661232E-4</v>
      </c>
    </row>
    <row r="2024" spans="1:26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0"/>
        <v>1.2513700000000001</v>
      </c>
      <c r="P2024" s="6">
        <f t="shared" si="311"/>
        <v>385.03692307692307</v>
      </c>
      <c r="Q2024" t="str">
        <f t="shared" si="312"/>
        <v>technology</v>
      </c>
      <c r="R2024" t="str">
        <f t="shared" si="313"/>
        <v>hardware</v>
      </c>
      <c r="S2024" s="10">
        <f t="shared" si="314"/>
        <v>42502.319120370375</v>
      </c>
      <c r="T2024" s="10">
        <f t="shared" si="315"/>
        <v>42532.319120370375</v>
      </c>
      <c r="U2024">
        <f t="shared" si="316"/>
        <v>2016</v>
      </c>
      <c r="V2024">
        <f t="shared" si="317"/>
        <v>2016</v>
      </c>
      <c r="W2024" t="str">
        <f t="shared" si="318"/>
        <v>May</v>
      </c>
      <c r="X2024" t="str">
        <f t="shared" si="319"/>
        <v>&gt;50000</v>
      </c>
      <c r="Y2024" s="12">
        <f>VLOOKUP(H2024,Table1[#All],2,)*Kickstarter!E2024</f>
        <v>125137</v>
      </c>
      <c r="Z2024" s="5">
        <f>Y2024/'currency conversion'!$B$18</f>
        <v>2.7161080503307375E-3</v>
      </c>
    </row>
    <row r="2025" spans="1:26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0"/>
        <v>1.61459</v>
      </c>
      <c r="P2025" s="6">
        <f t="shared" si="311"/>
        <v>457.39093484419266</v>
      </c>
      <c r="Q2025" t="str">
        <f t="shared" si="312"/>
        <v>technology</v>
      </c>
      <c r="R2025" t="str">
        <f t="shared" si="313"/>
        <v>hardware</v>
      </c>
      <c r="S2025" s="10">
        <f t="shared" si="314"/>
        <v>42136.170752314814</v>
      </c>
      <c r="T2025" s="10">
        <f t="shared" si="315"/>
        <v>42166.170752314814</v>
      </c>
      <c r="U2025">
        <f t="shared" si="316"/>
        <v>2015</v>
      </c>
      <c r="V2025">
        <f t="shared" si="317"/>
        <v>2015</v>
      </c>
      <c r="W2025" t="str">
        <f t="shared" si="318"/>
        <v>May</v>
      </c>
      <c r="X2025" t="str">
        <f t="shared" si="319"/>
        <v>&gt;50000</v>
      </c>
      <c r="Y2025" s="12">
        <f>VLOOKUP(H2025,Table1[#All],2,)*Kickstarter!E2025</f>
        <v>161459</v>
      </c>
      <c r="Z2025" s="5">
        <f>Y2025/'currency conversion'!$B$18</f>
        <v>3.5044798077175456E-3</v>
      </c>
    </row>
    <row r="2026" spans="1:26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0"/>
        <v>5.8535000000000004</v>
      </c>
      <c r="P2026" s="6">
        <f t="shared" si="311"/>
        <v>222.99047619047619</v>
      </c>
      <c r="Q2026" t="str">
        <f t="shared" si="312"/>
        <v>technology</v>
      </c>
      <c r="R2026" t="str">
        <f t="shared" si="313"/>
        <v>hardware</v>
      </c>
      <c r="S2026" s="10">
        <f t="shared" si="314"/>
        <v>41099.716944444444</v>
      </c>
      <c r="T2026" s="10">
        <f t="shared" si="315"/>
        <v>41133.875</v>
      </c>
      <c r="U2026">
        <f t="shared" si="316"/>
        <v>2012</v>
      </c>
      <c r="V2026">
        <f t="shared" si="317"/>
        <v>2012</v>
      </c>
      <c r="W2026" t="str">
        <f t="shared" si="318"/>
        <v>Jul</v>
      </c>
      <c r="X2026" t="str">
        <f t="shared" si="319"/>
        <v>20000 to 24999</v>
      </c>
      <c r="Y2026" s="12">
        <f>VLOOKUP(H2026,Table1[#All],2,)*Kickstarter!E2026</f>
        <v>23414</v>
      </c>
      <c r="Z2026" s="5">
        <f>Y2026/'currency conversion'!$B$18</f>
        <v>5.0820264102898328E-4</v>
      </c>
    </row>
    <row r="2027" spans="1:26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0"/>
        <v>2.0114999999999998</v>
      </c>
      <c r="P2027" s="6">
        <f t="shared" si="311"/>
        <v>220.74074074074073</v>
      </c>
      <c r="Q2027" t="str">
        <f t="shared" si="312"/>
        <v>technology</v>
      </c>
      <c r="R2027" t="str">
        <f t="shared" si="313"/>
        <v>hardware</v>
      </c>
      <c r="S2027" s="10">
        <f t="shared" si="314"/>
        <v>42135.934560185182</v>
      </c>
      <c r="T2027" s="10">
        <f t="shared" si="315"/>
        <v>42165.934560185182</v>
      </c>
      <c r="U2027">
        <f t="shared" si="316"/>
        <v>2015</v>
      </c>
      <c r="V2027">
        <f t="shared" si="317"/>
        <v>2015</v>
      </c>
      <c r="W2027" t="str">
        <f t="shared" si="318"/>
        <v>May</v>
      </c>
      <c r="X2027" t="str">
        <f t="shared" si="319"/>
        <v>&gt;50000</v>
      </c>
      <c r="Y2027" s="12">
        <f>VLOOKUP(H2027,Table1[#All],2,)*Kickstarter!E2027</f>
        <v>183448.8</v>
      </c>
      <c r="Z2027" s="5">
        <f>Y2027/'currency conversion'!$B$18</f>
        <v>3.9817700800204043E-3</v>
      </c>
    </row>
    <row r="2028" spans="1:26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0"/>
        <v>1.3348307999999998</v>
      </c>
      <c r="P2028" s="6">
        <f t="shared" si="311"/>
        <v>73.503898678414089</v>
      </c>
      <c r="Q2028" t="str">
        <f t="shared" si="312"/>
        <v>technology</v>
      </c>
      <c r="R2028" t="str">
        <f t="shared" si="313"/>
        <v>hardware</v>
      </c>
      <c r="S2028" s="10">
        <f t="shared" si="314"/>
        <v>41704.485937500001</v>
      </c>
      <c r="T2028" s="10">
        <f t="shared" si="315"/>
        <v>41749.915972222225</v>
      </c>
      <c r="U2028">
        <f t="shared" si="316"/>
        <v>2014</v>
      </c>
      <c r="V2028">
        <f t="shared" si="317"/>
        <v>2014</v>
      </c>
      <c r="W2028" t="str">
        <f t="shared" si="318"/>
        <v>Mar</v>
      </c>
      <c r="X2028" t="str">
        <f t="shared" si="319"/>
        <v>30000 to 34999</v>
      </c>
      <c r="Y2028" s="12">
        <f>VLOOKUP(H2028,Table1[#All],2,)*Kickstarter!E2028</f>
        <v>33370.769999999997</v>
      </c>
      <c r="Z2028" s="5">
        <f>Y2028/'currency conversion'!$B$18</f>
        <v>7.243150870065245E-4</v>
      </c>
    </row>
    <row r="2029" spans="1:26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0"/>
        <v>1.2024900000000001</v>
      </c>
      <c r="P2029" s="6">
        <f t="shared" si="311"/>
        <v>223.09647495361781</v>
      </c>
      <c r="Q2029" t="str">
        <f t="shared" si="312"/>
        <v>technology</v>
      </c>
      <c r="R2029" t="str">
        <f t="shared" si="313"/>
        <v>hardware</v>
      </c>
      <c r="S2029" s="10">
        <f t="shared" si="314"/>
        <v>42048.563877314809</v>
      </c>
      <c r="T2029" s="10">
        <f t="shared" si="315"/>
        <v>42093.522210648152</v>
      </c>
      <c r="U2029">
        <f t="shared" si="316"/>
        <v>2015</v>
      </c>
      <c r="V2029">
        <f t="shared" si="317"/>
        <v>2015</v>
      </c>
      <c r="W2029" t="str">
        <f t="shared" si="318"/>
        <v>Feb</v>
      </c>
      <c r="X2029" t="str">
        <f t="shared" si="319"/>
        <v>&gt;50000</v>
      </c>
      <c r="Y2029" s="12">
        <f>VLOOKUP(H2029,Table1[#All],2,)*Kickstarter!E2029</f>
        <v>120249</v>
      </c>
      <c r="Z2029" s="5">
        <f>Y2029/'currency conversion'!$B$18</f>
        <v>2.6100136406036652E-3</v>
      </c>
    </row>
    <row r="2030" spans="1:26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0"/>
        <v>1.2616666666666667</v>
      </c>
      <c r="P2030" s="6">
        <f t="shared" si="311"/>
        <v>47.911392405063289</v>
      </c>
      <c r="Q2030" t="str">
        <f t="shared" si="312"/>
        <v>technology</v>
      </c>
      <c r="R2030" t="str">
        <f t="shared" si="313"/>
        <v>hardware</v>
      </c>
      <c r="S2030" s="10">
        <f t="shared" si="314"/>
        <v>40215.669050925928</v>
      </c>
      <c r="T2030" s="10">
        <f t="shared" si="315"/>
        <v>40252.663194444445</v>
      </c>
      <c r="U2030">
        <f t="shared" si="316"/>
        <v>2010</v>
      </c>
      <c r="V2030">
        <f t="shared" si="317"/>
        <v>2010</v>
      </c>
      <c r="W2030" t="str">
        <f t="shared" si="318"/>
        <v>Feb</v>
      </c>
      <c r="X2030" t="str">
        <f t="shared" si="319"/>
        <v>1000 to 4999</v>
      </c>
      <c r="Y2030" s="12">
        <f>VLOOKUP(H2030,Table1[#All],2,)*Kickstarter!E2030</f>
        <v>3785</v>
      </c>
      <c r="Z2030" s="5">
        <f>Y2030/'currency conversion'!$B$18</f>
        <v>8.2153711296433833E-5</v>
      </c>
    </row>
    <row r="2031" spans="1:26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0"/>
        <v>3.6120000000000001</v>
      </c>
      <c r="P2031" s="6">
        <f t="shared" si="311"/>
        <v>96.063829787234042</v>
      </c>
      <c r="Q2031" t="str">
        <f t="shared" si="312"/>
        <v>technology</v>
      </c>
      <c r="R2031" t="str">
        <f t="shared" si="313"/>
        <v>hardware</v>
      </c>
      <c r="S2031" s="10">
        <f t="shared" si="314"/>
        <v>41847.771770833337</v>
      </c>
      <c r="T2031" s="10">
        <f t="shared" si="315"/>
        <v>41877.771770833337</v>
      </c>
      <c r="U2031">
        <f t="shared" si="316"/>
        <v>2014</v>
      </c>
      <c r="V2031">
        <f t="shared" si="317"/>
        <v>2014</v>
      </c>
      <c r="W2031" t="str">
        <f t="shared" si="318"/>
        <v>Jul</v>
      </c>
      <c r="X2031" t="str">
        <f t="shared" si="319"/>
        <v>5000 to 9999</v>
      </c>
      <c r="Y2031" s="12">
        <f>VLOOKUP(H2031,Table1[#All],2,)*Kickstarter!E2031</f>
        <v>9030</v>
      </c>
      <c r="Z2031" s="5">
        <f>Y2031/'currency conversion'!$B$18</f>
        <v>1.9599683302689498E-4</v>
      </c>
    </row>
    <row r="2032" spans="1:26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0"/>
        <v>2.26239013671875</v>
      </c>
      <c r="P2032" s="6">
        <f t="shared" si="311"/>
        <v>118.6144</v>
      </c>
      <c r="Q2032" t="str">
        <f t="shared" si="312"/>
        <v>technology</v>
      </c>
      <c r="R2032" t="str">
        <f t="shared" si="313"/>
        <v>hardware</v>
      </c>
      <c r="S2032" s="10">
        <f t="shared" si="314"/>
        <v>41212.746481481481</v>
      </c>
      <c r="T2032" s="10">
        <f t="shared" si="315"/>
        <v>41242.746481481481</v>
      </c>
      <c r="U2032">
        <f t="shared" si="316"/>
        <v>2012</v>
      </c>
      <c r="V2032">
        <f t="shared" si="317"/>
        <v>2012</v>
      </c>
      <c r="W2032" t="str">
        <f t="shared" si="318"/>
        <v>Oct</v>
      </c>
      <c r="X2032" t="str">
        <f t="shared" si="319"/>
        <v>&gt;50000</v>
      </c>
      <c r="Y2032" s="12">
        <f>VLOOKUP(H2032,Table1[#All],2,)*Kickstarter!E2032</f>
        <v>97115.540000000008</v>
      </c>
      <c r="Z2032" s="5">
        <f>Y2032/'currency conversion'!$B$18</f>
        <v>2.1079001414946561E-3</v>
      </c>
    </row>
    <row r="2033" spans="1:26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0"/>
        <v>1.2035</v>
      </c>
      <c r="P2033" s="6">
        <f t="shared" si="311"/>
        <v>118.45472440944881</v>
      </c>
      <c r="Q2033" t="str">
        <f t="shared" si="312"/>
        <v>technology</v>
      </c>
      <c r="R2033" t="str">
        <f t="shared" si="313"/>
        <v>hardware</v>
      </c>
      <c r="S2033" s="10">
        <f t="shared" si="314"/>
        <v>41975.079317129625</v>
      </c>
      <c r="T2033" s="10">
        <f t="shared" si="315"/>
        <v>42012.791666666672</v>
      </c>
      <c r="U2033">
        <f t="shared" si="316"/>
        <v>2014</v>
      </c>
      <c r="V2033">
        <f t="shared" si="317"/>
        <v>2015</v>
      </c>
      <c r="W2033" t="str">
        <f t="shared" si="318"/>
        <v>Dec</v>
      </c>
      <c r="X2033" t="str">
        <f t="shared" si="319"/>
        <v>&gt;50000</v>
      </c>
      <c r="Y2033" s="12">
        <f>VLOOKUP(H2033,Table1[#All],2,)*Kickstarter!E2033</f>
        <v>68599.5</v>
      </c>
      <c r="Z2033" s="5">
        <f>Y2033/'currency conversion'!$B$18</f>
        <v>1.4889573363486691E-3</v>
      </c>
    </row>
    <row r="2034" spans="1:26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0"/>
        <v>3.0418799999999999</v>
      </c>
      <c r="P2034" s="6">
        <f t="shared" si="311"/>
        <v>143.21468926553672</v>
      </c>
      <c r="Q2034" t="str">
        <f t="shared" si="312"/>
        <v>technology</v>
      </c>
      <c r="R2034" t="str">
        <f t="shared" si="313"/>
        <v>hardware</v>
      </c>
      <c r="S2034" s="10">
        <f t="shared" si="314"/>
        <v>42689.315671296295</v>
      </c>
      <c r="T2034" s="10">
        <f t="shared" si="315"/>
        <v>42718.958333333328</v>
      </c>
      <c r="U2034">
        <f t="shared" si="316"/>
        <v>2016</v>
      </c>
      <c r="V2034">
        <f t="shared" si="317"/>
        <v>2016</v>
      </c>
      <c r="W2034" t="str">
        <f t="shared" si="318"/>
        <v>Nov</v>
      </c>
      <c r="X2034" t="str">
        <f t="shared" si="319"/>
        <v>&gt;50000</v>
      </c>
      <c r="Y2034" s="12">
        <f>VLOOKUP(H2034,Table1[#All],2,)*Kickstarter!E2034</f>
        <v>76047</v>
      </c>
      <c r="Z2034" s="5">
        <f>Y2034/'currency conversion'!$B$18</f>
        <v>1.6506058871756681E-3</v>
      </c>
    </row>
    <row r="2035" spans="1:26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0"/>
        <v>1.7867599999999999</v>
      </c>
      <c r="P2035" s="6">
        <f t="shared" si="311"/>
        <v>282.71518987341773</v>
      </c>
      <c r="Q2035" t="str">
        <f t="shared" si="312"/>
        <v>technology</v>
      </c>
      <c r="R2035" t="str">
        <f t="shared" si="313"/>
        <v>hardware</v>
      </c>
      <c r="S2035" s="10">
        <f t="shared" si="314"/>
        <v>41724.832384259258</v>
      </c>
      <c r="T2035" s="10">
        <f t="shared" si="315"/>
        <v>41754.832384259258</v>
      </c>
      <c r="U2035">
        <f t="shared" si="316"/>
        <v>2014</v>
      </c>
      <c r="V2035">
        <f t="shared" si="317"/>
        <v>2014</v>
      </c>
      <c r="W2035" t="str">
        <f t="shared" si="318"/>
        <v>Mar</v>
      </c>
      <c r="X2035" t="str">
        <f t="shared" si="319"/>
        <v>40000 to 44999</v>
      </c>
      <c r="Y2035" s="12">
        <f>VLOOKUP(H2035,Table1[#All],2,)*Kickstarter!E2035</f>
        <v>44669</v>
      </c>
      <c r="Z2035" s="5">
        <f>Y2035/'currency conversion'!$B$18</f>
        <v>9.6954402375175775E-4</v>
      </c>
    </row>
    <row r="2036" spans="1:26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0"/>
        <v>3.868199871794872</v>
      </c>
      <c r="P2036" s="6">
        <f t="shared" si="311"/>
        <v>593.93620078740162</v>
      </c>
      <c r="Q2036" t="str">
        <f t="shared" si="312"/>
        <v>technology</v>
      </c>
      <c r="R2036" t="str">
        <f t="shared" si="313"/>
        <v>hardware</v>
      </c>
      <c r="S2036" s="10">
        <f t="shared" si="314"/>
        <v>42075.880011574074</v>
      </c>
      <c r="T2036" s="10">
        <f t="shared" si="315"/>
        <v>42131.040277777778</v>
      </c>
      <c r="U2036">
        <f t="shared" si="316"/>
        <v>2015</v>
      </c>
      <c r="V2036">
        <f t="shared" si="317"/>
        <v>2015</v>
      </c>
      <c r="W2036" t="str">
        <f t="shared" si="318"/>
        <v>Mar</v>
      </c>
      <c r="X2036" t="str">
        <f t="shared" si="319"/>
        <v>&gt;50000</v>
      </c>
      <c r="Y2036" s="12">
        <f>VLOOKUP(H2036,Table1[#All],2,)*Kickstarter!E2036</f>
        <v>301719.59000000003</v>
      </c>
      <c r="Z2036" s="5">
        <f>Y2036/'currency conversion'!$B$18</f>
        <v>6.5488465229427703E-3</v>
      </c>
    </row>
    <row r="2037" spans="1:26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0"/>
        <v>2.1103642500000004</v>
      </c>
      <c r="P2037" s="6">
        <f t="shared" si="311"/>
        <v>262.15704968944101</v>
      </c>
      <c r="Q2037" t="str">
        <f t="shared" si="312"/>
        <v>technology</v>
      </c>
      <c r="R2037" t="str">
        <f t="shared" si="313"/>
        <v>hardware</v>
      </c>
      <c r="S2037" s="10">
        <f t="shared" si="314"/>
        <v>42311.375081018516</v>
      </c>
      <c r="T2037" s="10">
        <f t="shared" si="315"/>
        <v>42356.791666666672</v>
      </c>
      <c r="U2037">
        <f t="shared" si="316"/>
        <v>2015</v>
      </c>
      <c r="V2037">
        <f t="shared" si="317"/>
        <v>2015</v>
      </c>
      <c r="W2037" t="str">
        <f t="shared" si="318"/>
        <v>Nov</v>
      </c>
      <c r="X2037" t="str">
        <f t="shared" si="319"/>
        <v>&gt;50000</v>
      </c>
      <c r="Y2037" s="12">
        <f>VLOOKUP(H2037,Table1[#All],2,)*Kickstarter!E2037</f>
        <v>168829.14</v>
      </c>
      <c r="Z2037" s="5">
        <f>Y2037/'currency conversion'!$B$18</f>
        <v>3.6644492538930543E-3</v>
      </c>
    </row>
    <row r="2038" spans="1:26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0"/>
        <v>1.3166833333333334</v>
      </c>
      <c r="P2038" s="6">
        <f t="shared" si="311"/>
        <v>46.580778301886795</v>
      </c>
      <c r="Q2038" t="str">
        <f t="shared" si="312"/>
        <v>technology</v>
      </c>
      <c r="R2038" t="str">
        <f t="shared" si="313"/>
        <v>hardware</v>
      </c>
      <c r="S2038" s="10">
        <f t="shared" si="314"/>
        <v>41738.614803240736</v>
      </c>
      <c r="T2038" s="10">
        <f t="shared" si="315"/>
        <v>41768.614803240736</v>
      </c>
      <c r="U2038">
        <f t="shared" si="316"/>
        <v>2014</v>
      </c>
      <c r="V2038">
        <f t="shared" si="317"/>
        <v>2014</v>
      </c>
      <c r="W2038" t="str">
        <f t="shared" si="318"/>
        <v>Apr</v>
      </c>
      <c r="X2038" t="str">
        <f t="shared" si="319"/>
        <v>35000 to 39999</v>
      </c>
      <c r="Y2038" s="12">
        <f>VLOOKUP(H2038,Table1[#All],2,)*Kickstarter!E2038</f>
        <v>39500.5</v>
      </c>
      <c r="Z2038" s="5">
        <f>Y2038/'currency conversion'!$B$18</f>
        <v>8.5736134030773702E-4</v>
      </c>
    </row>
    <row r="2039" spans="1:26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0"/>
        <v>3.0047639999999998</v>
      </c>
      <c r="P2039" s="6">
        <f t="shared" si="311"/>
        <v>70.041118881118877</v>
      </c>
      <c r="Q2039" t="str">
        <f t="shared" si="312"/>
        <v>technology</v>
      </c>
      <c r="R2039" t="str">
        <f t="shared" si="313"/>
        <v>hardware</v>
      </c>
      <c r="S2039" s="10">
        <f t="shared" si="314"/>
        <v>41577.960104166668</v>
      </c>
      <c r="T2039" s="10">
        <f t="shared" si="315"/>
        <v>41638.001770833333</v>
      </c>
      <c r="U2039">
        <f t="shared" si="316"/>
        <v>2013</v>
      </c>
      <c r="V2039">
        <f t="shared" si="317"/>
        <v>2013</v>
      </c>
      <c r="W2039" t="str">
        <f t="shared" si="318"/>
        <v>Oct</v>
      </c>
      <c r="X2039" t="str">
        <f t="shared" si="319"/>
        <v>30000 to 34999</v>
      </c>
      <c r="Y2039" s="12">
        <f>VLOOKUP(H2039,Table1[#All],2,)*Kickstarter!E2039</f>
        <v>30047.64</v>
      </c>
      <c r="Z2039" s="5">
        <f>Y2039/'currency conversion'!$B$18</f>
        <v>6.5218629899581955E-4</v>
      </c>
    </row>
    <row r="2040" spans="1:26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0"/>
        <v>4.2051249999999998</v>
      </c>
      <c r="P2040" s="6">
        <f t="shared" si="311"/>
        <v>164.90686274509804</v>
      </c>
      <c r="Q2040" t="str">
        <f t="shared" si="312"/>
        <v>technology</v>
      </c>
      <c r="R2040" t="str">
        <f t="shared" si="313"/>
        <v>hardware</v>
      </c>
      <c r="S2040" s="10">
        <f t="shared" si="314"/>
        <v>41424.02107638889</v>
      </c>
      <c r="T2040" s="10">
        <f t="shared" si="315"/>
        <v>41456.5</v>
      </c>
      <c r="U2040">
        <f t="shared" si="316"/>
        <v>2013</v>
      </c>
      <c r="V2040">
        <f t="shared" si="317"/>
        <v>2013</v>
      </c>
      <c r="W2040" t="str">
        <f t="shared" si="318"/>
        <v>May</v>
      </c>
      <c r="X2040" t="str">
        <f t="shared" si="319"/>
        <v>30000 to 34999</v>
      </c>
      <c r="Y2040" s="12">
        <f>VLOOKUP(H2040,Table1[#All],2,)*Kickstarter!E2040</f>
        <v>44069.71</v>
      </c>
      <c r="Z2040" s="5">
        <f>Y2040/'currency conversion'!$B$18</f>
        <v>9.5653638897161503E-4</v>
      </c>
    </row>
    <row r="2041" spans="1:26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0"/>
        <v>1.362168</v>
      </c>
      <c r="P2041" s="6">
        <f t="shared" si="311"/>
        <v>449.26385224274406</v>
      </c>
      <c r="Q2041" t="str">
        <f t="shared" si="312"/>
        <v>technology</v>
      </c>
      <c r="R2041" t="str">
        <f t="shared" si="313"/>
        <v>hardware</v>
      </c>
      <c r="S2041" s="10">
        <f t="shared" si="314"/>
        <v>42675.188946759255</v>
      </c>
      <c r="T2041" s="10">
        <f t="shared" si="315"/>
        <v>42704.957638888889</v>
      </c>
      <c r="U2041">
        <f t="shared" si="316"/>
        <v>2016</v>
      </c>
      <c r="V2041">
        <f t="shared" si="317"/>
        <v>2016</v>
      </c>
      <c r="W2041" t="str">
        <f t="shared" si="318"/>
        <v>Nov</v>
      </c>
      <c r="X2041" t="str">
        <f t="shared" si="319"/>
        <v>&gt;50000</v>
      </c>
      <c r="Y2041" s="12">
        <f>VLOOKUP(H2041,Table1[#All],2,)*Kickstarter!E2041</f>
        <v>170271</v>
      </c>
      <c r="Z2041" s="5">
        <f>Y2041/'currency conversion'!$B$18</f>
        <v>3.6957449342549763E-3</v>
      </c>
    </row>
    <row r="2042" spans="1:26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0"/>
        <v>2.4817133333333334</v>
      </c>
      <c r="P2042" s="6">
        <f t="shared" si="311"/>
        <v>27.472841328413285</v>
      </c>
      <c r="Q2042" t="str">
        <f t="shared" si="312"/>
        <v>technology</v>
      </c>
      <c r="R2042" t="str">
        <f t="shared" si="313"/>
        <v>hardware</v>
      </c>
      <c r="S2042" s="10">
        <f t="shared" si="314"/>
        <v>41578.677118055552</v>
      </c>
      <c r="T2042" s="10">
        <f t="shared" si="315"/>
        <v>41593.718784722223</v>
      </c>
      <c r="U2042">
        <f t="shared" si="316"/>
        <v>2013</v>
      </c>
      <c r="V2042">
        <f t="shared" si="317"/>
        <v>2013</v>
      </c>
      <c r="W2042" t="str">
        <f t="shared" si="318"/>
        <v>Oct</v>
      </c>
      <c r="X2042" t="str">
        <f t="shared" si="319"/>
        <v>5000 to 9999</v>
      </c>
      <c r="Y2042" s="12">
        <f>VLOOKUP(H2042,Table1[#All],2,)*Kickstarter!E2042</f>
        <v>7445.14</v>
      </c>
      <c r="Z2042" s="5">
        <f>Y2042/'currency conversion'!$B$18</f>
        <v>1.6159732684848914E-4</v>
      </c>
    </row>
    <row r="2043" spans="1:26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0"/>
        <v>1.8186315789473684</v>
      </c>
      <c r="P2043" s="6">
        <f t="shared" si="311"/>
        <v>143.97499999999999</v>
      </c>
      <c r="Q2043" t="str">
        <f t="shared" si="312"/>
        <v>technology</v>
      </c>
      <c r="R2043" t="str">
        <f t="shared" si="313"/>
        <v>hardware</v>
      </c>
      <c r="S2043" s="10">
        <f t="shared" si="314"/>
        <v>42654.275775462964</v>
      </c>
      <c r="T2043" s="10">
        <f t="shared" si="315"/>
        <v>42684.317442129628</v>
      </c>
      <c r="U2043">
        <f t="shared" si="316"/>
        <v>2016</v>
      </c>
      <c r="V2043">
        <f t="shared" si="317"/>
        <v>2016</v>
      </c>
      <c r="W2043" t="str">
        <f t="shared" si="318"/>
        <v>Oct</v>
      </c>
      <c r="X2043" t="str">
        <f t="shared" si="319"/>
        <v>15000 to 19999</v>
      </c>
      <c r="Y2043" s="12">
        <f>VLOOKUP(H2043,Table1[#All],2,)*Kickstarter!E2043</f>
        <v>17277</v>
      </c>
      <c r="Z2043" s="5">
        <f>Y2043/'currency conversion'!$B$18</f>
        <v>3.7499859182786984E-4</v>
      </c>
    </row>
    <row r="2044" spans="1:26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0"/>
        <v>1.2353000000000001</v>
      </c>
      <c r="P2044" s="6">
        <f t="shared" si="311"/>
        <v>88.23571428571428</v>
      </c>
      <c r="Q2044" t="str">
        <f t="shared" si="312"/>
        <v>technology</v>
      </c>
      <c r="R2044" t="str">
        <f t="shared" si="313"/>
        <v>hardware</v>
      </c>
      <c r="S2044" s="10">
        <f t="shared" si="314"/>
        <v>42331.458032407405</v>
      </c>
      <c r="T2044" s="10">
        <f t="shared" si="315"/>
        <v>42391.458032407405</v>
      </c>
      <c r="U2044">
        <f t="shared" si="316"/>
        <v>2015</v>
      </c>
      <c r="V2044">
        <f t="shared" si="317"/>
        <v>2016</v>
      </c>
      <c r="W2044" t="str">
        <f t="shared" si="318"/>
        <v>Nov</v>
      </c>
      <c r="X2044" t="str">
        <f t="shared" si="319"/>
        <v>10000 to 14999</v>
      </c>
      <c r="Y2044" s="12">
        <f>VLOOKUP(H2044,Table1[#All],2,)*Kickstarter!E2044</f>
        <v>12353</v>
      </c>
      <c r="Z2044" s="5">
        <f>Y2044/'currency conversion'!$B$18</f>
        <v>2.6812279937776676E-4</v>
      </c>
    </row>
    <row r="2045" spans="1:26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0"/>
        <v>5.0620938628158845</v>
      </c>
      <c r="P2045" s="6">
        <f t="shared" si="311"/>
        <v>36.326424870466319</v>
      </c>
      <c r="Q2045" t="str">
        <f t="shared" si="312"/>
        <v>technology</v>
      </c>
      <c r="R2045" t="str">
        <f t="shared" si="313"/>
        <v>hardware</v>
      </c>
      <c r="S2045" s="10">
        <f t="shared" si="314"/>
        <v>42660.926817129628</v>
      </c>
      <c r="T2045" s="10">
        <f t="shared" si="315"/>
        <v>42714.957638888889</v>
      </c>
      <c r="U2045">
        <f t="shared" si="316"/>
        <v>2016</v>
      </c>
      <c r="V2045">
        <f t="shared" si="317"/>
        <v>2016</v>
      </c>
      <c r="W2045" t="str">
        <f t="shared" si="318"/>
        <v>Oct</v>
      </c>
      <c r="X2045" t="str">
        <f t="shared" si="319"/>
        <v>5000 to 9999</v>
      </c>
      <c r="Y2045" s="12">
        <f>VLOOKUP(H2045,Table1[#All],2,)*Kickstarter!E2045</f>
        <v>7011</v>
      </c>
      <c r="Z2045" s="5">
        <f>Y2045/'currency conversion'!$B$18</f>
        <v>1.5217428531025037E-4</v>
      </c>
    </row>
    <row r="2046" spans="1:26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0"/>
        <v>1.0821333333333334</v>
      </c>
      <c r="P2046" s="6">
        <f t="shared" si="311"/>
        <v>90.177777777777777</v>
      </c>
      <c r="Q2046" t="str">
        <f t="shared" si="312"/>
        <v>technology</v>
      </c>
      <c r="R2046" t="str">
        <f t="shared" si="313"/>
        <v>hardware</v>
      </c>
      <c r="S2046" s="10">
        <f t="shared" si="314"/>
        <v>42138.434189814812</v>
      </c>
      <c r="T2046" s="10">
        <f t="shared" si="315"/>
        <v>42168.434189814812</v>
      </c>
      <c r="U2046">
        <f t="shared" si="316"/>
        <v>2015</v>
      </c>
      <c r="V2046">
        <f t="shared" si="317"/>
        <v>2015</v>
      </c>
      <c r="W2046" t="str">
        <f t="shared" si="318"/>
        <v>May</v>
      </c>
      <c r="X2046" t="str">
        <f t="shared" si="319"/>
        <v>15000 to 19999</v>
      </c>
      <c r="Y2046" s="12">
        <f>VLOOKUP(H2046,Table1[#All],2,)*Kickstarter!E2046</f>
        <v>16232</v>
      </c>
      <c r="Z2046" s="5">
        <f>Y2046/'currency conversion'!$B$18</f>
        <v>3.523167877843366E-4</v>
      </c>
    </row>
    <row r="2047" spans="1:26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0"/>
        <v>8.1918387755102042</v>
      </c>
      <c r="P2047" s="6">
        <f t="shared" si="311"/>
        <v>152.62361216730039</v>
      </c>
      <c r="Q2047" t="str">
        <f t="shared" si="312"/>
        <v>technology</v>
      </c>
      <c r="R2047" t="str">
        <f t="shared" si="313"/>
        <v>hardware</v>
      </c>
      <c r="S2047" s="10">
        <f t="shared" si="314"/>
        <v>41068.838506944448</v>
      </c>
      <c r="T2047" s="10">
        <f t="shared" si="315"/>
        <v>41098.838506944448</v>
      </c>
      <c r="U2047">
        <f t="shared" si="316"/>
        <v>2012</v>
      </c>
      <c r="V2047">
        <f t="shared" si="317"/>
        <v>2012</v>
      </c>
      <c r="W2047" t="str">
        <f t="shared" si="318"/>
        <v>Jun</v>
      </c>
      <c r="X2047" t="str">
        <f t="shared" si="319"/>
        <v>40000 to 44999</v>
      </c>
      <c r="Y2047" s="12">
        <f>VLOOKUP(H2047,Table1[#All],2,)*Kickstarter!E2047</f>
        <v>40140.01</v>
      </c>
      <c r="Z2047" s="5">
        <f>Y2047/'currency conversion'!$B$18</f>
        <v>8.7124195323011022E-4</v>
      </c>
    </row>
    <row r="2048" spans="1:26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0"/>
        <v>1.2110000000000001</v>
      </c>
      <c r="P2048" s="6">
        <f t="shared" si="311"/>
        <v>55.806451612903224</v>
      </c>
      <c r="Q2048" t="str">
        <f t="shared" si="312"/>
        <v>technology</v>
      </c>
      <c r="R2048" t="str">
        <f t="shared" si="313"/>
        <v>hardware</v>
      </c>
      <c r="S2048" s="10">
        <f t="shared" si="314"/>
        <v>41386.921805555554</v>
      </c>
      <c r="T2048" s="10">
        <f t="shared" si="315"/>
        <v>41416.921805555554</v>
      </c>
      <c r="U2048">
        <f t="shared" si="316"/>
        <v>2013</v>
      </c>
      <c r="V2048">
        <f t="shared" si="317"/>
        <v>2013</v>
      </c>
      <c r="W2048" t="str">
        <f t="shared" si="318"/>
        <v>Apr</v>
      </c>
      <c r="X2048" t="str">
        <f t="shared" si="319"/>
        <v>10000 to 14999</v>
      </c>
      <c r="Y2048" s="12">
        <f>VLOOKUP(H2048,Table1[#All],2,)*Kickstarter!E2048</f>
        <v>12110</v>
      </c>
      <c r="Z2048" s="5">
        <f>Y2048/'currency conversion'!$B$18</f>
        <v>2.6284846599730876E-4</v>
      </c>
    </row>
    <row r="2049" spans="1:26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0"/>
        <v>1.0299897959183673</v>
      </c>
      <c r="P2049" s="6">
        <f t="shared" si="311"/>
        <v>227.85327313769753</v>
      </c>
      <c r="Q2049" t="str">
        <f t="shared" si="312"/>
        <v>technology</v>
      </c>
      <c r="R2049" t="str">
        <f t="shared" si="313"/>
        <v>hardware</v>
      </c>
      <c r="S2049" s="10">
        <f t="shared" si="314"/>
        <v>42081.653587962966</v>
      </c>
      <c r="T2049" s="10">
        <f t="shared" si="315"/>
        <v>42110.75</v>
      </c>
      <c r="U2049">
        <f t="shared" si="316"/>
        <v>2015</v>
      </c>
      <c r="V2049">
        <f t="shared" si="317"/>
        <v>2015</v>
      </c>
      <c r="W2049" t="str">
        <f t="shared" si="318"/>
        <v>Mar</v>
      </c>
      <c r="X2049" t="str">
        <f t="shared" si="319"/>
        <v>&gt;50000</v>
      </c>
      <c r="Y2049" s="12">
        <f>VLOOKUP(H2049,Table1[#All],2,)*Kickstarter!E2049</f>
        <v>71666.69</v>
      </c>
      <c r="Z2049" s="5">
        <f>Y2049/'currency conversion'!$B$18</f>
        <v>1.5555309273001378E-3</v>
      </c>
    </row>
    <row r="2050" spans="1:26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0"/>
        <v>1.4833229411764706</v>
      </c>
      <c r="P2050" s="6">
        <f t="shared" si="311"/>
        <v>91.82989803350327</v>
      </c>
      <c r="Q2050" t="str">
        <f t="shared" si="312"/>
        <v>technology</v>
      </c>
      <c r="R2050" t="str">
        <f t="shared" si="313"/>
        <v>hardware</v>
      </c>
      <c r="S2050" s="10">
        <f t="shared" si="314"/>
        <v>41387.401516203703</v>
      </c>
      <c r="T2050" s="10">
        <f t="shared" si="315"/>
        <v>41417.401516203703</v>
      </c>
      <c r="U2050">
        <f t="shared" si="316"/>
        <v>2013</v>
      </c>
      <c r="V2050">
        <f t="shared" si="317"/>
        <v>2013</v>
      </c>
      <c r="W2050" t="str">
        <f t="shared" si="318"/>
        <v>Apr</v>
      </c>
      <c r="X2050" t="str">
        <f t="shared" si="319"/>
        <v>&gt;50000</v>
      </c>
      <c r="Y2050" s="12">
        <f>VLOOKUP(H2050,Table1[#All],2,)*Kickstarter!E2050</f>
        <v>126082.45</v>
      </c>
      <c r="Z2050" s="5">
        <f>Y2050/'currency conversion'!$B$18</f>
        <v>2.7366291140943338E-3</v>
      </c>
    </row>
    <row r="2051" spans="1:26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0">IF(D2051&lt;&gt;0,IF(E2051&lt;&gt;0,E2051/D2051,0),0)</f>
        <v>1.2019070000000001</v>
      </c>
      <c r="P2051" s="6">
        <f t="shared" ref="P2051:P2114" si="321">IF(L2051&lt;&gt;0,IF(E2051&lt;&gt;0,E2051/L2051,0),0)</f>
        <v>80.991037735849048</v>
      </c>
      <c r="Q2051" t="str">
        <f t="shared" ref="Q2051:Q2114" si="322">LEFT(N2051,SEARCH("/",N2051,1)-1)</f>
        <v>technology</v>
      </c>
      <c r="R2051" t="str">
        <f t="shared" ref="R2051:R2114" si="323">RIGHT(N2051,LEN(N2051)-SEARCH("/",N2051,1))</f>
        <v>hardware</v>
      </c>
      <c r="S2051" s="10">
        <f t="shared" ref="S2051:S2114" si="324">(J2051/86400)+25569+(-6/24)</f>
        <v>41575.277349537035</v>
      </c>
      <c r="T2051" s="10">
        <f t="shared" ref="T2051:T2114" si="325">(I2051/86400)+25569+(-6/24)</f>
        <v>41610.707638888889</v>
      </c>
      <c r="U2051">
        <f t="shared" ref="U2051:U2114" si="326">YEAR(S2051)</f>
        <v>2013</v>
      </c>
      <c r="V2051">
        <f t="shared" ref="V2051:V2114" si="327">YEAR(T2051)</f>
        <v>2013</v>
      </c>
      <c r="W2051" t="str">
        <f t="shared" ref="W2051:W2114" si="328">TEXT(S2051,"mmm")</f>
        <v>Oct</v>
      </c>
      <c r="X2051" t="str">
        <f t="shared" ref="X2051:X2114" si="329">IF(E2051=0,"No funding",IF(E2051&lt;1000,"&lt;1000",IF(E2051&lt;4999,"1000 to 4999",IF(E2051&lt;10000,"5000 to 9999",IF(E2051&lt;14999,"10000 to 14999",IF(E2051&lt;20000,"15000 to 19999",IF(E2051&lt;25000,"20000 to 24999",IF(E2051&lt;30000,"25000 to 29999",IF(E2051&lt;35000,"30000 to 34999",IF(E2051&lt;40000,"35000 to 39999",IF(E2051&lt;45000,"40000 to 44999",IF(E2051&lt;50000,"45000 to 49999","&gt;50000"))))))))))))</f>
        <v>&gt;50000</v>
      </c>
      <c r="Y2051" s="12">
        <f>VLOOKUP(H2051,Table1[#All],2,)*Kickstarter!E2051</f>
        <v>78724.908500000005</v>
      </c>
      <c r="Z2051" s="5">
        <f>Y2051/'currency conversion'!$B$18</f>
        <v>1.7087300937244836E-3</v>
      </c>
    </row>
    <row r="2052" spans="1:26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0"/>
        <v>4.7327000000000004</v>
      </c>
      <c r="P2052" s="6">
        <f t="shared" si="321"/>
        <v>278.39411764705881</v>
      </c>
      <c r="Q2052" t="str">
        <f t="shared" si="322"/>
        <v>technology</v>
      </c>
      <c r="R2052" t="str">
        <f t="shared" si="323"/>
        <v>hardware</v>
      </c>
      <c r="S2052" s="10">
        <f t="shared" si="324"/>
        <v>42114.821504629625</v>
      </c>
      <c r="T2052" s="10">
        <f t="shared" si="325"/>
        <v>42154.821504629625</v>
      </c>
      <c r="U2052">
        <f t="shared" si="326"/>
        <v>2015</v>
      </c>
      <c r="V2052">
        <f t="shared" si="327"/>
        <v>2015</v>
      </c>
      <c r="W2052" t="str">
        <f t="shared" si="328"/>
        <v>Apr</v>
      </c>
      <c r="X2052" t="str">
        <f t="shared" si="329"/>
        <v>45000 to 49999</v>
      </c>
      <c r="Y2052" s="12">
        <f>VLOOKUP(H2052,Table1[#All],2,)*Kickstarter!E2052</f>
        <v>47327</v>
      </c>
      <c r="Z2052" s="5">
        <f>Y2052/'currency conversion'!$B$18</f>
        <v>1.0272361148021992E-3</v>
      </c>
    </row>
    <row r="2053" spans="1:26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0"/>
        <v>1.303625</v>
      </c>
      <c r="P2053" s="6">
        <f t="shared" si="321"/>
        <v>43.095041322314053</v>
      </c>
      <c r="Q2053" t="str">
        <f t="shared" si="322"/>
        <v>technology</v>
      </c>
      <c r="R2053" t="str">
        <f t="shared" si="323"/>
        <v>hardware</v>
      </c>
      <c r="S2053" s="10">
        <f t="shared" si="324"/>
        <v>41603.772418981483</v>
      </c>
      <c r="T2053" s="10">
        <f t="shared" si="325"/>
        <v>41633.772418981483</v>
      </c>
      <c r="U2053">
        <f t="shared" si="326"/>
        <v>2013</v>
      </c>
      <c r="V2053">
        <f t="shared" si="327"/>
        <v>2013</v>
      </c>
      <c r="W2053" t="str">
        <f t="shared" si="328"/>
        <v>Nov</v>
      </c>
      <c r="X2053" t="str">
        <f t="shared" si="329"/>
        <v>10000 to 14999</v>
      </c>
      <c r="Y2053" s="12">
        <f>VLOOKUP(H2053,Table1[#All],2,)*Kickstarter!E2053</f>
        <v>10429</v>
      </c>
      <c r="Z2053" s="5">
        <f>Y2053/'currency conversion'!$B$18</f>
        <v>2.2636223384689787E-4</v>
      </c>
    </row>
    <row r="2054" spans="1:26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0"/>
        <v>3.5304799999999998</v>
      </c>
      <c r="P2054" s="6">
        <f t="shared" si="321"/>
        <v>326.29205175600737</v>
      </c>
      <c r="Q2054" t="str">
        <f t="shared" si="322"/>
        <v>technology</v>
      </c>
      <c r="R2054" t="str">
        <f t="shared" si="323"/>
        <v>hardware</v>
      </c>
      <c r="S2054" s="10">
        <f t="shared" si="324"/>
        <v>42374.83394675926</v>
      </c>
      <c r="T2054" s="10">
        <f t="shared" si="325"/>
        <v>42419.83394675926</v>
      </c>
      <c r="U2054">
        <f t="shared" si="326"/>
        <v>2016</v>
      </c>
      <c r="V2054">
        <f t="shared" si="327"/>
        <v>2016</v>
      </c>
      <c r="W2054" t="str">
        <f t="shared" si="328"/>
        <v>Jan</v>
      </c>
      <c r="X2054" t="str">
        <f t="shared" si="329"/>
        <v>&gt;50000</v>
      </c>
      <c r="Y2054" s="12">
        <f>VLOOKUP(H2054,Table1[#All],2,)*Kickstarter!E2054</f>
        <v>176524</v>
      </c>
      <c r="Z2054" s="5">
        <f>Y2054/'currency conversion'!$B$18</f>
        <v>3.8314667722303001E-3</v>
      </c>
    </row>
    <row r="2055" spans="1:26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0"/>
        <v>1.0102</v>
      </c>
      <c r="P2055" s="6">
        <f t="shared" si="321"/>
        <v>41.743801652892564</v>
      </c>
      <c r="Q2055" t="str">
        <f t="shared" si="322"/>
        <v>technology</v>
      </c>
      <c r="R2055" t="str">
        <f t="shared" si="323"/>
        <v>hardware</v>
      </c>
      <c r="S2055" s="10">
        <f t="shared" si="324"/>
        <v>42303.367488425924</v>
      </c>
      <c r="T2055" s="10">
        <f t="shared" si="325"/>
        <v>42333.409155092595</v>
      </c>
      <c r="U2055">
        <f t="shared" si="326"/>
        <v>2015</v>
      </c>
      <c r="V2055">
        <f t="shared" si="327"/>
        <v>2015</v>
      </c>
      <c r="W2055" t="str">
        <f t="shared" si="328"/>
        <v>Oct</v>
      </c>
      <c r="X2055" t="str">
        <f t="shared" si="329"/>
        <v>5000 to 9999</v>
      </c>
      <c r="Y2055" s="12">
        <f>VLOOKUP(H2055,Table1[#All],2,)*Kickstarter!E2055</f>
        <v>5051</v>
      </c>
      <c r="Z2055" s="5">
        <f>Y2055/'currency conversion'!$B$18</f>
        <v>1.0963233705635067E-4</v>
      </c>
    </row>
    <row r="2056" spans="1:26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0"/>
        <v>1.1359142857142857</v>
      </c>
      <c r="P2056" s="6">
        <f t="shared" si="321"/>
        <v>64.020933977455712</v>
      </c>
      <c r="Q2056" t="str">
        <f t="shared" si="322"/>
        <v>technology</v>
      </c>
      <c r="R2056" t="str">
        <f t="shared" si="323"/>
        <v>hardware</v>
      </c>
      <c r="S2056" s="10">
        <f t="shared" si="324"/>
        <v>41731.270949074074</v>
      </c>
      <c r="T2056" s="10">
        <f t="shared" si="325"/>
        <v>41761.270949074074</v>
      </c>
      <c r="U2056">
        <f t="shared" si="326"/>
        <v>2014</v>
      </c>
      <c r="V2056">
        <f t="shared" si="327"/>
        <v>2014</v>
      </c>
      <c r="W2056" t="str">
        <f t="shared" si="328"/>
        <v>Apr</v>
      </c>
      <c r="X2056" t="str">
        <f t="shared" si="329"/>
        <v>35000 to 39999</v>
      </c>
      <c r="Y2056" s="12">
        <f>VLOOKUP(H2056,Table1[#All],2,)*Kickstarter!E2056</f>
        <v>52081.670000000006</v>
      </c>
      <c r="Z2056" s="5">
        <f>Y2056/'currency conversion'!$B$18</f>
        <v>1.1304365867942244E-3</v>
      </c>
    </row>
    <row r="2057" spans="1:26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0"/>
        <v>1.6741666666666666</v>
      </c>
      <c r="P2057" s="6">
        <f t="shared" si="321"/>
        <v>99.455445544554451</v>
      </c>
      <c r="Q2057" t="str">
        <f t="shared" si="322"/>
        <v>technology</v>
      </c>
      <c r="R2057" t="str">
        <f t="shared" si="323"/>
        <v>hardware</v>
      </c>
      <c r="S2057" s="10">
        <f t="shared" si="324"/>
        <v>41946.424108796295</v>
      </c>
      <c r="T2057" s="10">
        <f t="shared" si="325"/>
        <v>41975.916666666672</v>
      </c>
      <c r="U2057">
        <f t="shared" si="326"/>
        <v>2014</v>
      </c>
      <c r="V2057">
        <f t="shared" si="327"/>
        <v>2014</v>
      </c>
      <c r="W2057" t="str">
        <f t="shared" si="328"/>
        <v>Nov</v>
      </c>
      <c r="X2057" t="str">
        <f t="shared" si="329"/>
        <v>10000 to 14999</v>
      </c>
      <c r="Y2057" s="12">
        <f>VLOOKUP(H2057,Table1[#All],2,)*Kickstarter!E2057</f>
        <v>10045</v>
      </c>
      <c r="Z2057" s="5">
        <f>Y2057/'currency conversion'!$B$18</f>
        <v>2.1802748480123589E-4</v>
      </c>
    </row>
    <row r="2058" spans="1:26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0"/>
        <v>1.5345200000000001</v>
      </c>
      <c r="P2058" s="6">
        <f t="shared" si="321"/>
        <v>138.49458483754512</v>
      </c>
      <c r="Q2058" t="str">
        <f t="shared" si="322"/>
        <v>technology</v>
      </c>
      <c r="R2058" t="str">
        <f t="shared" si="323"/>
        <v>hardware</v>
      </c>
      <c r="S2058" s="10">
        <f t="shared" si="324"/>
        <v>41351.51090277778</v>
      </c>
      <c r="T2058" s="10">
        <f t="shared" si="325"/>
        <v>41381.51090277778</v>
      </c>
      <c r="U2058">
        <f t="shared" si="326"/>
        <v>2013</v>
      </c>
      <c r="V2058">
        <f t="shared" si="327"/>
        <v>2013</v>
      </c>
      <c r="W2058" t="str">
        <f t="shared" si="328"/>
        <v>Mar</v>
      </c>
      <c r="X2058" t="str">
        <f t="shared" si="329"/>
        <v>&gt;50000</v>
      </c>
      <c r="Y2058" s="12">
        <f>VLOOKUP(H2058,Table1[#All],2,)*Kickstarter!E2058</f>
        <v>76726</v>
      </c>
      <c r="Z2058" s="5">
        <f>Y2058/'currency conversion'!$B$18</f>
        <v>1.6653436335350548E-3</v>
      </c>
    </row>
    <row r="2059" spans="1:26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0"/>
        <v>2.022322</v>
      </c>
      <c r="P2059" s="6">
        <f t="shared" si="321"/>
        <v>45.547792792792798</v>
      </c>
      <c r="Q2059" t="str">
        <f t="shared" si="322"/>
        <v>technology</v>
      </c>
      <c r="R2059" t="str">
        <f t="shared" si="323"/>
        <v>hardware</v>
      </c>
      <c r="S2059" s="10">
        <f t="shared" si="324"/>
        <v>42396.244583333333</v>
      </c>
      <c r="T2059" s="10">
        <f t="shared" si="325"/>
        <v>42426.244583333333</v>
      </c>
      <c r="U2059">
        <f t="shared" si="326"/>
        <v>2016</v>
      </c>
      <c r="V2059">
        <f t="shared" si="327"/>
        <v>2016</v>
      </c>
      <c r="W2059" t="str">
        <f t="shared" si="328"/>
        <v>Jan</v>
      </c>
      <c r="X2059" t="str">
        <f t="shared" si="329"/>
        <v>30000 to 34999</v>
      </c>
      <c r="Y2059" s="12">
        <f>VLOOKUP(H2059,Table1[#All],2,)*Kickstarter!E2059</f>
        <v>39738.627300000007</v>
      </c>
      <c r="Z2059" s="5">
        <f>Y2059/'currency conversion'!$B$18</f>
        <v>8.6252991136612537E-4</v>
      </c>
    </row>
    <row r="2060" spans="1:26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0"/>
        <v>1.6828125</v>
      </c>
      <c r="P2060" s="6">
        <f t="shared" si="321"/>
        <v>10.507317073170732</v>
      </c>
      <c r="Q2060" t="str">
        <f t="shared" si="322"/>
        <v>technology</v>
      </c>
      <c r="R2060" t="str">
        <f t="shared" si="323"/>
        <v>hardware</v>
      </c>
      <c r="S2060" s="10">
        <f t="shared" si="324"/>
        <v>42026.120717592596</v>
      </c>
      <c r="T2060" s="10">
        <f t="shared" si="325"/>
        <v>42065.583333333328</v>
      </c>
      <c r="U2060">
        <f t="shared" si="326"/>
        <v>2015</v>
      </c>
      <c r="V2060">
        <f t="shared" si="327"/>
        <v>2015</v>
      </c>
      <c r="W2060" t="str">
        <f t="shared" si="328"/>
        <v>Jan</v>
      </c>
      <c r="X2060" t="str">
        <f t="shared" si="329"/>
        <v>1000 to 4999</v>
      </c>
      <c r="Y2060" s="12">
        <f>VLOOKUP(H2060,Table1[#All],2,)*Kickstarter!E2060</f>
        <v>5643.4800000000005</v>
      </c>
      <c r="Z2060" s="5">
        <f>Y2060/'currency conversion'!$B$18</f>
        <v>1.2249216027138664E-4</v>
      </c>
    </row>
    <row r="2061" spans="1:26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0"/>
        <v>1.4345666666666668</v>
      </c>
      <c r="P2061" s="6">
        <f t="shared" si="321"/>
        <v>114.76533333333333</v>
      </c>
      <c r="Q2061" t="str">
        <f t="shared" si="322"/>
        <v>technology</v>
      </c>
      <c r="R2061" t="str">
        <f t="shared" si="323"/>
        <v>hardware</v>
      </c>
      <c r="S2061" s="10">
        <f t="shared" si="324"/>
        <v>42361.352476851855</v>
      </c>
      <c r="T2061" s="10">
        <f t="shared" si="325"/>
        <v>42400.665972222225</v>
      </c>
      <c r="U2061">
        <f t="shared" si="326"/>
        <v>2015</v>
      </c>
      <c r="V2061">
        <f t="shared" si="327"/>
        <v>2016</v>
      </c>
      <c r="W2061" t="str">
        <f t="shared" si="328"/>
        <v>Dec</v>
      </c>
      <c r="X2061" t="str">
        <f t="shared" si="329"/>
        <v>40000 to 44999</v>
      </c>
      <c r="Y2061" s="12">
        <f>VLOOKUP(H2061,Table1[#All],2,)*Kickstarter!E2061</f>
        <v>43037</v>
      </c>
      <c r="Z2061" s="5">
        <f>Y2061/'currency conversion'!$B$18</f>
        <v>9.3412134030769435E-4</v>
      </c>
    </row>
    <row r="2062" spans="1:26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0"/>
        <v>1.964</v>
      </c>
      <c r="P2062" s="6">
        <f t="shared" si="321"/>
        <v>35.997067448680355</v>
      </c>
      <c r="Q2062" t="str">
        <f t="shared" si="322"/>
        <v>technology</v>
      </c>
      <c r="R2062" t="str">
        <f t="shared" si="323"/>
        <v>hardware</v>
      </c>
      <c r="S2062" s="10">
        <f t="shared" si="324"/>
        <v>41783.392939814818</v>
      </c>
      <c r="T2062" s="10">
        <f t="shared" si="325"/>
        <v>41843.392939814818</v>
      </c>
      <c r="U2062">
        <f t="shared" si="326"/>
        <v>2014</v>
      </c>
      <c r="V2062">
        <f t="shared" si="327"/>
        <v>2014</v>
      </c>
      <c r="W2062" t="str">
        <f t="shared" si="328"/>
        <v>May</v>
      </c>
      <c r="X2062" t="str">
        <f t="shared" si="329"/>
        <v>45000 to 49999</v>
      </c>
      <c r="Y2062" s="12">
        <f>VLOOKUP(H2062,Table1[#All],2,)*Kickstarter!E2062</f>
        <v>49100</v>
      </c>
      <c r="Z2062" s="5">
        <f>Y2062/'currency conversion'!$B$18</f>
        <v>1.0657192139114666E-3</v>
      </c>
    </row>
    <row r="2063" spans="1:26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0"/>
        <v>1.0791999999999999</v>
      </c>
      <c r="P2063" s="6">
        <f t="shared" si="321"/>
        <v>154.17142857142858</v>
      </c>
      <c r="Q2063" t="str">
        <f t="shared" si="322"/>
        <v>technology</v>
      </c>
      <c r="R2063" t="str">
        <f t="shared" si="323"/>
        <v>hardware</v>
      </c>
      <c r="S2063" s="10">
        <f t="shared" si="324"/>
        <v>42705.514513888891</v>
      </c>
      <c r="T2063" s="10">
        <f t="shared" si="325"/>
        <v>42735.514513888891</v>
      </c>
      <c r="U2063">
        <f t="shared" si="326"/>
        <v>2016</v>
      </c>
      <c r="V2063">
        <f t="shared" si="327"/>
        <v>2016</v>
      </c>
      <c r="W2063" t="str">
        <f t="shared" si="328"/>
        <v>Dec</v>
      </c>
      <c r="X2063" t="str">
        <f t="shared" si="329"/>
        <v>5000 to 9999</v>
      </c>
      <c r="Y2063" s="12">
        <f>VLOOKUP(H2063,Table1[#All],2,)*Kickstarter!E2063</f>
        <v>5396</v>
      </c>
      <c r="Z2063" s="5">
        <f>Y2063/'currency conversion'!$B$18</f>
        <v>1.1712058815206261E-4</v>
      </c>
    </row>
    <row r="2064" spans="1:26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0"/>
        <v>1.14977</v>
      </c>
      <c r="P2064" s="6">
        <f t="shared" si="321"/>
        <v>566.38916256157631</v>
      </c>
      <c r="Q2064" t="str">
        <f t="shared" si="322"/>
        <v>technology</v>
      </c>
      <c r="R2064" t="str">
        <f t="shared" si="323"/>
        <v>hardware</v>
      </c>
      <c r="S2064" s="10">
        <f t="shared" si="324"/>
        <v>42423.1330787037</v>
      </c>
      <c r="T2064" s="10">
        <f t="shared" si="325"/>
        <v>42453.091412037036</v>
      </c>
      <c r="U2064">
        <f t="shared" si="326"/>
        <v>2016</v>
      </c>
      <c r="V2064">
        <f t="shared" si="327"/>
        <v>2016</v>
      </c>
      <c r="W2064" t="str">
        <f t="shared" si="328"/>
        <v>Feb</v>
      </c>
      <c r="X2064" t="str">
        <f t="shared" si="329"/>
        <v>&gt;50000</v>
      </c>
      <c r="Y2064" s="12">
        <f>VLOOKUP(H2064,Table1[#All],2,)*Kickstarter!E2064</f>
        <v>17246.55</v>
      </c>
      <c r="Z2064" s="5">
        <f>Y2064/'currency conversion'!$B$18</f>
        <v>3.7433767227463958E-4</v>
      </c>
    </row>
    <row r="2065" spans="1:26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0"/>
        <v>1.4804999999999999</v>
      </c>
      <c r="P2065" s="6">
        <f t="shared" si="321"/>
        <v>120.85714285714286</v>
      </c>
      <c r="Q2065" t="str">
        <f t="shared" si="322"/>
        <v>technology</v>
      </c>
      <c r="R2065" t="str">
        <f t="shared" si="323"/>
        <v>hardware</v>
      </c>
      <c r="S2065" s="10">
        <f t="shared" si="324"/>
        <v>42472.48265046296</v>
      </c>
      <c r="T2065" s="10">
        <f t="shared" si="325"/>
        <v>42505.48265046296</v>
      </c>
      <c r="U2065">
        <f t="shared" si="326"/>
        <v>2016</v>
      </c>
      <c r="V2065">
        <f t="shared" si="327"/>
        <v>2016</v>
      </c>
      <c r="W2065" t="str">
        <f t="shared" si="328"/>
        <v>Apr</v>
      </c>
      <c r="X2065" t="str">
        <f t="shared" si="329"/>
        <v>5000 to 9999</v>
      </c>
      <c r="Y2065" s="12">
        <f>VLOOKUP(H2065,Table1[#All],2,)*Kickstarter!E2065</f>
        <v>6751.079999999999</v>
      </c>
      <c r="Z2065" s="5">
        <f>Y2065/'currency conversion'!$B$18</f>
        <v>1.4653270204996788E-4</v>
      </c>
    </row>
    <row r="2066" spans="1:26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0"/>
        <v>1.9116676082790633</v>
      </c>
      <c r="P2066" s="6">
        <f t="shared" si="321"/>
        <v>86.163845492085343</v>
      </c>
      <c r="Q2066" t="str">
        <f t="shared" si="322"/>
        <v>technology</v>
      </c>
      <c r="R2066" t="str">
        <f t="shared" si="323"/>
        <v>hardware</v>
      </c>
      <c r="S2066" s="10">
        <f t="shared" si="324"/>
        <v>41389.114849537036</v>
      </c>
      <c r="T2066" s="10">
        <f t="shared" si="325"/>
        <v>41425.25</v>
      </c>
      <c r="U2066">
        <f t="shared" si="326"/>
        <v>2013</v>
      </c>
      <c r="V2066">
        <f t="shared" si="327"/>
        <v>2013</v>
      </c>
      <c r="W2066" t="str">
        <f t="shared" si="328"/>
        <v>Apr</v>
      </c>
      <c r="X2066" t="str">
        <f t="shared" si="329"/>
        <v>&gt;50000</v>
      </c>
      <c r="Y2066" s="12">
        <f>VLOOKUP(H2066,Table1[#All],2,)*Kickstarter!E2066</f>
        <v>500784.27</v>
      </c>
      <c r="Z2066" s="5">
        <f>Y2066/'currency conversion'!$B$18</f>
        <v>1.0869560459544353E-2</v>
      </c>
    </row>
    <row r="2067" spans="1:26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0"/>
        <v>1.99215125</v>
      </c>
      <c r="P2067" s="6">
        <f t="shared" si="321"/>
        <v>51.212114395886893</v>
      </c>
      <c r="Q2067" t="str">
        <f t="shared" si="322"/>
        <v>technology</v>
      </c>
      <c r="R2067" t="str">
        <f t="shared" si="323"/>
        <v>hardware</v>
      </c>
      <c r="S2067" s="10">
        <f t="shared" si="324"/>
        <v>41603.083668981482</v>
      </c>
      <c r="T2067" s="10">
        <f t="shared" si="325"/>
        <v>41633.083668981482</v>
      </c>
      <c r="U2067">
        <f t="shared" si="326"/>
        <v>2013</v>
      </c>
      <c r="V2067">
        <f t="shared" si="327"/>
        <v>2013</v>
      </c>
      <c r="W2067" t="str">
        <f t="shared" si="328"/>
        <v>Nov</v>
      </c>
      <c r="X2067" t="str">
        <f t="shared" si="329"/>
        <v>&gt;50000</v>
      </c>
      <c r="Y2067" s="12">
        <f>VLOOKUP(H2067,Table1[#All],2,)*Kickstarter!E2067</f>
        <v>104388.72550000002</v>
      </c>
      <c r="Z2067" s="5">
        <f>Y2067/'currency conversion'!$B$18</f>
        <v>2.2657651829140505E-3</v>
      </c>
    </row>
    <row r="2068" spans="1:26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0"/>
        <v>2.1859999999999999</v>
      </c>
      <c r="P2068" s="6">
        <f t="shared" si="321"/>
        <v>67.261538461538464</v>
      </c>
      <c r="Q2068" t="str">
        <f t="shared" si="322"/>
        <v>technology</v>
      </c>
      <c r="R2068" t="str">
        <f t="shared" si="323"/>
        <v>hardware</v>
      </c>
      <c r="S2068" s="10">
        <f t="shared" si="324"/>
        <v>41844.521793981483</v>
      </c>
      <c r="T2068" s="10">
        <f t="shared" si="325"/>
        <v>41874.521793981483</v>
      </c>
      <c r="U2068">
        <f t="shared" si="326"/>
        <v>2014</v>
      </c>
      <c r="V2068">
        <f t="shared" si="327"/>
        <v>2014</v>
      </c>
      <c r="W2068" t="str">
        <f t="shared" si="328"/>
        <v>Jul</v>
      </c>
      <c r="X2068" t="str">
        <f t="shared" si="329"/>
        <v>1000 to 4999</v>
      </c>
      <c r="Y2068" s="12">
        <f>VLOOKUP(H2068,Table1[#All],2,)*Kickstarter!E2068</f>
        <v>4372</v>
      </c>
      <c r="Z2068" s="5">
        <f>Y2068/'currency conversion'!$B$18</f>
        <v>9.4894590696964002E-5</v>
      </c>
    </row>
    <row r="2069" spans="1:26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0"/>
        <v>1.2686868686868686</v>
      </c>
      <c r="P2069" s="6">
        <f t="shared" si="321"/>
        <v>62.8</v>
      </c>
      <c r="Q2069" t="str">
        <f t="shared" si="322"/>
        <v>technology</v>
      </c>
      <c r="R2069" t="str">
        <f t="shared" si="323"/>
        <v>hardware</v>
      </c>
      <c r="S2069" s="10">
        <f t="shared" si="324"/>
        <v>42115.603888888887</v>
      </c>
      <c r="T2069" s="10">
        <f t="shared" si="325"/>
        <v>42148.603888888887</v>
      </c>
      <c r="U2069">
        <f t="shared" si="326"/>
        <v>2015</v>
      </c>
      <c r="V2069">
        <f t="shared" si="327"/>
        <v>2015</v>
      </c>
      <c r="W2069" t="str">
        <f t="shared" si="328"/>
        <v>Apr</v>
      </c>
      <c r="X2069" t="str">
        <f t="shared" si="329"/>
        <v>&lt;1000</v>
      </c>
      <c r="Y2069" s="12">
        <f>VLOOKUP(H2069,Table1[#All],2,)*Kickstarter!E2069</f>
        <v>822.68000000000006</v>
      </c>
      <c r="Z2069" s="5">
        <f>Y2069/'currency conversion'!$B$18</f>
        <v>1.7856331627305203E-5</v>
      </c>
    </row>
    <row r="2070" spans="1:26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0"/>
        <v>1.0522388</v>
      </c>
      <c r="P2070" s="6">
        <f t="shared" si="321"/>
        <v>346.13118421052633</v>
      </c>
      <c r="Q2070" t="str">
        <f t="shared" si="322"/>
        <v>technology</v>
      </c>
      <c r="R2070" t="str">
        <f t="shared" si="323"/>
        <v>hardware</v>
      </c>
      <c r="S2070" s="10">
        <f t="shared" si="324"/>
        <v>42633.591608796298</v>
      </c>
      <c r="T2070" s="10">
        <f t="shared" si="325"/>
        <v>42663.591608796298</v>
      </c>
      <c r="U2070">
        <f t="shared" si="326"/>
        <v>2016</v>
      </c>
      <c r="V2070">
        <f t="shared" si="327"/>
        <v>2016</v>
      </c>
      <c r="W2070" t="str">
        <f t="shared" si="328"/>
        <v>Sep</v>
      </c>
      <c r="X2070" t="str">
        <f t="shared" si="329"/>
        <v>25000 to 29999</v>
      </c>
      <c r="Y2070" s="12">
        <f>VLOOKUP(H2070,Table1[#All],2,)*Kickstarter!E2070</f>
        <v>26305.97</v>
      </c>
      <c r="Z2070" s="5">
        <f>Y2070/'currency conversion'!$B$18</f>
        <v>5.7097306862685594E-4</v>
      </c>
    </row>
    <row r="2071" spans="1:26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0"/>
        <v>1.2840666000000001</v>
      </c>
      <c r="P2071" s="6">
        <f t="shared" si="321"/>
        <v>244.11912547528519</v>
      </c>
      <c r="Q2071" t="str">
        <f t="shared" si="322"/>
        <v>technology</v>
      </c>
      <c r="R2071" t="str">
        <f t="shared" si="323"/>
        <v>hardware</v>
      </c>
      <c r="S2071" s="10">
        <f t="shared" si="324"/>
        <v>42340.722118055557</v>
      </c>
      <c r="T2071" s="10">
        <f t="shared" si="325"/>
        <v>42371.722118055557</v>
      </c>
      <c r="U2071">
        <f t="shared" si="326"/>
        <v>2015</v>
      </c>
      <c r="V2071">
        <f t="shared" si="327"/>
        <v>2016</v>
      </c>
      <c r="W2071" t="str">
        <f t="shared" si="328"/>
        <v>Dec</v>
      </c>
      <c r="X2071" t="str">
        <f t="shared" si="329"/>
        <v>&gt;50000</v>
      </c>
      <c r="Y2071" s="12">
        <f>VLOOKUP(H2071,Table1[#All],2,)*Kickstarter!E2071</f>
        <v>64203.33</v>
      </c>
      <c r="Z2071" s="5">
        <f>Y2071/'currency conversion'!$B$18</f>
        <v>1.3935381339734926E-3</v>
      </c>
    </row>
    <row r="2072" spans="1:26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0"/>
        <v>3.1732719999999999</v>
      </c>
      <c r="P2072" s="6">
        <f t="shared" si="321"/>
        <v>259.25424836601309</v>
      </c>
      <c r="Q2072" t="str">
        <f t="shared" si="322"/>
        <v>technology</v>
      </c>
      <c r="R2072" t="str">
        <f t="shared" si="323"/>
        <v>hardware</v>
      </c>
      <c r="S2072" s="10">
        <f t="shared" si="324"/>
        <v>42519.4065162037</v>
      </c>
      <c r="T2072" s="10">
        <f t="shared" si="325"/>
        <v>42549.4065162037</v>
      </c>
      <c r="U2072">
        <f t="shared" si="326"/>
        <v>2016</v>
      </c>
      <c r="V2072">
        <f t="shared" si="327"/>
        <v>2016</v>
      </c>
      <c r="W2072" t="str">
        <f t="shared" si="328"/>
        <v>May</v>
      </c>
      <c r="X2072" t="str">
        <f t="shared" si="329"/>
        <v>&gt;50000</v>
      </c>
      <c r="Y2072" s="12">
        <f>VLOOKUP(H2072,Table1[#All],2,)*Kickstarter!E2072</f>
        <v>452191.25999999995</v>
      </c>
      <c r="Z2072" s="5">
        <f>Y2072/'currency conversion'!$B$18</f>
        <v>9.8148455019314781E-3</v>
      </c>
    </row>
    <row r="2073" spans="1:26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0"/>
        <v>2.8073000000000001</v>
      </c>
      <c r="P2073" s="6">
        <f t="shared" si="321"/>
        <v>201.96402877697841</v>
      </c>
      <c r="Q2073" t="str">
        <f t="shared" si="322"/>
        <v>technology</v>
      </c>
      <c r="R2073" t="str">
        <f t="shared" si="323"/>
        <v>hardware</v>
      </c>
      <c r="S2073" s="10">
        <f t="shared" si="324"/>
        <v>42600.028749999998</v>
      </c>
      <c r="T2073" s="10">
        <f t="shared" si="325"/>
        <v>42645.028749999998</v>
      </c>
      <c r="U2073">
        <f t="shared" si="326"/>
        <v>2016</v>
      </c>
      <c r="V2073">
        <f t="shared" si="327"/>
        <v>2016</v>
      </c>
      <c r="W2073" t="str">
        <f t="shared" si="328"/>
        <v>Aug</v>
      </c>
      <c r="X2073" t="str">
        <f t="shared" si="329"/>
        <v>&gt;50000</v>
      </c>
      <c r="Y2073" s="12">
        <f>VLOOKUP(H2073,Table1[#All],2,)*Kickstarter!E2073</f>
        <v>56146</v>
      </c>
      <c r="Z2073" s="5">
        <f>Y2073/'currency conversion'!$B$18</f>
        <v>1.218653176869108E-3</v>
      </c>
    </row>
    <row r="2074" spans="1:26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0"/>
        <v>1.1073146853146854</v>
      </c>
      <c r="P2074" s="6">
        <f t="shared" si="321"/>
        <v>226.20857142857142</v>
      </c>
      <c r="Q2074" t="str">
        <f t="shared" si="322"/>
        <v>technology</v>
      </c>
      <c r="R2074" t="str">
        <f t="shared" si="323"/>
        <v>hardware</v>
      </c>
      <c r="S2074" s="10">
        <f t="shared" si="324"/>
        <v>42467.331388888888</v>
      </c>
      <c r="T2074" s="10">
        <f t="shared" si="325"/>
        <v>42497.331388888888</v>
      </c>
      <c r="U2074">
        <f t="shared" si="326"/>
        <v>2016</v>
      </c>
      <c r="V2074">
        <f t="shared" si="327"/>
        <v>2016</v>
      </c>
      <c r="W2074" t="str">
        <f t="shared" si="328"/>
        <v>Apr</v>
      </c>
      <c r="X2074" t="str">
        <f t="shared" si="329"/>
        <v>&gt;50000</v>
      </c>
      <c r="Y2074" s="12">
        <f>VLOOKUP(H2074,Table1[#All],2,)*Kickstarter!E2074</f>
        <v>79173</v>
      </c>
      <c r="Z2074" s="5">
        <f>Y2074/'currency conversion'!$B$18</f>
        <v>1.7184559536255102E-3</v>
      </c>
    </row>
    <row r="2075" spans="1:26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0"/>
        <v>1.5260429999999998</v>
      </c>
      <c r="P2075" s="6">
        <f t="shared" si="321"/>
        <v>324.69</v>
      </c>
      <c r="Q2075" t="str">
        <f t="shared" si="322"/>
        <v>technology</v>
      </c>
      <c r="R2075" t="str">
        <f t="shared" si="323"/>
        <v>hardware</v>
      </c>
      <c r="S2075" s="10">
        <f t="shared" si="324"/>
        <v>42087.418032407411</v>
      </c>
      <c r="T2075" s="10">
        <f t="shared" si="325"/>
        <v>42132.418032407411</v>
      </c>
      <c r="U2075">
        <f t="shared" si="326"/>
        <v>2015</v>
      </c>
      <c r="V2075">
        <f t="shared" si="327"/>
        <v>2015</v>
      </c>
      <c r="W2075" t="str">
        <f t="shared" si="328"/>
        <v>Mar</v>
      </c>
      <c r="X2075" t="str">
        <f t="shared" si="329"/>
        <v>&gt;50000</v>
      </c>
      <c r="Y2075" s="12">
        <f>VLOOKUP(H2075,Table1[#All],2,)*Kickstarter!E2075</f>
        <v>152604.29999999999</v>
      </c>
      <c r="Z2075" s="5">
        <f>Y2075/'currency conversion'!$B$18</f>
        <v>3.3122878744502979E-3</v>
      </c>
    </row>
    <row r="2076" spans="1:26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0"/>
        <v>1.0249999999999999</v>
      </c>
      <c r="P2076" s="6">
        <f t="shared" si="321"/>
        <v>205</v>
      </c>
      <c r="Q2076" t="str">
        <f t="shared" si="322"/>
        <v>technology</v>
      </c>
      <c r="R2076" t="str">
        <f t="shared" si="323"/>
        <v>hardware</v>
      </c>
      <c r="S2076" s="10">
        <f t="shared" si="324"/>
        <v>42466.576180555552</v>
      </c>
      <c r="T2076" s="10">
        <f t="shared" si="325"/>
        <v>42496.576180555552</v>
      </c>
      <c r="U2076">
        <f t="shared" si="326"/>
        <v>2016</v>
      </c>
      <c r="V2076">
        <f t="shared" si="327"/>
        <v>2016</v>
      </c>
      <c r="W2076" t="str">
        <f t="shared" si="328"/>
        <v>Apr</v>
      </c>
      <c r="X2076" t="str">
        <f t="shared" si="329"/>
        <v>&lt;1000</v>
      </c>
      <c r="Y2076" s="12">
        <f>VLOOKUP(H2076,Table1[#All],2,)*Kickstarter!E2076</f>
        <v>615</v>
      </c>
      <c r="Z2076" s="5">
        <f>Y2076/'currency conversion'!$B$18</f>
        <v>1.3348621518443014E-5</v>
      </c>
    </row>
    <row r="2077" spans="1:26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0"/>
        <v>16.783738373837384</v>
      </c>
      <c r="P2077" s="6">
        <f t="shared" si="321"/>
        <v>20.465926829268295</v>
      </c>
      <c r="Q2077" t="str">
        <f t="shared" si="322"/>
        <v>technology</v>
      </c>
      <c r="R2077" t="str">
        <f t="shared" si="323"/>
        <v>hardware</v>
      </c>
      <c r="S2077" s="10">
        <f t="shared" si="324"/>
        <v>41450.431574074071</v>
      </c>
      <c r="T2077" s="10">
        <f t="shared" si="325"/>
        <v>41480.431574074071</v>
      </c>
      <c r="U2077">
        <f t="shared" si="326"/>
        <v>2013</v>
      </c>
      <c r="V2077">
        <f t="shared" si="327"/>
        <v>2013</v>
      </c>
      <c r="W2077" t="str">
        <f t="shared" si="328"/>
        <v>Jun</v>
      </c>
      <c r="X2077" t="str">
        <f t="shared" si="329"/>
        <v>&gt;50000</v>
      </c>
      <c r="Y2077" s="12">
        <f>VLOOKUP(H2077,Table1[#All],2,)*Kickstarter!E2077</f>
        <v>167820.6</v>
      </c>
      <c r="Z2077" s="5">
        <f>Y2077/'currency conversion'!$B$18</f>
        <v>3.6425588169073458E-3</v>
      </c>
    </row>
    <row r="2078" spans="1:26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0"/>
        <v>5.4334915642458101</v>
      </c>
      <c r="P2078" s="6">
        <f t="shared" si="321"/>
        <v>116.35303146309367</v>
      </c>
      <c r="Q2078" t="str">
        <f t="shared" si="322"/>
        <v>technology</v>
      </c>
      <c r="R2078" t="str">
        <f t="shared" si="323"/>
        <v>hardware</v>
      </c>
      <c r="S2078" s="10">
        <f t="shared" si="324"/>
        <v>41803.630659722221</v>
      </c>
      <c r="T2078" s="10">
        <f t="shared" si="325"/>
        <v>41843.630659722221</v>
      </c>
      <c r="U2078">
        <f t="shared" si="326"/>
        <v>2014</v>
      </c>
      <c r="V2078">
        <f t="shared" si="327"/>
        <v>2014</v>
      </c>
      <c r="W2078" t="str">
        <f t="shared" si="328"/>
        <v>Jun</v>
      </c>
      <c r="X2078" t="str">
        <f t="shared" si="329"/>
        <v>&gt;50000</v>
      </c>
      <c r="Y2078" s="12">
        <f>VLOOKUP(H2078,Table1[#All],2,)*Kickstarter!E2078</f>
        <v>1274099.4369000001</v>
      </c>
      <c r="Z2078" s="5">
        <f>Y2078/'currency conversion'!$B$18</f>
        <v>2.7654424650470681E-2</v>
      </c>
    </row>
    <row r="2079" spans="1:26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0"/>
        <v>1.1550800000000001</v>
      </c>
      <c r="P2079" s="6">
        <f t="shared" si="321"/>
        <v>307.20212765957444</v>
      </c>
      <c r="Q2079" t="str">
        <f t="shared" si="322"/>
        <v>technology</v>
      </c>
      <c r="R2079" t="str">
        <f t="shared" si="323"/>
        <v>hardware</v>
      </c>
      <c r="S2079" s="10">
        <f t="shared" si="324"/>
        <v>42102.792546296296</v>
      </c>
      <c r="T2079" s="10">
        <f t="shared" si="325"/>
        <v>42160.625</v>
      </c>
      <c r="U2079">
        <f t="shared" si="326"/>
        <v>2015</v>
      </c>
      <c r="V2079">
        <f t="shared" si="327"/>
        <v>2015</v>
      </c>
      <c r="W2079" t="str">
        <f t="shared" si="328"/>
        <v>Apr</v>
      </c>
      <c r="X2079" t="str">
        <f t="shared" si="329"/>
        <v>&gt;50000</v>
      </c>
      <c r="Y2079" s="12">
        <f>VLOOKUP(H2079,Table1[#All],2,)*Kickstarter!E2079</f>
        <v>57754</v>
      </c>
      <c r="Z2079" s="5">
        <f>Y2079/'currency conversion'!$B$18</f>
        <v>1.2535549384978177E-3</v>
      </c>
    </row>
    <row r="2080" spans="1:26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0"/>
        <v>1.3120499999999999</v>
      </c>
      <c r="P2080" s="6">
        <f t="shared" si="321"/>
        <v>546.6875</v>
      </c>
      <c r="Q2080" t="str">
        <f t="shared" si="322"/>
        <v>technology</v>
      </c>
      <c r="R2080" t="str">
        <f t="shared" si="323"/>
        <v>hardware</v>
      </c>
      <c r="S2080" s="10">
        <f t="shared" si="324"/>
        <v>42692.521493055552</v>
      </c>
      <c r="T2080" s="10">
        <f t="shared" si="325"/>
        <v>42722.521493055552</v>
      </c>
      <c r="U2080">
        <f t="shared" si="326"/>
        <v>2016</v>
      </c>
      <c r="V2080">
        <f t="shared" si="327"/>
        <v>2016</v>
      </c>
      <c r="W2080" t="str">
        <f t="shared" si="328"/>
        <v>Nov</v>
      </c>
      <c r="X2080" t="str">
        <f t="shared" si="329"/>
        <v>25000 to 29999</v>
      </c>
      <c r="Y2080" s="12">
        <f>VLOOKUP(H2080,Table1[#All],2,)*Kickstarter!E2080</f>
        <v>29914.739999999998</v>
      </c>
      <c r="Z2080" s="5">
        <f>Y2080/'currency conversion'!$B$18</f>
        <v>6.4930169444329749E-4</v>
      </c>
    </row>
    <row r="2081" spans="1:26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0"/>
        <v>2.8816999999999999</v>
      </c>
      <c r="P2081" s="6">
        <f t="shared" si="321"/>
        <v>47.474464579901152</v>
      </c>
      <c r="Q2081" t="str">
        <f t="shared" si="322"/>
        <v>technology</v>
      </c>
      <c r="R2081" t="str">
        <f t="shared" si="323"/>
        <v>hardware</v>
      </c>
      <c r="S2081" s="10">
        <f t="shared" si="324"/>
        <v>42150.46056712963</v>
      </c>
      <c r="T2081" s="10">
        <f t="shared" si="325"/>
        <v>42180.541666666672</v>
      </c>
      <c r="U2081">
        <f t="shared" si="326"/>
        <v>2015</v>
      </c>
      <c r="V2081">
        <f t="shared" si="327"/>
        <v>2015</v>
      </c>
      <c r="W2081" t="str">
        <f t="shared" si="328"/>
        <v>May</v>
      </c>
      <c r="X2081" t="str">
        <f t="shared" si="329"/>
        <v>25000 to 29999</v>
      </c>
      <c r="Y2081" s="12">
        <f>VLOOKUP(H2081,Table1[#All],2,)*Kickstarter!E2081</f>
        <v>37750.270000000004</v>
      </c>
      <c r="Z2081" s="5">
        <f>Y2081/'currency conversion'!$B$18</f>
        <v>8.193724657707867E-4</v>
      </c>
    </row>
    <row r="2082" spans="1:26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0"/>
        <v>5.0780000000000003</v>
      </c>
      <c r="P2082" s="6">
        <f t="shared" si="321"/>
        <v>101.56</v>
      </c>
      <c r="Q2082" t="str">
        <f t="shared" si="322"/>
        <v>technology</v>
      </c>
      <c r="R2082" t="str">
        <f t="shared" si="323"/>
        <v>hardware</v>
      </c>
      <c r="S2082" s="10">
        <f t="shared" si="324"/>
        <v>42289.707175925927</v>
      </c>
      <c r="T2082" s="10">
        <f t="shared" si="325"/>
        <v>42319.748842592591</v>
      </c>
      <c r="U2082">
        <f t="shared" si="326"/>
        <v>2015</v>
      </c>
      <c r="V2082">
        <f t="shared" si="327"/>
        <v>2015</v>
      </c>
      <c r="W2082" t="str">
        <f t="shared" si="328"/>
        <v>Oct</v>
      </c>
      <c r="X2082" t="str">
        <f t="shared" si="329"/>
        <v>5000 to 9999</v>
      </c>
      <c r="Y2082" s="12">
        <f>VLOOKUP(H2082,Table1[#All],2,)*Kickstarter!E2082</f>
        <v>5078</v>
      </c>
      <c r="Z2082" s="5">
        <f>Y2082/'currency conversion'!$B$18</f>
        <v>1.1021837409862378E-4</v>
      </c>
    </row>
    <row r="2083" spans="1:26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0"/>
        <v>1.1457142857142857</v>
      </c>
      <c r="P2083" s="6">
        <f t="shared" si="321"/>
        <v>72.909090909090907</v>
      </c>
      <c r="Q2083" t="str">
        <f t="shared" si="322"/>
        <v>music</v>
      </c>
      <c r="R2083" t="str">
        <f t="shared" si="323"/>
        <v>indie rock</v>
      </c>
      <c r="S2083" s="10">
        <f t="shared" si="324"/>
        <v>41003.90688657407</v>
      </c>
      <c r="T2083" s="10">
        <f t="shared" si="325"/>
        <v>41044.957638888889</v>
      </c>
      <c r="U2083">
        <f t="shared" si="326"/>
        <v>2012</v>
      </c>
      <c r="V2083">
        <f t="shared" si="327"/>
        <v>2012</v>
      </c>
      <c r="W2083" t="str">
        <f t="shared" si="328"/>
        <v>Apr</v>
      </c>
      <c r="X2083" t="str">
        <f t="shared" si="329"/>
        <v>1000 to 4999</v>
      </c>
      <c r="Y2083" s="12">
        <f>VLOOKUP(H2083,Table1[#All],2,)*Kickstarter!E2083</f>
        <v>4010</v>
      </c>
      <c r="Z2083" s="5">
        <f>Y2083/'currency conversion'!$B$18</f>
        <v>8.70373533153764E-5</v>
      </c>
    </row>
    <row r="2084" spans="1:26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0"/>
        <v>1.1073333333333333</v>
      </c>
      <c r="P2084" s="6">
        <f t="shared" si="321"/>
        <v>43.710526315789473</v>
      </c>
      <c r="Q2084" t="str">
        <f t="shared" si="322"/>
        <v>music</v>
      </c>
      <c r="R2084" t="str">
        <f t="shared" si="323"/>
        <v>indie rock</v>
      </c>
      <c r="S2084" s="10">
        <f t="shared" si="324"/>
        <v>40810.870324074072</v>
      </c>
      <c r="T2084" s="10">
        <f t="shared" si="325"/>
        <v>40870.911990740744</v>
      </c>
      <c r="U2084">
        <f t="shared" si="326"/>
        <v>2011</v>
      </c>
      <c r="V2084">
        <f t="shared" si="327"/>
        <v>2011</v>
      </c>
      <c r="W2084" t="str">
        <f t="shared" si="328"/>
        <v>Sep</v>
      </c>
      <c r="X2084" t="str">
        <f t="shared" si="329"/>
        <v>1000 to 4999</v>
      </c>
      <c r="Y2084" s="12">
        <f>VLOOKUP(H2084,Table1[#All],2,)*Kickstarter!E2084</f>
        <v>1661</v>
      </c>
      <c r="Z2084" s="5">
        <f>Y2084/'currency conversion'!$B$18</f>
        <v>3.6052130637616013E-5</v>
      </c>
    </row>
    <row r="2085" spans="1:26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0"/>
        <v>1.1333333333333333</v>
      </c>
      <c r="P2085" s="6">
        <f t="shared" si="321"/>
        <v>34</v>
      </c>
      <c r="Q2085" t="str">
        <f t="shared" si="322"/>
        <v>music</v>
      </c>
      <c r="R2085" t="str">
        <f t="shared" si="323"/>
        <v>indie rock</v>
      </c>
      <c r="S2085" s="10">
        <f t="shared" si="324"/>
        <v>41034.47216435185</v>
      </c>
      <c r="T2085" s="10">
        <f t="shared" si="325"/>
        <v>41064.47216435185</v>
      </c>
      <c r="U2085">
        <f t="shared" si="326"/>
        <v>2012</v>
      </c>
      <c r="V2085">
        <f t="shared" si="327"/>
        <v>2012</v>
      </c>
      <c r="W2085" t="str">
        <f t="shared" si="328"/>
        <v>May</v>
      </c>
      <c r="X2085" t="str">
        <f t="shared" si="329"/>
        <v>&lt;1000</v>
      </c>
      <c r="Y2085" s="12">
        <f>VLOOKUP(H2085,Table1[#All],2,)*Kickstarter!E2085</f>
        <v>850</v>
      </c>
      <c r="Z2085" s="5">
        <f>Y2085/'currency conversion'!$B$18</f>
        <v>1.8449314293783028E-5</v>
      </c>
    </row>
    <row r="2086" spans="1:26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0"/>
        <v>1.0833333333333333</v>
      </c>
      <c r="P2086" s="6">
        <f t="shared" si="321"/>
        <v>70.652173913043484</v>
      </c>
      <c r="Q2086" t="str">
        <f t="shared" si="322"/>
        <v>music</v>
      </c>
      <c r="R2086" t="str">
        <f t="shared" si="323"/>
        <v>indie rock</v>
      </c>
      <c r="S2086" s="10">
        <f t="shared" si="324"/>
        <v>41731.583124999997</v>
      </c>
      <c r="T2086" s="10">
        <f t="shared" si="325"/>
        <v>41763.040972222225</v>
      </c>
      <c r="U2086">
        <f t="shared" si="326"/>
        <v>2014</v>
      </c>
      <c r="V2086">
        <f t="shared" si="327"/>
        <v>2014</v>
      </c>
      <c r="W2086" t="str">
        <f t="shared" si="328"/>
        <v>Apr</v>
      </c>
      <c r="X2086" t="str">
        <f t="shared" si="329"/>
        <v>1000 to 4999</v>
      </c>
      <c r="Y2086" s="12">
        <f>VLOOKUP(H2086,Table1[#All],2,)*Kickstarter!E2086</f>
        <v>3250</v>
      </c>
      <c r="Z2086" s="5">
        <f>Y2086/'currency conversion'!$B$18</f>
        <v>7.0541495829170393E-5</v>
      </c>
    </row>
    <row r="2087" spans="1:26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0"/>
        <v>1.2353333333333334</v>
      </c>
      <c r="P2087" s="6">
        <f t="shared" si="321"/>
        <v>89.301204819277103</v>
      </c>
      <c r="Q2087" t="str">
        <f t="shared" si="322"/>
        <v>music</v>
      </c>
      <c r="R2087" t="str">
        <f t="shared" si="323"/>
        <v>indie rock</v>
      </c>
      <c r="S2087" s="10">
        <f t="shared" si="324"/>
        <v>41075.585497685184</v>
      </c>
      <c r="T2087" s="10">
        <f t="shared" si="325"/>
        <v>41105.585497685184</v>
      </c>
      <c r="U2087">
        <f t="shared" si="326"/>
        <v>2012</v>
      </c>
      <c r="V2087">
        <f t="shared" si="327"/>
        <v>2012</v>
      </c>
      <c r="W2087" t="str">
        <f t="shared" si="328"/>
        <v>Jun</v>
      </c>
      <c r="X2087" t="str">
        <f t="shared" si="329"/>
        <v>5000 to 9999</v>
      </c>
      <c r="Y2087" s="12">
        <f>VLOOKUP(H2087,Table1[#All],2,)*Kickstarter!E2087</f>
        <v>7412</v>
      </c>
      <c r="Z2087" s="5">
        <f>Y2087/'currency conversion'!$B$18</f>
        <v>1.6087802064178799E-4</v>
      </c>
    </row>
    <row r="2088" spans="1:26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0"/>
        <v>1.0069999999999999</v>
      </c>
      <c r="P2088" s="6">
        <f t="shared" si="321"/>
        <v>115.08571428571429</v>
      </c>
      <c r="Q2088" t="str">
        <f t="shared" si="322"/>
        <v>music</v>
      </c>
      <c r="R2088" t="str">
        <f t="shared" si="323"/>
        <v>indie rock</v>
      </c>
      <c r="S2088" s="10">
        <f t="shared" si="324"/>
        <v>40860.42050925926</v>
      </c>
      <c r="T2088" s="10">
        <f t="shared" si="325"/>
        <v>40890.957638888889</v>
      </c>
      <c r="U2088">
        <f t="shared" si="326"/>
        <v>2011</v>
      </c>
      <c r="V2088">
        <f t="shared" si="327"/>
        <v>2011</v>
      </c>
      <c r="W2088" t="str">
        <f t="shared" si="328"/>
        <v>Nov</v>
      </c>
      <c r="X2088" t="str">
        <f t="shared" si="329"/>
        <v>1000 to 4999</v>
      </c>
      <c r="Y2088" s="12">
        <f>VLOOKUP(H2088,Table1[#All],2,)*Kickstarter!E2088</f>
        <v>4028</v>
      </c>
      <c r="Z2088" s="5">
        <f>Y2088/'currency conversion'!$B$18</f>
        <v>8.7428044676891802E-5</v>
      </c>
    </row>
    <row r="2089" spans="1:26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0"/>
        <v>1.0353333333333334</v>
      </c>
      <c r="P2089" s="6">
        <f t="shared" si="321"/>
        <v>62.12</v>
      </c>
      <c r="Q2089" t="str">
        <f t="shared" si="322"/>
        <v>music</v>
      </c>
      <c r="R2089" t="str">
        <f t="shared" si="323"/>
        <v>indie rock</v>
      </c>
      <c r="S2089" s="10">
        <f t="shared" si="324"/>
        <v>40763.954375000001</v>
      </c>
      <c r="T2089" s="10">
        <f t="shared" si="325"/>
        <v>40793.954375000001</v>
      </c>
      <c r="U2089">
        <f t="shared" si="326"/>
        <v>2011</v>
      </c>
      <c r="V2089">
        <f t="shared" si="327"/>
        <v>2011</v>
      </c>
      <c r="W2089" t="str">
        <f t="shared" si="328"/>
        <v>Aug</v>
      </c>
      <c r="X2089" t="str">
        <f t="shared" si="329"/>
        <v>1000 to 4999</v>
      </c>
      <c r="Y2089" s="12">
        <f>VLOOKUP(H2089,Table1[#All],2,)*Kickstarter!E2089</f>
        <v>1553</v>
      </c>
      <c r="Z2089" s="5">
        <f>Y2089/'currency conversion'!$B$18</f>
        <v>3.3707982468523577E-5</v>
      </c>
    </row>
    <row r="2090" spans="1:26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0"/>
        <v>1.1551066666666667</v>
      </c>
      <c r="P2090" s="6">
        <f t="shared" si="321"/>
        <v>46.204266666666669</v>
      </c>
      <c r="Q2090" t="str">
        <f t="shared" si="322"/>
        <v>music</v>
      </c>
      <c r="R2090" t="str">
        <f t="shared" si="323"/>
        <v>indie rock</v>
      </c>
      <c r="S2090" s="10">
        <f t="shared" si="324"/>
        <v>40395.464722222227</v>
      </c>
      <c r="T2090" s="10">
        <f t="shared" si="325"/>
        <v>40431.915972222225</v>
      </c>
      <c r="U2090">
        <f t="shared" si="326"/>
        <v>2010</v>
      </c>
      <c r="V2090">
        <f t="shared" si="327"/>
        <v>2010</v>
      </c>
      <c r="W2090" t="str">
        <f t="shared" si="328"/>
        <v>Aug</v>
      </c>
      <c r="X2090" t="str">
        <f t="shared" si="329"/>
        <v>1000 to 4999</v>
      </c>
      <c r="Y2090" s="12">
        <f>VLOOKUP(H2090,Table1[#All],2,)*Kickstarter!E2090</f>
        <v>3465.32</v>
      </c>
      <c r="Z2090" s="5">
        <f>Y2090/'currency conversion'!$B$18</f>
        <v>7.5215032715920241E-5</v>
      </c>
    </row>
    <row r="2091" spans="1:26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0"/>
        <v>1.2040040000000001</v>
      </c>
      <c r="P2091" s="6">
        <f t="shared" si="321"/>
        <v>48.54854838709678</v>
      </c>
      <c r="Q2091" t="str">
        <f t="shared" si="322"/>
        <v>music</v>
      </c>
      <c r="R2091" t="str">
        <f t="shared" si="323"/>
        <v>indie rock</v>
      </c>
      <c r="S2091" s="10">
        <f t="shared" si="324"/>
        <v>41452.826319444444</v>
      </c>
      <c r="T2091" s="10">
        <f t="shared" si="325"/>
        <v>41487.826319444444</v>
      </c>
      <c r="U2091">
        <f t="shared" si="326"/>
        <v>2013</v>
      </c>
      <c r="V2091">
        <f t="shared" si="327"/>
        <v>2013</v>
      </c>
      <c r="W2091" t="str">
        <f t="shared" si="328"/>
        <v>Jun</v>
      </c>
      <c r="X2091" t="str">
        <f t="shared" si="329"/>
        <v>1000 to 4999</v>
      </c>
      <c r="Y2091" s="12">
        <f>VLOOKUP(H2091,Table1[#All],2,)*Kickstarter!E2091</f>
        <v>3010.01</v>
      </c>
      <c r="Z2091" s="5">
        <f>Y2091/'currency conversion'!$B$18</f>
        <v>6.5332494726388061E-5</v>
      </c>
    </row>
    <row r="2092" spans="1:26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0"/>
        <v>1.1504037499999999</v>
      </c>
      <c r="P2092" s="6">
        <f t="shared" si="321"/>
        <v>57.520187499999999</v>
      </c>
      <c r="Q2092" t="str">
        <f t="shared" si="322"/>
        <v>music</v>
      </c>
      <c r="R2092" t="str">
        <f t="shared" si="323"/>
        <v>indie rock</v>
      </c>
      <c r="S2092" s="10">
        <f t="shared" si="324"/>
        <v>41299.131423611107</v>
      </c>
      <c r="T2092" s="10">
        <f t="shared" si="325"/>
        <v>41329.131423611107</v>
      </c>
      <c r="U2092">
        <f t="shared" si="326"/>
        <v>2013</v>
      </c>
      <c r="V2092">
        <f t="shared" si="327"/>
        <v>2013</v>
      </c>
      <c r="W2092" t="str">
        <f t="shared" si="328"/>
        <v>Jan</v>
      </c>
      <c r="X2092" t="str">
        <f t="shared" si="329"/>
        <v>5000 to 9999</v>
      </c>
      <c r="Y2092" s="12">
        <f>VLOOKUP(H2092,Table1[#All],2,)*Kickstarter!E2092</f>
        <v>9203.23</v>
      </c>
      <c r="Z2092" s="5">
        <f>Y2092/'currency conversion'!$B$18</f>
        <v>1.9975680327996795E-4</v>
      </c>
    </row>
    <row r="2093" spans="1:26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0"/>
        <v>1.2046777777777777</v>
      </c>
      <c r="P2093" s="6">
        <f t="shared" si="321"/>
        <v>88.147154471544724</v>
      </c>
      <c r="Q2093" t="str">
        <f t="shared" si="322"/>
        <v>music</v>
      </c>
      <c r="R2093" t="str">
        <f t="shared" si="323"/>
        <v>indie rock</v>
      </c>
      <c r="S2093" s="10">
        <f t="shared" si="324"/>
        <v>40555.072662037041</v>
      </c>
      <c r="T2093" s="10">
        <f t="shared" si="325"/>
        <v>40603.583333333336</v>
      </c>
      <c r="U2093">
        <f t="shared" si="326"/>
        <v>2011</v>
      </c>
      <c r="V2093">
        <f t="shared" si="327"/>
        <v>2011</v>
      </c>
      <c r="W2093" t="str">
        <f t="shared" si="328"/>
        <v>Jan</v>
      </c>
      <c r="X2093" t="str">
        <f t="shared" si="329"/>
        <v>20000 to 24999</v>
      </c>
      <c r="Y2093" s="12">
        <f>VLOOKUP(H2093,Table1[#All],2,)*Kickstarter!E2093</f>
        <v>21684.2</v>
      </c>
      <c r="Z2093" s="5">
        <f>Y2093/'currency conversion'!$B$18</f>
        <v>4.7065720118735289E-4</v>
      </c>
    </row>
    <row r="2094" spans="1:26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0"/>
        <v>1.0128333333333333</v>
      </c>
      <c r="P2094" s="6">
        <f t="shared" si="321"/>
        <v>110.49090909090908</v>
      </c>
      <c r="Q2094" t="str">
        <f t="shared" si="322"/>
        <v>music</v>
      </c>
      <c r="R2094" t="str">
        <f t="shared" si="323"/>
        <v>indie rock</v>
      </c>
      <c r="S2094" s="10">
        <f t="shared" si="324"/>
        <v>40763.457546296297</v>
      </c>
      <c r="T2094" s="10">
        <f t="shared" si="325"/>
        <v>40823.457546296297</v>
      </c>
      <c r="U2094">
        <f t="shared" si="326"/>
        <v>2011</v>
      </c>
      <c r="V2094">
        <f t="shared" si="327"/>
        <v>2011</v>
      </c>
      <c r="W2094" t="str">
        <f t="shared" si="328"/>
        <v>Aug</v>
      </c>
      <c r="X2094" t="str">
        <f t="shared" si="329"/>
        <v>5000 to 9999</v>
      </c>
      <c r="Y2094" s="12">
        <f>VLOOKUP(H2094,Table1[#All],2,)*Kickstarter!E2094</f>
        <v>6077</v>
      </c>
      <c r="Z2094" s="5">
        <f>Y2094/'currency conversion'!$B$18</f>
        <v>1.3190174466272877E-4</v>
      </c>
    </row>
    <row r="2095" spans="1:26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0"/>
        <v>1.0246666666666666</v>
      </c>
      <c r="P2095" s="6">
        <f t="shared" si="321"/>
        <v>66.826086956521735</v>
      </c>
      <c r="Q2095" t="str">
        <f t="shared" si="322"/>
        <v>music</v>
      </c>
      <c r="R2095" t="str">
        <f t="shared" si="323"/>
        <v>indie rock</v>
      </c>
      <c r="S2095" s="10">
        <f t="shared" si="324"/>
        <v>41205.604537037041</v>
      </c>
      <c r="T2095" s="10">
        <f t="shared" si="325"/>
        <v>41265.646203703705</v>
      </c>
      <c r="U2095">
        <f t="shared" si="326"/>
        <v>2012</v>
      </c>
      <c r="V2095">
        <f t="shared" si="327"/>
        <v>2012</v>
      </c>
      <c r="W2095" t="str">
        <f t="shared" si="328"/>
        <v>Oct</v>
      </c>
      <c r="X2095" t="str">
        <f t="shared" si="329"/>
        <v>1000 to 4999</v>
      </c>
      <c r="Y2095" s="12">
        <f>VLOOKUP(H2095,Table1[#All],2,)*Kickstarter!E2095</f>
        <v>1537</v>
      </c>
      <c r="Z2095" s="5">
        <f>Y2095/'currency conversion'!$B$18</f>
        <v>3.3360701258287664E-5</v>
      </c>
    </row>
    <row r="2096" spans="1:26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0"/>
        <v>1.2054285714285715</v>
      </c>
      <c r="P2096" s="6">
        <f t="shared" si="321"/>
        <v>58.597222222222221</v>
      </c>
      <c r="Q2096" t="str">
        <f t="shared" si="322"/>
        <v>music</v>
      </c>
      <c r="R2096" t="str">
        <f t="shared" si="323"/>
        <v>indie rock</v>
      </c>
      <c r="S2096" s="10">
        <f t="shared" si="324"/>
        <v>40938.77002314815</v>
      </c>
      <c r="T2096" s="10">
        <f t="shared" si="325"/>
        <v>40972.875</v>
      </c>
      <c r="U2096">
        <f t="shared" si="326"/>
        <v>2012</v>
      </c>
      <c r="V2096">
        <f t="shared" si="327"/>
        <v>2012</v>
      </c>
      <c r="W2096" t="str">
        <f t="shared" si="328"/>
        <v>Jan</v>
      </c>
      <c r="X2096" t="str">
        <f t="shared" si="329"/>
        <v>1000 to 4999</v>
      </c>
      <c r="Y2096" s="12">
        <f>VLOOKUP(H2096,Table1[#All],2,)*Kickstarter!E2096</f>
        <v>4219</v>
      </c>
      <c r="Z2096" s="5">
        <f>Y2096/'currency conversion'!$B$18</f>
        <v>9.1573714124083055E-5</v>
      </c>
    </row>
    <row r="2097" spans="1:26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0"/>
        <v>1</v>
      </c>
      <c r="P2097" s="6">
        <f t="shared" si="321"/>
        <v>113.63636363636364</v>
      </c>
      <c r="Q2097" t="str">
        <f t="shared" si="322"/>
        <v>music</v>
      </c>
      <c r="R2097" t="str">
        <f t="shared" si="323"/>
        <v>indie rock</v>
      </c>
      <c r="S2097" s="10">
        <f t="shared" si="324"/>
        <v>40758.483483796299</v>
      </c>
      <c r="T2097" s="10">
        <f t="shared" si="325"/>
        <v>40818.483483796299</v>
      </c>
      <c r="U2097">
        <f t="shared" si="326"/>
        <v>2011</v>
      </c>
      <c r="V2097">
        <f t="shared" si="327"/>
        <v>2011</v>
      </c>
      <c r="W2097" t="str">
        <f t="shared" si="328"/>
        <v>Aug</v>
      </c>
      <c r="X2097" t="str">
        <f t="shared" si="329"/>
        <v>1000 to 4999</v>
      </c>
      <c r="Y2097" s="12">
        <f>VLOOKUP(H2097,Table1[#All],2,)*Kickstarter!E2097</f>
        <v>2500</v>
      </c>
      <c r="Z2097" s="5">
        <f>Y2097/'currency conversion'!$B$18</f>
        <v>5.4262689099361845E-5</v>
      </c>
    </row>
    <row r="2098" spans="1:26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0"/>
        <v>1.0166666666666666</v>
      </c>
      <c r="P2098" s="6">
        <f t="shared" si="321"/>
        <v>43.571428571428569</v>
      </c>
      <c r="Q2098" t="str">
        <f t="shared" si="322"/>
        <v>music</v>
      </c>
      <c r="R2098" t="str">
        <f t="shared" si="323"/>
        <v>indie rock</v>
      </c>
      <c r="S2098" s="10">
        <f t="shared" si="324"/>
        <v>41192.508506944447</v>
      </c>
      <c r="T2098" s="10">
        <f t="shared" si="325"/>
        <v>41207.915972222225</v>
      </c>
      <c r="U2098">
        <f t="shared" si="326"/>
        <v>2012</v>
      </c>
      <c r="V2098">
        <f t="shared" si="327"/>
        <v>2012</v>
      </c>
      <c r="W2098" t="str">
        <f t="shared" si="328"/>
        <v>Oct</v>
      </c>
      <c r="X2098" t="str">
        <f t="shared" si="329"/>
        <v>&lt;1000</v>
      </c>
      <c r="Y2098" s="12">
        <f>VLOOKUP(H2098,Table1[#All],2,)*Kickstarter!E2098</f>
        <v>610</v>
      </c>
      <c r="Z2098" s="5">
        <f>Y2098/'currency conversion'!$B$18</f>
        <v>1.324009614024429E-5</v>
      </c>
    </row>
    <row r="2099" spans="1:26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0"/>
        <v>1</v>
      </c>
      <c r="P2099" s="6">
        <f t="shared" si="321"/>
        <v>78.94736842105263</v>
      </c>
      <c r="Q2099" t="str">
        <f t="shared" si="322"/>
        <v>music</v>
      </c>
      <c r="R2099" t="str">
        <f t="shared" si="323"/>
        <v>indie rock</v>
      </c>
      <c r="S2099" s="10">
        <f t="shared" si="324"/>
        <v>40818.334895833337</v>
      </c>
      <c r="T2099" s="10">
        <f t="shared" si="325"/>
        <v>40878.376562500001</v>
      </c>
      <c r="U2099">
        <f t="shared" si="326"/>
        <v>2011</v>
      </c>
      <c r="V2099">
        <f t="shared" si="327"/>
        <v>2011</v>
      </c>
      <c r="W2099" t="str">
        <f t="shared" si="328"/>
        <v>Oct</v>
      </c>
      <c r="X2099" t="str">
        <f t="shared" si="329"/>
        <v>1000 to 4999</v>
      </c>
      <c r="Y2099" s="12">
        <f>VLOOKUP(H2099,Table1[#All],2,)*Kickstarter!E2099</f>
        <v>3000</v>
      </c>
      <c r="Z2099" s="5">
        <f>Y2099/'currency conversion'!$B$18</f>
        <v>6.5115226919234219E-5</v>
      </c>
    </row>
    <row r="2100" spans="1:26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0"/>
        <v>1.0033333333333334</v>
      </c>
      <c r="P2100" s="6">
        <f t="shared" si="321"/>
        <v>188.125</v>
      </c>
      <c r="Q2100" t="str">
        <f t="shared" si="322"/>
        <v>music</v>
      </c>
      <c r="R2100" t="str">
        <f t="shared" si="323"/>
        <v>indie rock</v>
      </c>
      <c r="S2100" s="10">
        <f t="shared" si="324"/>
        <v>40945.86383101852</v>
      </c>
      <c r="T2100" s="10">
        <f t="shared" si="325"/>
        <v>40975.86383101852</v>
      </c>
      <c r="U2100">
        <f t="shared" si="326"/>
        <v>2012</v>
      </c>
      <c r="V2100">
        <f t="shared" si="327"/>
        <v>2012</v>
      </c>
      <c r="W2100" t="str">
        <f t="shared" si="328"/>
        <v>Feb</v>
      </c>
      <c r="X2100" t="str">
        <f t="shared" si="329"/>
        <v>5000 to 9999</v>
      </c>
      <c r="Y2100" s="12">
        <f>VLOOKUP(H2100,Table1[#All],2,)*Kickstarter!E2100</f>
        <v>6020</v>
      </c>
      <c r="Z2100" s="5">
        <f>Y2100/'currency conversion'!$B$18</f>
        <v>1.3066455535126333E-4</v>
      </c>
    </row>
    <row r="2101" spans="1:26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0"/>
        <v>1.3236666666666668</v>
      </c>
      <c r="P2101" s="6">
        <f t="shared" si="321"/>
        <v>63.031746031746032</v>
      </c>
      <c r="Q2101" t="str">
        <f t="shared" si="322"/>
        <v>music</v>
      </c>
      <c r="R2101" t="str">
        <f t="shared" si="323"/>
        <v>indie rock</v>
      </c>
      <c r="S2101" s="10">
        <f t="shared" si="324"/>
        <v>42173.496342592596</v>
      </c>
      <c r="T2101" s="10">
        <f t="shared" si="325"/>
        <v>42186.902777777781</v>
      </c>
      <c r="U2101">
        <f t="shared" si="326"/>
        <v>2015</v>
      </c>
      <c r="V2101">
        <f t="shared" si="327"/>
        <v>2015</v>
      </c>
      <c r="W2101" t="str">
        <f t="shared" si="328"/>
        <v>Jun</v>
      </c>
      <c r="X2101" t="str">
        <f t="shared" si="329"/>
        <v>1000 to 4999</v>
      </c>
      <c r="Y2101" s="12">
        <f>VLOOKUP(H2101,Table1[#All],2,)*Kickstarter!E2101</f>
        <v>3971</v>
      </c>
      <c r="Z2101" s="5">
        <f>Y2101/'currency conversion'!$B$18</f>
        <v>8.6190855365426356E-5</v>
      </c>
    </row>
    <row r="2102" spans="1:26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0"/>
        <v>1.3666666666666667</v>
      </c>
      <c r="P2102" s="6">
        <f t="shared" si="321"/>
        <v>30.37037037037037</v>
      </c>
      <c r="Q2102" t="str">
        <f t="shared" si="322"/>
        <v>music</v>
      </c>
      <c r="R2102" t="str">
        <f t="shared" si="323"/>
        <v>indie rock</v>
      </c>
      <c r="S2102" s="10">
        <f t="shared" si="324"/>
        <v>41074.584965277776</v>
      </c>
      <c r="T2102" s="10">
        <f t="shared" si="325"/>
        <v>41089.915972222225</v>
      </c>
      <c r="U2102">
        <f t="shared" si="326"/>
        <v>2012</v>
      </c>
      <c r="V2102">
        <f t="shared" si="327"/>
        <v>2012</v>
      </c>
      <c r="W2102" t="str">
        <f t="shared" si="328"/>
        <v>Jun</v>
      </c>
      <c r="X2102" t="str">
        <f t="shared" si="329"/>
        <v>&lt;1000</v>
      </c>
      <c r="Y2102" s="12">
        <f>VLOOKUP(H2102,Table1[#All],2,)*Kickstarter!E2102</f>
        <v>820</v>
      </c>
      <c r="Z2102" s="5">
        <f>Y2102/'currency conversion'!$B$18</f>
        <v>1.7798162024590686E-5</v>
      </c>
    </row>
    <row r="2103" spans="1:26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0"/>
        <v>1.1325000000000001</v>
      </c>
      <c r="P2103" s="6">
        <f t="shared" si="321"/>
        <v>51.477272727272727</v>
      </c>
      <c r="Q2103" t="str">
        <f t="shared" si="322"/>
        <v>music</v>
      </c>
      <c r="R2103" t="str">
        <f t="shared" si="323"/>
        <v>indie rock</v>
      </c>
      <c r="S2103" s="10">
        <f t="shared" si="324"/>
        <v>40891.899467592593</v>
      </c>
      <c r="T2103" s="10">
        <f t="shared" si="325"/>
        <v>40951.899467592593</v>
      </c>
      <c r="U2103">
        <f t="shared" si="326"/>
        <v>2011</v>
      </c>
      <c r="V2103">
        <f t="shared" si="327"/>
        <v>2012</v>
      </c>
      <c r="W2103" t="str">
        <f t="shared" si="328"/>
        <v>Dec</v>
      </c>
      <c r="X2103" t="str">
        <f t="shared" si="329"/>
        <v>1000 to 4999</v>
      </c>
      <c r="Y2103" s="12">
        <f>VLOOKUP(H2103,Table1[#All],2,)*Kickstarter!E2103</f>
        <v>2265</v>
      </c>
      <c r="Z2103" s="5">
        <f>Y2103/'currency conversion'!$B$18</f>
        <v>4.9161996324021832E-5</v>
      </c>
    </row>
    <row r="2104" spans="1:26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0"/>
        <v>1.36</v>
      </c>
      <c r="P2104" s="6">
        <f t="shared" si="321"/>
        <v>35.789473684210527</v>
      </c>
      <c r="Q2104" t="str">
        <f t="shared" si="322"/>
        <v>music</v>
      </c>
      <c r="R2104" t="str">
        <f t="shared" si="323"/>
        <v>indie rock</v>
      </c>
      <c r="S2104" s="10">
        <f t="shared" si="324"/>
        <v>40638.618611111109</v>
      </c>
      <c r="T2104" s="10">
        <f t="shared" si="325"/>
        <v>40668.618611111109</v>
      </c>
      <c r="U2104">
        <f t="shared" si="326"/>
        <v>2011</v>
      </c>
      <c r="V2104">
        <f t="shared" si="327"/>
        <v>2011</v>
      </c>
      <c r="W2104" t="str">
        <f t="shared" si="328"/>
        <v>Apr</v>
      </c>
      <c r="X2104" t="str">
        <f t="shared" si="329"/>
        <v>1000 to 4999</v>
      </c>
      <c r="Y2104" s="12">
        <f>VLOOKUP(H2104,Table1[#All],2,)*Kickstarter!E2104</f>
        <v>1360</v>
      </c>
      <c r="Z2104" s="5">
        <f>Y2104/'currency conversion'!$B$18</f>
        <v>2.9518902870052845E-5</v>
      </c>
    </row>
    <row r="2105" spans="1:26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0"/>
        <v>1.4612318374694613</v>
      </c>
      <c r="P2105" s="6">
        <f t="shared" si="321"/>
        <v>98.817391304347822</v>
      </c>
      <c r="Q2105" t="str">
        <f t="shared" si="322"/>
        <v>music</v>
      </c>
      <c r="R2105" t="str">
        <f t="shared" si="323"/>
        <v>indie rock</v>
      </c>
      <c r="S2105" s="10">
        <f t="shared" si="324"/>
        <v>41192.504942129628</v>
      </c>
      <c r="T2105" s="10">
        <f t="shared" si="325"/>
        <v>41222.5466087963</v>
      </c>
      <c r="U2105">
        <f t="shared" si="326"/>
        <v>2012</v>
      </c>
      <c r="V2105">
        <f t="shared" si="327"/>
        <v>2012</v>
      </c>
      <c r="W2105" t="str">
        <f t="shared" si="328"/>
        <v>Oct</v>
      </c>
      <c r="X2105" t="str">
        <f t="shared" si="329"/>
        <v>10000 to 14999</v>
      </c>
      <c r="Y2105" s="12">
        <f>VLOOKUP(H2105,Table1[#All],2,)*Kickstarter!E2105</f>
        <v>11364</v>
      </c>
      <c r="Z2105" s="5">
        <f>Y2105/'currency conversion'!$B$18</f>
        <v>2.4665647957005922E-4</v>
      </c>
    </row>
    <row r="2106" spans="1:26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0"/>
        <v>1.2949999999999999</v>
      </c>
      <c r="P2106" s="6">
        <f t="shared" si="321"/>
        <v>28</v>
      </c>
      <c r="Q2106" t="str">
        <f t="shared" si="322"/>
        <v>music</v>
      </c>
      <c r="R2106" t="str">
        <f t="shared" si="323"/>
        <v>indie rock</v>
      </c>
      <c r="S2106" s="10">
        <f t="shared" si="324"/>
        <v>41393.824467592596</v>
      </c>
      <c r="T2106" s="10">
        <f t="shared" si="325"/>
        <v>41424.75</v>
      </c>
      <c r="U2106">
        <f t="shared" si="326"/>
        <v>2013</v>
      </c>
      <c r="V2106">
        <f t="shared" si="327"/>
        <v>2013</v>
      </c>
      <c r="W2106" t="str">
        <f t="shared" si="328"/>
        <v>Apr</v>
      </c>
      <c r="X2106" t="str">
        <f t="shared" si="329"/>
        <v>1000 to 4999</v>
      </c>
      <c r="Y2106" s="12">
        <f>VLOOKUP(H2106,Table1[#All],2,)*Kickstarter!E2106</f>
        <v>1036</v>
      </c>
      <c r="Z2106" s="5">
        <f>Y2106/'currency conversion'!$B$18</f>
        <v>2.2486458362775549E-5</v>
      </c>
    </row>
    <row r="2107" spans="1:26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0"/>
        <v>2.54</v>
      </c>
      <c r="P2107" s="6">
        <f t="shared" si="321"/>
        <v>51.313131313131315</v>
      </c>
      <c r="Q2107" t="str">
        <f t="shared" si="322"/>
        <v>music</v>
      </c>
      <c r="R2107" t="str">
        <f t="shared" si="323"/>
        <v>indie rock</v>
      </c>
      <c r="S2107" s="10">
        <f t="shared" si="324"/>
        <v>41951.538807870369</v>
      </c>
      <c r="T2107" s="10">
        <f t="shared" si="325"/>
        <v>41963.916666666672</v>
      </c>
      <c r="U2107">
        <f t="shared" si="326"/>
        <v>2014</v>
      </c>
      <c r="V2107">
        <f t="shared" si="327"/>
        <v>2014</v>
      </c>
      <c r="W2107" t="str">
        <f t="shared" si="328"/>
        <v>Nov</v>
      </c>
      <c r="X2107" t="str">
        <f t="shared" si="329"/>
        <v>5000 to 9999</v>
      </c>
      <c r="Y2107" s="12">
        <f>VLOOKUP(H2107,Table1[#All],2,)*Kickstarter!E2107</f>
        <v>5080</v>
      </c>
      <c r="Z2107" s="5">
        <f>Y2107/'currency conversion'!$B$18</f>
        <v>1.1026178424990327E-4</v>
      </c>
    </row>
    <row r="2108" spans="1:26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0"/>
        <v>1.0704545454545455</v>
      </c>
      <c r="P2108" s="6">
        <f t="shared" si="321"/>
        <v>53.522727272727273</v>
      </c>
      <c r="Q2108" t="str">
        <f t="shared" si="322"/>
        <v>music</v>
      </c>
      <c r="R2108" t="str">
        <f t="shared" si="323"/>
        <v>indie rock</v>
      </c>
      <c r="S2108" s="10">
        <f t="shared" si="324"/>
        <v>41269.96497685185</v>
      </c>
      <c r="T2108" s="10">
        <f t="shared" si="325"/>
        <v>41299.96497685185</v>
      </c>
      <c r="U2108">
        <f t="shared" si="326"/>
        <v>2012</v>
      </c>
      <c r="V2108">
        <f t="shared" si="327"/>
        <v>2013</v>
      </c>
      <c r="W2108" t="str">
        <f t="shared" si="328"/>
        <v>Dec</v>
      </c>
      <c r="X2108" t="str">
        <f t="shared" si="329"/>
        <v>1000 to 4999</v>
      </c>
      <c r="Y2108" s="12">
        <f>VLOOKUP(H2108,Table1[#All],2,)*Kickstarter!E2108</f>
        <v>2355</v>
      </c>
      <c r="Z2108" s="5">
        <f>Y2108/'currency conversion'!$B$18</f>
        <v>5.1115453131598861E-5</v>
      </c>
    </row>
    <row r="2109" spans="1:26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0"/>
        <v>1.0773299999999999</v>
      </c>
      <c r="P2109" s="6">
        <f t="shared" si="321"/>
        <v>37.149310344827583</v>
      </c>
      <c r="Q2109" t="str">
        <f t="shared" si="322"/>
        <v>music</v>
      </c>
      <c r="R2109" t="str">
        <f t="shared" si="323"/>
        <v>indie rock</v>
      </c>
      <c r="S2109" s="10">
        <f t="shared" si="324"/>
        <v>41934.46056712963</v>
      </c>
      <c r="T2109" s="10">
        <f t="shared" si="325"/>
        <v>41955.502233796295</v>
      </c>
      <c r="U2109">
        <f t="shared" si="326"/>
        <v>2014</v>
      </c>
      <c r="V2109">
        <f t="shared" si="327"/>
        <v>2014</v>
      </c>
      <c r="W2109" t="str">
        <f t="shared" si="328"/>
        <v>Oct</v>
      </c>
      <c r="X2109" t="str">
        <f t="shared" si="329"/>
        <v>1000 to 4999</v>
      </c>
      <c r="Y2109" s="12">
        <f>VLOOKUP(H2109,Table1[#All],2,)*Kickstarter!E2109</f>
        <v>2154.66</v>
      </c>
      <c r="Z2109" s="5">
        <f>Y2109/'currency conversion'!$B$18</f>
        <v>4.6767058277932394E-5</v>
      </c>
    </row>
    <row r="2110" spans="1:26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0"/>
        <v>1.0731250000000001</v>
      </c>
      <c r="P2110" s="6">
        <f t="shared" si="321"/>
        <v>89.895287958115176</v>
      </c>
      <c r="Q2110" t="str">
        <f t="shared" si="322"/>
        <v>music</v>
      </c>
      <c r="R2110" t="str">
        <f t="shared" si="323"/>
        <v>indie rock</v>
      </c>
      <c r="S2110" s="10">
        <f t="shared" si="324"/>
        <v>41134.925694444442</v>
      </c>
      <c r="T2110" s="10">
        <f t="shared" si="325"/>
        <v>41161.913194444445</v>
      </c>
      <c r="U2110">
        <f t="shared" si="326"/>
        <v>2012</v>
      </c>
      <c r="V2110">
        <f t="shared" si="327"/>
        <v>2012</v>
      </c>
      <c r="W2110" t="str">
        <f t="shared" si="328"/>
        <v>Aug</v>
      </c>
      <c r="X2110" t="str">
        <f t="shared" si="329"/>
        <v>15000 to 19999</v>
      </c>
      <c r="Y2110" s="12">
        <f>VLOOKUP(H2110,Table1[#All],2,)*Kickstarter!E2110</f>
        <v>17170</v>
      </c>
      <c r="Z2110" s="5">
        <f>Y2110/'currency conversion'!$B$18</f>
        <v>3.7267614873441715E-4</v>
      </c>
    </row>
    <row r="2111" spans="1:26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0"/>
        <v>1.06525</v>
      </c>
      <c r="P2111" s="6">
        <f t="shared" si="321"/>
        <v>106.52500000000001</v>
      </c>
      <c r="Q2111" t="str">
        <f t="shared" si="322"/>
        <v>music</v>
      </c>
      <c r="R2111" t="str">
        <f t="shared" si="323"/>
        <v>indie rock</v>
      </c>
      <c r="S2111" s="10">
        <f t="shared" si="324"/>
        <v>42160.458530092597</v>
      </c>
      <c r="T2111" s="10">
        <f t="shared" si="325"/>
        <v>42190.458530092597</v>
      </c>
      <c r="U2111">
        <f t="shared" si="326"/>
        <v>2015</v>
      </c>
      <c r="V2111">
        <f t="shared" si="327"/>
        <v>2015</v>
      </c>
      <c r="W2111" t="str">
        <f t="shared" si="328"/>
        <v>Jun</v>
      </c>
      <c r="X2111" t="str">
        <f t="shared" si="329"/>
        <v>1000 to 4999</v>
      </c>
      <c r="Y2111" s="12">
        <f>VLOOKUP(H2111,Table1[#All],2,)*Kickstarter!E2111</f>
        <v>4261</v>
      </c>
      <c r="Z2111" s="5">
        <f>Y2111/'currency conversion'!$B$18</f>
        <v>9.2485327300952325E-5</v>
      </c>
    </row>
    <row r="2112" spans="1:26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0"/>
        <v>1.0035000000000001</v>
      </c>
      <c r="P2112" s="6">
        <f t="shared" si="321"/>
        <v>52.815789473684212</v>
      </c>
      <c r="Q2112" t="str">
        <f t="shared" si="322"/>
        <v>music</v>
      </c>
      <c r="R2112" t="str">
        <f t="shared" si="323"/>
        <v>indie rock</v>
      </c>
      <c r="S2112" s="10">
        <f t="shared" si="324"/>
        <v>41759.420937499999</v>
      </c>
      <c r="T2112" s="10">
        <f t="shared" si="325"/>
        <v>41786.957638888889</v>
      </c>
      <c r="U2112">
        <f t="shared" si="326"/>
        <v>2014</v>
      </c>
      <c r="V2112">
        <f t="shared" si="327"/>
        <v>2014</v>
      </c>
      <c r="W2112" t="str">
        <f t="shared" si="328"/>
        <v>Apr</v>
      </c>
      <c r="X2112" t="str">
        <f t="shared" si="329"/>
        <v>1000 to 4999</v>
      </c>
      <c r="Y2112" s="12">
        <f>VLOOKUP(H2112,Table1[#All],2,)*Kickstarter!E2112</f>
        <v>2007</v>
      </c>
      <c r="Z2112" s="5">
        <f>Y2112/'currency conversion'!$B$18</f>
        <v>4.3562086808967689E-5</v>
      </c>
    </row>
    <row r="2113" spans="1:26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0"/>
        <v>1.0649999999999999</v>
      </c>
      <c r="P2113" s="6">
        <f t="shared" si="321"/>
        <v>54.615384615384613</v>
      </c>
      <c r="Q2113" t="str">
        <f t="shared" si="322"/>
        <v>music</v>
      </c>
      <c r="R2113" t="str">
        <f t="shared" si="323"/>
        <v>indie rock</v>
      </c>
      <c r="S2113" s="10">
        <f t="shared" si="324"/>
        <v>40702.947048611109</v>
      </c>
      <c r="T2113" s="10">
        <f t="shared" si="325"/>
        <v>40769.791666666664</v>
      </c>
      <c r="U2113">
        <f t="shared" si="326"/>
        <v>2011</v>
      </c>
      <c r="V2113">
        <f t="shared" si="327"/>
        <v>2011</v>
      </c>
      <c r="W2113" t="str">
        <f t="shared" si="328"/>
        <v>Jun</v>
      </c>
      <c r="X2113" t="str">
        <f t="shared" si="329"/>
        <v>1000 to 4999</v>
      </c>
      <c r="Y2113" s="12">
        <f>VLOOKUP(H2113,Table1[#All],2,)*Kickstarter!E2113</f>
        <v>2130</v>
      </c>
      <c r="Z2113" s="5">
        <f>Y2113/'currency conversion'!$B$18</f>
        <v>4.6231811112656294E-5</v>
      </c>
    </row>
    <row r="2114" spans="1:26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0"/>
        <v>1</v>
      </c>
      <c r="P2114" s="6">
        <f t="shared" si="321"/>
        <v>27.272727272727273</v>
      </c>
      <c r="Q2114" t="str">
        <f t="shared" si="322"/>
        <v>music</v>
      </c>
      <c r="R2114" t="str">
        <f t="shared" si="323"/>
        <v>indie rock</v>
      </c>
      <c r="S2114" s="10">
        <f t="shared" si="324"/>
        <v>41365.678159722222</v>
      </c>
      <c r="T2114" s="10">
        <f t="shared" si="325"/>
        <v>41379.678159722222</v>
      </c>
      <c r="U2114">
        <f t="shared" si="326"/>
        <v>2013</v>
      </c>
      <c r="V2114">
        <f t="shared" si="327"/>
        <v>2013</v>
      </c>
      <c r="W2114" t="str">
        <f t="shared" si="328"/>
        <v>Apr</v>
      </c>
      <c r="X2114" t="str">
        <f t="shared" si="329"/>
        <v>&lt;1000</v>
      </c>
      <c r="Y2114" s="12">
        <f>VLOOKUP(H2114,Table1[#All],2,)*Kickstarter!E2114</f>
        <v>300</v>
      </c>
      <c r="Z2114" s="5">
        <f>Y2114/'currency conversion'!$B$18</f>
        <v>6.5115226919234214E-6</v>
      </c>
    </row>
    <row r="2115" spans="1:26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0">IF(D2115&lt;&gt;0,IF(E2115&lt;&gt;0,E2115/D2115,0),0)</f>
        <v>1.0485714285714285</v>
      </c>
      <c r="P2115" s="6">
        <f t="shared" ref="P2115:P2178" si="331">IF(L2115&lt;&gt;0,IF(E2115&lt;&gt;0,E2115/L2115,0),0)</f>
        <v>68.598130841121488</v>
      </c>
      <c r="Q2115" t="str">
        <f t="shared" ref="Q2115:Q2178" si="332">LEFT(N2115,SEARCH("/",N2115,1)-1)</f>
        <v>music</v>
      </c>
      <c r="R2115" t="str">
        <f t="shared" ref="R2115:R2178" si="333">RIGHT(N2115,LEN(N2115)-SEARCH("/",N2115,1))</f>
        <v>indie rock</v>
      </c>
      <c r="S2115" s="10">
        <f t="shared" ref="S2115:S2178" si="334">(J2115/86400)+25569+(-6/24)</f>
        <v>41870.61546296296</v>
      </c>
      <c r="T2115" s="10">
        <f t="shared" ref="T2115:T2178" si="335">(I2115/86400)+25569+(-6/24)</f>
        <v>41905.61546296296</v>
      </c>
      <c r="U2115">
        <f t="shared" ref="U2115:U2178" si="336">YEAR(S2115)</f>
        <v>2014</v>
      </c>
      <c r="V2115">
        <f t="shared" ref="V2115:V2178" si="337">YEAR(T2115)</f>
        <v>2014</v>
      </c>
      <c r="W2115" t="str">
        <f t="shared" ref="W2115:W2178" si="338">TEXT(S2115,"mmm")</f>
        <v>Aug</v>
      </c>
      <c r="X2115" t="str">
        <f t="shared" ref="X2115:X2178" si="339">IF(E2115=0,"No funding",IF(E2115&lt;1000,"&lt;1000",IF(E2115&lt;4999,"1000 to 4999",IF(E2115&lt;10000,"5000 to 9999",IF(E2115&lt;14999,"10000 to 14999",IF(E2115&lt;20000,"15000 to 19999",IF(E2115&lt;25000,"20000 to 24999",IF(E2115&lt;30000,"25000 to 29999",IF(E2115&lt;35000,"30000 to 34999",IF(E2115&lt;40000,"35000 to 39999",IF(E2115&lt;45000,"40000 to 44999",IF(E2115&lt;50000,"45000 to 49999","&gt;50000"))))))))))))</f>
        <v>5000 to 9999</v>
      </c>
      <c r="Y2115" s="12">
        <f>VLOOKUP(H2115,Table1[#All],2,)*Kickstarter!E2115</f>
        <v>7340</v>
      </c>
      <c r="Z2115" s="5">
        <f>Y2115/'currency conversion'!$B$18</f>
        <v>1.5931525519572638E-4</v>
      </c>
    </row>
    <row r="2116" spans="1:26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0"/>
        <v>1.0469999999999999</v>
      </c>
      <c r="P2116" s="6">
        <f t="shared" si="331"/>
        <v>35.612244897959187</v>
      </c>
      <c r="Q2116" t="str">
        <f t="shared" si="332"/>
        <v>music</v>
      </c>
      <c r="R2116" t="str">
        <f t="shared" si="333"/>
        <v>indie rock</v>
      </c>
      <c r="S2116" s="10">
        <f t="shared" si="334"/>
        <v>40458.565625000003</v>
      </c>
      <c r="T2116" s="10">
        <f t="shared" si="335"/>
        <v>40520.957638888889</v>
      </c>
      <c r="U2116">
        <f t="shared" si="336"/>
        <v>2010</v>
      </c>
      <c r="V2116">
        <f t="shared" si="337"/>
        <v>2010</v>
      </c>
      <c r="W2116" t="str">
        <f t="shared" si="338"/>
        <v>Oct</v>
      </c>
      <c r="X2116" t="str">
        <f t="shared" si="339"/>
        <v>5000 to 9999</v>
      </c>
      <c r="Y2116" s="12">
        <f>VLOOKUP(H2116,Table1[#All],2,)*Kickstarter!E2116</f>
        <v>5235</v>
      </c>
      <c r="Z2116" s="5">
        <f>Y2116/'currency conversion'!$B$18</f>
        <v>1.136260709740637E-4</v>
      </c>
    </row>
    <row r="2117" spans="1:26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0"/>
        <v>2.2566666666666668</v>
      </c>
      <c r="P2117" s="6">
        <f t="shared" si="331"/>
        <v>94.027777777777771</v>
      </c>
      <c r="Q2117" t="str">
        <f t="shared" si="332"/>
        <v>music</v>
      </c>
      <c r="R2117" t="str">
        <f t="shared" si="333"/>
        <v>indie rock</v>
      </c>
      <c r="S2117" s="10">
        <f t="shared" si="334"/>
        <v>40563.831030092595</v>
      </c>
      <c r="T2117" s="10">
        <f t="shared" si="335"/>
        <v>40593.831030092595</v>
      </c>
      <c r="U2117">
        <f t="shared" si="336"/>
        <v>2011</v>
      </c>
      <c r="V2117">
        <f t="shared" si="337"/>
        <v>2011</v>
      </c>
      <c r="W2117" t="str">
        <f t="shared" si="338"/>
        <v>Jan</v>
      </c>
      <c r="X2117" t="str">
        <f t="shared" si="339"/>
        <v>1000 to 4999</v>
      </c>
      <c r="Y2117" s="12">
        <f>VLOOKUP(H2117,Table1[#All],2,)*Kickstarter!E2117</f>
        <v>3385</v>
      </c>
      <c r="Z2117" s="5">
        <f>Y2117/'currency conversion'!$B$18</f>
        <v>7.3471681040535939E-5</v>
      </c>
    </row>
    <row r="2118" spans="1:26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0"/>
        <v>1.0090416666666666</v>
      </c>
      <c r="P2118" s="6">
        <f t="shared" si="331"/>
        <v>526.45652173913038</v>
      </c>
      <c r="Q2118" t="str">
        <f t="shared" si="332"/>
        <v>music</v>
      </c>
      <c r="R2118" t="str">
        <f t="shared" si="333"/>
        <v>indie rock</v>
      </c>
      <c r="S2118" s="10">
        <f t="shared" si="334"/>
        <v>41136.527812500004</v>
      </c>
      <c r="T2118" s="10">
        <f t="shared" si="335"/>
        <v>41184.527812500004</v>
      </c>
      <c r="U2118">
        <f t="shared" si="336"/>
        <v>2012</v>
      </c>
      <c r="V2118">
        <f t="shared" si="337"/>
        <v>2012</v>
      </c>
      <c r="W2118" t="str">
        <f t="shared" si="338"/>
        <v>Aug</v>
      </c>
      <c r="X2118" t="str">
        <f t="shared" si="339"/>
        <v>45000 to 49999</v>
      </c>
      <c r="Y2118" s="12">
        <f>VLOOKUP(H2118,Table1[#All],2,)*Kickstarter!E2118</f>
        <v>48434</v>
      </c>
      <c r="Z2118" s="5">
        <f>Y2118/'currency conversion'!$B$18</f>
        <v>1.0512636335353967E-3</v>
      </c>
    </row>
    <row r="2119" spans="1:26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0"/>
        <v>1.4775</v>
      </c>
      <c r="P2119" s="6">
        <f t="shared" si="331"/>
        <v>50.657142857142858</v>
      </c>
      <c r="Q2119" t="str">
        <f t="shared" si="332"/>
        <v>music</v>
      </c>
      <c r="R2119" t="str">
        <f t="shared" si="333"/>
        <v>indie rock</v>
      </c>
      <c r="S2119" s="10">
        <f t="shared" si="334"/>
        <v>42289.809594907405</v>
      </c>
      <c r="T2119" s="10">
        <f t="shared" si="335"/>
        <v>42303.957638888889</v>
      </c>
      <c r="U2119">
        <f t="shared" si="336"/>
        <v>2015</v>
      </c>
      <c r="V2119">
        <f t="shared" si="337"/>
        <v>2015</v>
      </c>
      <c r="W2119" t="str">
        <f t="shared" si="338"/>
        <v>Oct</v>
      </c>
      <c r="X2119" t="str">
        <f t="shared" si="339"/>
        <v>1000 to 4999</v>
      </c>
      <c r="Y2119" s="12">
        <f>VLOOKUP(H2119,Table1[#All],2,)*Kickstarter!E2119</f>
        <v>1773</v>
      </c>
      <c r="Z2119" s="5">
        <f>Y2119/'currency conversion'!$B$18</f>
        <v>3.8483099109267421E-5</v>
      </c>
    </row>
    <row r="2120" spans="1:26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0"/>
        <v>1.3461099999999999</v>
      </c>
      <c r="P2120" s="6">
        <f t="shared" si="331"/>
        <v>79.182941176470578</v>
      </c>
      <c r="Q2120" t="str">
        <f t="shared" si="332"/>
        <v>music</v>
      </c>
      <c r="R2120" t="str">
        <f t="shared" si="333"/>
        <v>indie rock</v>
      </c>
      <c r="S2120" s="10">
        <f t="shared" si="334"/>
        <v>40718.589537037034</v>
      </c>
      <c r="T2120" s="10">
        <f t="shared" si="335"/>
        <v>40748.589537037034</v>
      </c>
      <c r="U2120">
        <f t="shared" si="336"/>
        <v>2011</v>
      </c>
      <c r="V2120">
        <f t="shared" si="337"/>
        <v>2011</v>
      </c>
      <c r="W2120" t="str">
        <f t="shared" si="338"/>
        <v>Jun</v>
      </c>
      <c r="X2120" t="str">
        <f t="shared" si="339"/>
        <v>1000 to 4999</v>
      </c>
      <c r="Y2120" s="12">
        <f>VLOOKUP(H2120,Table1[#All],2,)*Kickstarter!E2120</f>
        <v>1346.11</v>
      </c>
      <c r="Z2120" s="5">
        <f>Y2120/'currency conversion'!$B$18</f>
        <v>2.9217419369416789E-5</v>
      </c>
    </row>
    <row r="2121" spans="1:26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0"/>
        <v>1.0075000000000001</v>
      </c>
      <c r="P2121" s="6">
        <f t="shared" si="331"/>
        <v>91.590909090909093</v>
      </c>
      <c r="Q2121" t="str">
        <f t="shared" si="332"/>
        <v>music</v>
      </c>
      <c r="R2121" t="str">
        <f t="shared" si="333"/>
        <v>indie rock</v>
      </c>
      <c r="S2121" s="10">
        <f t="shared" si="334"/>
        <v>41106.880150462966</v>
      </c>
      <c r="T2121" s="10">
        <f t="shared" si="335"/>
        <v>41136.880150462966</v>
      </c>
      <c r="U2121">
        <f t="shared" si="336"/>
        <v>2012</v>
      </c>
      <c r="V2121">
        <f t="shared" si="337"/>
        <v>2012</v>
      </c>
      <c r="W2121" t="str">
        <f t="shared" si="338"/>
        <v>Jul</v>
      </c>
      <c r="X2121" t="str">
        <f t="shared" si="339"/>
        <v>1000 to 4999</v>
      </c>
      <c r="Y2121" s="12">
        <f>VLOOKUP(H2121,Table1[#All],2,)*Kickstarter!E2121</f>
        <v>2015</v>
      </c>
      <c r="Z2121" s="5">
        <f>Y2121/'currency conversion'!$B$18</f>
        <v>4.3735727414085645E-5</v>
      </c>
    </row>
    <row r="2122" spans="1:26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0"/>
        <v>1.00880375</v>
      </c>
      <c r="P2122" s="6">
        <f t="shared" si="331"/>
        <v>116.96275362318841</v>
      </c>
      <c r="Q2122" t="str">
        <f t="shared" si="332"/>
        <v>music</v>
      </c>
      <c r="R2122" t="str">
        <f t="shared" si="333"/>
        <v>indie rock</v>
      </c>
      <c r="S2122" s="10">
        <f t="shared" si="334"/>
        <v>41591.714537037034</v>
      </c>
      <c r="T2122" s="10">
        <f t="shared" si="335"/>
        <v>41640.714537037034</v>
      </c>
      <c r="U2122">
        <f t="shared" si="336"/>
        <v>2013</v>
      </c>
      <c r="V2122">
        <f t="shared" si="337"/>
        <v>2014</v>
      </c>
      <c r="W2122" t="str">
        <f t="shared" si="338"/>
        <v>Nov</v>
      </c>
      <c r="X2122" t="str">
        <f t="shared" si="339"/>
        <v>5000 to 9999</v>
      </c>
      <c r="Y2122" s="12">
        <f>VLOOKUP(H2122,Table1[#All],2,)*Kickstarter!E2122</f>
        <v>8070.43</v>
      </c>
      <c r="Z2122" s="5">
        <f>Y2122/'currency conversion'!$B$18</f>
        <v>1.7516929359526513E-4</v>
      </c>
    </row>
    <row r="2123" spans="1:26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0"/>
        <v>5.6800000000000002E-3</v>
      </c>
      <c r="P2123" s="6">
        <f t="shared" si="331"/>
        <v>28.4</v>
      </c>
      <c r="Q2123" t="str">
        <f t="shared" si="332"/>
        <v>games</v>
      </c>
      <c r="R2123" t="str">
        <f t="shared" si="333"/>
        <v>video games</v>
      </c>
      <c r="S2123" s="10">
        <f t="shared" si="334"/>
        <v>42716.4924537037</v>
      </c>
      <c r="T2123" s="10">
        <f t="shared" si="335"/>
        <v>42746.4924537037</v>
      </c>
      <c r="U2123">
        <f t="shared" si="336"/>
        <v>2016</v>
      </c>
      <c r="V2123">
        <f t="shared" si="337"/>
        <v>2017</v>
      </c>
      <c r="W2123" t="str">
        <f t="shared" si="338"/>
        <v>Dec</v>
      </c>
      <c r="X2123" t="str">
        <f t="shared" si="339"/>
        <v>&lt;1000</v>
      </c>
      <c r="Y2123" s="12">
        <f>VLOOKUP(H2123,Table1[#All],2,)*Kickstarter!E2123</f>
        <v>286.83999999999997</v>
      </c>
      <c r="Z2123" s="5">
        <f>Y2123/'currency conversion'!$B$18</f>
        <v>6.2258838965043802E-6</v>
      </c>
    </row>
    <row r="2124" spans="1:26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0"/>
        <v>3.875E-3</v>
      </c>
      <c r="P2124" s="6">
        <f t="shared" si="331"/>
        <v>103.33333333333333</v>
      </c>
      <c r="Q2124" t="str">
        <f t="shared" si="332"/>
        <v>games</v>
      </c>
      <c r="R2124" t="str">
        <f t="shared" si="333"/>
        <v>video games</v>
      </c>
      <c r="S2124" s="10">
        <f t="shared" si="334"/>
        <v>42712.050567129627</v>
      </c>
      <c r="T2124" s="10">
        <f t="shared" si="335"/>
        <v>42742.050567129627</v>
      </c>
      <c r="U2124">
        <f t="shared" si="336"/>
        <v>2016</v>
      </c>
      <c r="V2124">
        <f t="shared" si="337"/>
        <v>2017</v>
      </c>
      <c r="W2124" t="str">
        <f t="shared" si="338"/>
        <v>Dec</v>
      </c>
      <c r="X2124" t="str">
        <f t="shared" si="339"/>
        <v>&lt;1000</v>
      </c>
      <c r="Y2124" s="12">
        <f>VLOOKUP(H2124,Table1[#All],2,)*Kickstarter!E2124</f>
        <v>16.43</v>
      </c>
      <c r="Z2124" s="5">
        <f>Y2124/'currency conversion'!$B$18</f>
        <v>3.5661439276100602E-7</v>
      </c>
    </row>
    <row r="2125" spans="1:26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0"/>
        <v>0.1</v>
      </c>
      <c r="P2125" s="6">
        <f t="shared" si="331"/>
        <v>10</v>
      </c>
      <c r="Q2125" t="str">
        <f t="shared" si="332"/>
        <v>games</v>
      </c>
      <c r="R2125" t="str">
        <f t="shared" si="333"/>
        <v>video games</v>
      </c>
      <c r="S2125" s="10">
        <f t="shared" si="334"/>
        <v>40198.174849537041</v>
      </c>
      <c r="T2125" s="10">
        <f t="shared" si="335"/>
        <v>40252.040972222225</v>
      </c>
      <c r="U2125">
        <f t="shared" si="336"/>
        <v>2010</v>
      </c>
      <c r="V2125">
        <f t="shared" si="337"/>
        <v>2010</v>
      </c>
      <c r="W2125" t="str">
        <f t="shared" si="338"/>
        <v>Jan</v>
      </c>
      <c r="X2125" t="str">
        <f t="shared" si="339"/>
        <v>&lt;1000</v>
      </c>
      <c r="Y2125" s="12">
        <f>VLOOKUP(H2125,Table1[#All],2,)*Kickstarter!E2125</f>
        <v>50</v>
      </c>
      <c r="Z2125" s="5">
        <f>Y2125/'currency conversion'!$B$18</f>
        <v>1.085253781987237E-6</v>
      </c>
    </row>
    <row r="2126" spans="1:26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0"/>
        <v>0.10454545454545454</v>
      </c>
      <c r="P2126" s="6">
        <f t="shared" si="331"/>
        <v>23</v>
      </c>
      <c r="Q2126" t="str">
        <f t="shared" si="332"/>
        <v>games</v>
      </c>
      <c r="R2126" t="str">
        <f t="shared" si="333"/>
        <v>video games</v>
      </c>
      <c r="S2126" s="10">
        <f t="shared" si="334"/>
        <v>40463.778182870374</v>
      </c>
      <c r="T2126" s="10">
        <f t="shared" si="335"/>
        <v>40511.958333333336</v>
      </c>
      <c r="U2126">
        <f t="shared" si="336"/>
        <v>2010</v>
      </c>
      <c r="V2126">
        <f t="shared" si="337"/>
        <v>2010</v>
      </c>
      <c r="W2126" t="str">
        <f t="shared" si="338"/>
        <v>Oct</v>
      </c>
      <c r="X2126" t="str">
        <f t="shared" si="339"/>
        <v>&lt;1000</v>
      </c>
      <c r="Y2126" s="12">
        <f>VLOOKUP(H2126,Table1[#All],2,)*Kickstarter!E2126</f>
        <v>115</v>
      </c>
      <c r="Z2126" s="5">
        <f>Y2126/'currency conversion'!$B$18</f>
        <v>2.4960836985706449E-6</v>
      </c>
    </row>
    <row r="2127" spans="1:26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0"/>
        <v>1.4200000000000001E-2</v>
      </c>
      <c r="P2127" s="6">
        <f t="shared" si="331"/>
        <v>31.555555555555557</v>
      </c>
      <c r="Q2127" t="str">
        <f t="shared" si="332"/>
        <v>games</v>
      </c>
      <c r="R2127" t="str">
        <f t="shared" si="333"/>
        <v>video games</v>
      </c>
      <c r="S2127" s="10">
        <f t="shared" si="334"/>
        <v>42190.773530092592</v>
      </c>
      <c r="T2127" s="10">
        <f t="shared" si="335"/>
        <v>42220.773530092592</v>
      </c>
      <c r="U2127">
        <f t="shared" si="336"/>
        <v>2015</v>
      </c>
      <c r="V2127">
        <f t="shared" si="337"/>
        <v>2015</v>
      </c>
      <c r="W2127" t="str">
        <f t="shared" si="338"/>
        <v>Jul</v>
      </c>
      <c r="X2127" t="str">
        <f t="shared" si="339"/>
        <v>&lt;1000</v>
      </c>
      <c r="Y2127" s="12">
        <f>VLOOKUP(H2127,Table1[#All],2,)*Kickstarter!E2127</f>
        <v>852</v>
      </c>
      <c r="Z2127" s="5">
        <f>Y2127/'currency conversion'!$B$18</f>
        <v>1.8492724445062517E-5</v>
      </c>
    </row>
    <row r="2128" spans="1:26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0"/>
        <v>5.0000000000000001E-4</v>
      </c>
      <c r="P2128" s="6">
        <f t="shared" si="331"/>
        <v>5</v>
      </c>
      <c r="Q2128" t="str">
        <f t="shared" si="332"/>
        <v>games</v>
      </c>
      <c r="R2128" t="str">
        <f t="shared" si="333"/>
        <v>video games</v>
      </c>
      <c r="S2128" s="10">
        <f t="shared" si="334"/>
        <v>41951.723229166666</v>
      </c>
      <c r="T2128" s="10">
        <f t="shared" si="335"/>
        <v>41981.723229166666</v>
      </c>
      <c r="U2128">
        <f t="shared" si="336"/>
        <v>2014</v>
      </c>
      <c r="V2128">
        <f t="shared" si="337"/>
        <v>2014</v>
      </c>
      <c r="W2128" t="str">
        <f t="shared" si="338"/>
        <v>Nov</v>
      </c>
      <c r="X2128" t="str">
        <f t="shared" si="339"/>
        <v>&lt;1000</v>
      </c>
      <c r="Y2128" s="12">
        <f>VLOOKUP(H2128,Table1[#All],2,)*Kickstarter!E2128</f>
        <v>10</v>
      </c>
      <c r="Z2128" s="5">
        <f>Y2128/'currency conversion'!$B$18</f>
        <v>2.1705075639744738E-7</v>
      </c>
    </row>
    <row r="2129" spans="1:26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0"/>
        <v>0.28842857142857142</v>
      </c>
      <c r="P2129" s="6">
        <f t="shared" si="331"/>
        <v>34.220338983050844</v>
      </c>
      <c r="Q2129" t="str">
        <f t="shared" si="332"/>
        <v>games</v>
      </c>
      <c r="R2129" t="str">
        <f t="shared" si="333"/>
        <v>video games</v>
      </c>
      <c r="S2129" s="10">
        <f t="shared" si="334"/>
        <v>42045.255358796298</v>
      </c>
      <c r="T2129" s="10">
        <f t="shared" si="335"/>
        <v>42075.213692129633</v>
      </c>
      <c r="U2129">
        <f t="shared" si="336"/>
        <v>2015</v>
      </c>
      <c r="V2129">
        <f t="shared" si="337"/>
        <v>2015</v>
      </c>
      <c r="W2129" t="str">
        <f t="shared" si="338"/>
        <v>Feb</v>
      </c>
      <c r="X2129" t="str">
        <f t="shared" si="339"/>
        <v>5000 to 9999</v>
      </c>
      <c r="Y2129" s="12">
        <f>VLOOKUP(H2129,Table1[#All],2,)*Kickstarter!E2129</f>
        <v>10579.560000000001</v>
      </c>
      <c r="Z2129" s="5">
        <f>Y2129/'currency conversion'!$B$18</f>
        <v>2.2963015003521787E-4</v>
      </c>
    </row>
    <row r="2130" spans="1:26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0"/>
        <v>1.6666666666666668E-3</v>
      </c>
      <c r="P2130" s="6">
        <f t="shared" si="331"/>
        <v>25</v>
      </c>
      <c r="Q2130" t="str">
        <f t="shared" si="332"/>
        <v>games</v>
      </c>
      <c r="R2130" t="str">
        <f t="shared" si="333"/>
        <v>video games</v>
      </c>
      <c r="S2130" s="10">
        <f t="shared" si="334"/>
        <v>41843.522789351853</v>
      </c>
      <c r="T2130" s="10">
        <f t="shared" si="335"/>
        <v>41903.522789351853</v>
      </c>
      <c r="U2130">
        <f t="shared" si="336"/>
        <v>2014</v>
      </c>
      <c r="V2130">
        <f t="shared" si="337"/>
        <v>2014</v>
      </c>
      <c r="W2130" t="str">
        <f t="shared" si="338"/>
        <v>Jul</v>
      </c>
      <c r="X2130" t="str">
        <f t="shared" si="339"/>
        <v>&lt;1000</v>
      </c>
      <c r="Y2130" s="12">
        <f>VLOOKUP(H2130,Table1[#All],2,)*Kickstarter!E2130</f>
        <v>18.75</v>
      </c>
      <c r="Z2130" s="5">
        <f>Y2130/'currency conversion'!$B$18</f>
        <v>4.0697016824521384E-7</v>
      </c>
    </row>
    <row r="2131" spans="1:26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0"/>
        <v>0.11799999999999999</v>
      </c>
      <c r="P2131" s="6">
        <f t="shared" si="331"/>
        <v>19.666666666666668</v>
      </c>
      <c r="Q2131" t="str">
        <f t="shared" si="332"/>
        <v>games</v>
      </c>
      <c r="R2131" t="str">
        <f t="shared" si="333"/>
        <v>video games</v>
      </c>
      <c r="S2131" s="10">
        <f t="shared" si="334"/>
        <v>42408.774305555555</v>
      </c>
      <c r="T2131" s="10">
        <f t="shared" si="335"/>
        <v>42438.774305555555</v>
      </c>
      <c r="U2131">
        <f t="shared" si="336"/>
        <v>2016</v>
      </c>
      <c r="V2131">
        <f t="shared" si="337"/>
        <v>2016</v>
      </c>
      <c r="W2131" t="str">
        <f t="shared" si="338"/>
        <v>Feb</v>
      </c>
      <c r="X2131" t="str">
        <f t="shared" si="339"/>
        <v>&lt;1000</v>
      </c>
      <c r="Y2131" s="12">
        <f>VLOOKUP(H2131,Table1[#All],2,)*Kickstarter!E2131</f>
        <v>236</v>
      </c>
      <c r="Z2131" s="5">
        <f>Y2131/'currency conversion'!$B$18</f>
        <v>5.1223978509797578E-6</v>
      </c>
    </row>
    <row r="2132" spans="1:26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0"/>
        <v>2.0238095238095236E-3</v>
      </c>
      <c r="P2132" s="6">
        <f t="shared" si="331"/>
        <v>21.25</v>
      </c>
      <c r="Q2132" t="str">
        <f t="shared" si="332"/>
        <v>games</v>
      </c>
      <c r="R2132" t="str">
        <f t="shared" si="333"/>
        <v>video games</v>
      </c>
      <c r="S2132" s="10">
        <f t="shared" si="334"/>
        <v>41831.836377314816</v>
      </c>
      <c r="T2132" s="10">
        <f t="shared" si="335"/>
        <v>41866.836377314816</v>
      </c>
      <c r="U2132">
        <f t="shared" si="336"/>
        <v>2014</v>
      </c>
      <c r="V2132">
        <f t="shared" si="337"/>
        <v>2014</v>
      </c>
      <c r="W2132" t="str">
        <f t="shared" si="338"/>
        <v>Jul</v>
      </c>
      <c r="X2132" t="str">
        <f t="shared" si="339"/>
        <v>&lt;1000</v>
      </c>
      <c r="Y2132" s="12">
        <f>VLOOKUP(H2132,Table1[#All],2,)*Kickstarter!E2132</f>
        <v>85</v>
      </c>
      <c r="Z2132" s="5">
        <f>Y2132/'currency conversion'!$B$18</f>
        <v>1.8449314293783028E-6</v>
      </c>
    </row>
    <row r="2133" spans="1:26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0"/>
        <v>0.05</v>
      </c>
      <c r="P2133" s="6">
        <f t="shared" si="331"/>
        <v>8.3333333333333339</v>
      </c>
      <c r="Q2133" t="str">
        <f t="shared" si="332"/>
        <v>games</v>
      </c>
      <c r="R2133" t="str">
        <f t="shared" si="333"/>
        <v>video games</v>
      </c>
      <c r="S2133" s="10">
        <f t="shared" si="334"/>
        <v>42166.957071759258</v>
      </c>
      <c r="T2133" s="10">
        <f t="shared" si="335"/>
        <v>42196.957071759258</v>
      </c>
      <c r="U2133">
        <f t="shared" si="336"/>
        <v>2015</v>
      </c>
      <c r="V2133">
        <f t="shared" si="337"/>
        <v>2015</v>
      </c>
      <c r="W2133" t="str">
        <f t="shared" si="338"/>
        <v>Jun</v>
      </c>
      <c r="X2133" t="str">
        <f t="shared" si="339"/>
        <v>&lt;1000</v>
      </c>
      <c r="Y2133" s="12">
        <f>VLOOKUP(H2133,Table1[#All],2,)*Kickstarter!E2133</f>
        <v>25</v>
      </c>
      <c r="Z2133" s="5">
        <f>Y2133/'currency conversion'!$B$18</f>
        <v>5.4262689099361849E-7</v>
      </c>
    </row>
    <row r="2134" spans="1:26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0"/>
        <v>2.1129899999999997E-2</v>
      </c>
      <c r="P2134" s="6">
        <f t="shared" si="331"/>
        <v>21.34333333333333</v>
      </c>
      <c r="Q2134" t="str">
        <f t="shared" si="332"/>
        <v>games</v>
      </c>
      <c r="R2134" t="str">
        <f t="shared" si="333"/>
        <v>video games</v>
      </c>
      <c r="S2134" s="10">
        <f t="shared" si="334"/>
        <v>41643.237175925926</v>
      </c>
      <c r="T2134" s="10">
        <f t="shared" si="335"/>
        <v>41673.237175925926</v>
      </c>
      <c r="U2134">
        <f t="shared" si="336"/>
        <v>2014</v>
      </c>
      <c r="V2134">
        <f t="shared" si="337"/>
        <v>2014</v>
      </c>
      <c r="W2134" t="str">
        <f t="shared" si="338"/>
        <v>Jan</v>
      </c>
      <c r="X2134" t="str">
        <f t="shared" si="339"/>
        <v>1000 to 4999</v>
      </c>
      <c r="Y2134" s="12">
        <f>VLOOKUP(H2134,Table1[#All],2,)*Kickstarter!E2134</f>
        <v>2112.9899999999998</v>
      </c>
      <c r="Z2134" s="5">
        <f>Y2134/'currency conversion'!$B$18</f>
        <v>4.5862607776024227E-5</v>
      </c>
    </row>
    <row r="2135" spans="1:26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0"/>
        <v>1.6E-2</v>
      </c>
      <c r="P2135" s="6">
        <f t="shared" si="331"/>
        <v>5.333333333333333</v>
      </c>
      <c r="Q2135" t="str">
        <f t="shared" si="332"/>
        <v>games</v>
      </c>
      <c r="R2135" t="str">
        <f t="shared" si="333"/>
        <v>video games</v>
      </c>
      <c r="S2135" s="10">
        <f t="shared" si="334"/>
        <v>40618.847210648149</v>
      </c>
      <c r="T2135" s="10">
        <f t="shared" si="335"/>
        <v>40657.040972222225</v>
      </c>
      <c r="U2135">
        <f t="shared" si="336"/>
        <v>2011</v>
      </c>
      <c r="V2135">
        <f t="shared" si="337"/>
        <v>2011</v>
      </c>
      <c r="W2135" t="str">
        <f t="shared" si="338"/>
        <v>Mar</v>
      </c>
      <c r="X2135" t="str">
        <f t="shared" si="339"/>
        <v>&lt;1000</v>
      </c>
      <c r="Y2135" s="12">
        <f>VLOOKUP(H2135,Table1[#All],2,)*Kickstarter!E2135</f>
        <v>16</v>
      </c>
      <c r="Z2135" s="5">
        <f>Y2135/'currency conversion'!$B$18</f>
        <v>3.4728121023591579E-7</v>
      </c>
    </row>
    <row r="2136" spans="1:26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0"/>
        <v>1.7333333333333333E-2</v>
      </c>
      <c r="P2136" s="6">
        <f t="shared" si="331"/>
        <v>34.666666666666664</v>
      </c>
      <c r="Q2136" t="str">
        <f t="shared" si="332"/>
        <v>games</v>
      </c>
      <c r="R2136" t="str">
        <f t="shared" si="333"/>
        <v>video games</v>
      </c>
      <c r="S2136" s="10">
        <f t="shared" si="334"/>
        <v>41361.636469907404</v>
      </c>
      <c r="T2136" s="10">
        <f t="shared" si="335"/>
        <v>41391.636469907404</v>
      </c>
      <c r="U2136">
        <f t="shared" si="336"/>
        <v>2013</v>
      </c>
      <c r="V2136">
        <f t="shared" si="337"/>
        <v>2013</v>
      </c>
      <c r="W2136" t="str">
        <f t="shared" si="338"/>
        <v>Mar</v>
      </c>
      <c r="X2136" t="str">
        <f t="shared" si="339"/>
        <v>&lt;1000</v>
      </c>
      <c r="Y2136" s="12">
        <f>VLOOKUP(H2136,Table1[#All],2,)*Kickstarter!E2136</f>
        <v>104</v>
      </c>
      <c r="Z2136" s="5">
        <f>Y2136/'currency conversion'!$B$18</f>
        <v>2.2573278665334529E-6</v>
      </c>
    </row>
    <row r="2137" spans="1:26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0"/>
        <v>9.5600000000000004E-2</v>
      </c>
      <c r="P2137" s="6">
        <f t="shared" si="331"/>
        <v>21.727272727272727</v>
      </c>
      <c r="Q2137" t="str">
        <f t="shared" si="332"/>
        <v>games</v>
      </c>
      <c r="R2137" t="str">
        <f t="shared" si="333"/>
        <v>video games</v>
      </c>
      <c r="S2137" s="10">
        <f t="shared" si="334"/>
        <v>41156.71334490741</v>
      </c>
      <c r="T2137" s="10">
        <f t="shared" si="335"/>
        <v>41186.71334490741</v>
      </c>
      <c r="U2137">
        <f t="shared" si="336"/>
        <v>2012</v>
      </c>
      <c r="V2137">
        <f t="shared" si="337"/>
        <v>2012</v>
      </c>
      <c r="W2137" t="str">
        <f t="shared" si="338"/>
        <v>Sep</v>
      </c>
      <c r="X2137" t="str">
        <f t="shared" si="339"/>
        <v>&lt;1000</v>
      </c>
      <c r="Y2137" s="12">
        <f>VLOOKUP(H2137,Table1[#All],2,)*Kickstarter!E2137</f>
        <v>478</v>
      </c>
      <c r="Z2137" s="5">
        <f>Y2137/'currency conversion'!$B$18</f>
        <v>1.0375026155797985E-5</v>
      </c>
    </row>
    <row r="2138" spans="1:26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0"/>
        <v>5.9612499999999998E-4</v>
      </c>
      <c r="P2138" s="6">
        <f t="shared" si="331"/>
        <v>11.922499999999999</v>
      </c>
      <c r="Q2138" t="str">
        <f t="shared" si="332"/>
        <v>games</v>
      </c>
      <c r="R2138" t="str">
        <f t="shared" si="333"/>
        <v>video games</v>
      </c>
      <c r="S2138" s="10">
        <f t="shared" si="334"/>
        <v>41536.259097222224</v>
      </c>
      <c r="T2138" s="10">
        <f t="shared" si="335"/>
        <v>41566.259097222224</v>
      </c>
      <c r="U2138">
        <f t="shared" si="336"/>
        <v>2013</v>
      </c>
      <c r="V2138">
        <f t="shared" si="337"/>
        <v>2013</v>
      </c>
      <c r="W2138" t="str">
        <f t="shared" si="338"/>
        <v>Sep</v>
      </c>
      <c r="X2138" t="str">
        <f t="shared" si="339"/>
        <v>&lt;1000</v>
      </c>
      <c r="Y2138" s="12">
        <f>VLOOKUP(H2138,Table1[#All],2,)*Kickstarter!E2138</f>
        <v>47.69</v>
      </c>
      <c r="Z2138" s="5">
        <f>Y2138/'currency conversion'!$B$18</f>
        <v>1.0351150572594264E-6</v>
      </c>
    </row>
    <row r="2139" spans="1:26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0"/>
        <v>0.28405999999999998</v>
      </c>
      <c r="P2139" s="6">
        <f t="shared" si="331"/>
        <v>26.59737827715356</v>
      </c>
      <c r="Q2139" t="str">
        <f t="shared" si="332"/>
        <v>games</v>
      </c>
      <c r="R2139" t="str">
        <f t="shared" si="333"/>
        <v>video games</v>
      </c>
      <c r="S2139" s="10">
        <f t="shared" si="334"/>
        <v>41948.521168981482</v>
      </c>
      <c r="T2139" s="10">
        <f t="shared" si="335"/>
        <v>41978.521168981482</v>
      </c>
      <c r="U2139">
        <f t="shared" si="336"/>
        <v>2014</v>
      </c>
      <c r="V2139">
        <f t="shared" si="337"/>
        <v>2014</v>
      </c>
      <c r="W2139" t="str">
        <f t="shared" si="338"/>
        <v>Nov</v>
      </c>
      <c r="X2139" t="str">
        <f t="shared" si="339"/>
        <v>10000 to 14999</v>
      </c>
      <c r="Y2139" s="12">
        <f>VLOOKUP(H2139,Table1[#All],2,)*Kickstarter!E2139</f>
        <v>10652.25</v>
      </c>
      <c r="Z2139" s="5">
        <f>Y2139/'currency conversion'!$B$18</f>
        <v>2.3120789198347087E-4</v>
      </c>
    </row>
    <row r="2140" spans="1:26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0"/>
        <v>0.128</v>
      </c>
      <c r="P2140" s="6">
        <f t="shared" si="331"/>
        <v>10.666666666666666</v>
      </c>
      <c r="Q2140" t="str">
        <f t="shared" si="332"/>
        <v>games</v>
      </c>
      <c r="R2140" t="str">
        <f t="shared" si="333"/>
        <v>video games</v>
      </c>
      <c r="S2140" s="10">
        <f t="shared" si="334"/>
        <v>41556.763182870374</v>
      </c>
      <c r="T2140" s="10">
        <f t="shared" si="335"/>
        <v>41586.804849537039</v>
      </c>
      <c r="U2140">
        <f t="shared" si="336"/>
        <v>2013</v>
      </c>
      <c r="V2140">
        <f t="shared" si="337"/>
        <v>2013</v>
      </c>
      <c r="W2140" t="str">
        <f t="shared" si="338"/>
        <v>Oct</v>
      </c>
      <c r="X2140" t="str">
        <f t="shared" si="339"/>
        <v>&lt;1000</v>
      </c>
      <c r="Y2140" s="12">
        <f>VLOOKUP(H2140,Table1[#All],2,)*Kickstarter!E2140</f>
        <v>167.68</v>
      </c>
      <c r="Z2140" s="5">
        <f>Y2140/'currency conversion'!$B$18</f>
        <v>3.6395070832723978E-6</v>
      </c>
    </row>
    <row r="2141" spans="1:26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0"/>
        <v>5.4199999999999998E-2</v>
      </c>
      <c r="P2141" s="6">
        <f t="shared" si="331"/>
        <v>29.035714285714285</v>
      </c>
      <c r="Q2141" t="str">
        <f t="shared" si="332"/>
        <v>games</v>
      </c>
      <c r="R2141" t="str">
        <f t="shared" si="333"/>
        <v>video games</v>
      </c>
      <c r="S2141" s="10">
        <f t="shared" si="334"/>
        <v>42647.500092592592</v>
      </c>
      <c r="T2141" s="10">
        <f t="shared" si="335"/>
        <v>42677.500092592592</v>
      </c>
      <c r="U2141">
        <f t="shared" si="336"/>
        <v>2016</v>
      </c>
      <c r="V2141">
        <f t="shared" si="337"/>
        <v>2016</v>
      </c>
      <c r="W2141" t="str">
        <f t="shared" si="338"/>
        <v>Oct</v>
      </c>
      <c r="X2141" t="str">
        <f t="shared" si="339"/>
        <v>1000 to 4999</v>
      </c>
      <c r="Y2141" s="12">
        <f>VLOOKUP(H2141,Table1[#All],2,)*Kickstarter!E2141</f>
        <v>1626</v>
      </c>
      <c r="Z2141" s="5">
        <f>Y2141/'currency conversion'!$B$18</f>
        <v>3.5292452990224941E-5</v>
      </c>
    </row>
    <row r="2142" spans="1:26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0"/>
        <v>1.1199999999999999E-3</v>
      </c>
      <c r="P2142" s="6">
        <f t="shared" si="331"/>
        <v>50.909090909090907</v>
      </c>
      <c r="Q2142" t="str">
        <f t="shared" si="332"/>
        <v>games</v>
      </c>
      <c r="R2142" t="str">
        <f t="shared" si="333"/>
        <v>video games</v>
      </c>
      <c r="S2142" s="10">
        <f t="shared" si="334"/>
        <v>41255.583611111113</v>
      </c>
      <c r="T2142" s="10">
        <f t="shared" si="335"/>
        <v>41285.583611111113</v>
      </c>
      <c r="U2142">
        <f t="shared" si="336"/>
        <v>2012</v>
      </c>
      <c r="V2142">
        <f t="shared" si="337"/>
        <v>2013</v>
      </c>
      <c r="W2142" t="str">
        <f t="shared" si="338"/>
        <v>Dec</v>
      </c>
      <c r="X2142" t="str">
        <f t="shared" si="339"/>
        <v>&lt;1000</v>
      </c>
      <c r="Y2142" s="12">
        <f>VLOOKUP(H2142,Table1[#All],2,)*Kickstarter!E2142</f>
        <v>560</v>
      </c>
      <c r="Z2142" s="5">
        <f>Y2142/'currency conversion'!$B$18</f>
        <v>1.2154842358257053E-5</v>
      </c>
    </row>
    <row r="2143" spans="1:26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0"/>
        <v>0</v>
      </c>
      <c r="P2143" s="6">
        <f t="shared" si="331"/>
        <v>0</v>
      </c>
      <c r="Q2143" t="str">
        <f t="shared" si="332"/>
        <v>games</v>
      </c>
      <c r="R2143" t="str">
        <f t="shared" si="333"/>
        <v>video games</v>
      </c>
      <c r="S2143" s="10">
        <f t="shared" si="334"/>
        <v>41926.985636574071</v>
      </c>
      <c r="T2143" s="10">
        <f t="shared" si="335"/>
        <v>41957.027303240742</v>
      </c>
      <c r="U2143">
        <f t="shared" si="336"/>
        <v>2014</v>
      </c>
      <c r="V2143">
        <f t="shared" si="337"/>
        <v>2014</v>
      </c>
      <c r="W2143" t="str">
        <f t="shared" si="338"/>
        <v>Oct</v>
      </c>
      <c r="X2143" t="str">
        <f t="shared" si="339"/>
        <v>No funding</v>
      </c>
      <c r="Y2143" s="12">
        <f>VLOOKUP(H2143,Table1[#All],2,)*Kickstarter!E2143</f>
        <v>0</v>
      </c>
      <c r="Z2143" s="5">
        <f>Y2143/'currency conversion'!$B$18</f>
        <v>0</v>
      </c>
    </row>
    <row r="2144" spans="1:26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0"/>
        <v>5.7238095238095241E-2</v>
      </c>
      <c r="P2144" s="6">
        <f t="shared" si="331"/>
        <v>50.083333333333336</v>
      </c>
      <c r="Q2144" t="str">
        <f t="shared" si="332"/>
        <v>games</v>
      </c>
      <c r="R2144" t="str">
        <f t="shared" si="333"/>
        <v>video games</v>
      </c>
      <c r="S2144" s="10">
        <f t="shared" si="334"/>
        <v>42340.451504629629</v>
      </c>
      <c r="T2144" s="10">
        <f t="shared" si="335"/>
        <v>42368.451504629629</v>
      </c>
      <c r="U2144">
        <f t="shared" si="336"/>
        <v>2015</v>
      </c>
      <c r="V2144">
        <f t="shared" si="337"/>
        <v>2015</v>
      </c>
      <c r="W2144" t="str">
        <f t="shared" si="338"/>
        <v>Dec</v>
      </c>
      <c r="X2144" t="str">
        <f t="shared" si="339"/>
        <v>&lt;1000</v>
      </c>
      <c r="Y2144" s="12">
        <f>VLOOKUP(H2144,Table1[#All],2,)*Kickstarter!E2144</f>
        <v>685.14</v>
      </c>
      <c r="Z2144" s="5">
        <f>Y2144/'currency conversion'!$B$18</f>
        <v>1.487101552381471E-5</v>
      </c>
    </row>
    <row r="2145" spans="1:26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0"/>
        <v>0.1125</v>
      </c>
      <c r="P2145" s="6">
        <f t="shared" si="331"/>
        <v>45</v>
      </c>
      <c r="Q2145" t="str">
        <f t="shared" si="332"/>
        <v>games</v>
      </c>
      <c r="R2145" t="str">
        <f t="shared" si="333"/>
        <v>video games</v>
      </c>
      <c r="S2145" s="10">
        <f t="shared" si="334"/>
        <v>40332.636712962965</v>
      </c>
      <c r="T2145" s="10">
        <f t="shared" si="335"/>
        <v>40380.541666666664</v>
      </c>
      <c r="U2145">
        <f t="shared" si="336"/>
        <v>2010</v>
      </c>
      <c r="V2145">
        <f t="shared" si="337"/>
        <v>2010</v>
      </c>
      <c r="W2145" t="str">
        <f t="shared" si="338"/>
        <v>Jun</v>
      </c>
      <c r="X2145" t="str">
        <f t="shared" si="339"/>
        <v>&lt;1000</v>
      </c>
      <c r="Y2145" s="12">
        <f>VLOOKUP(H2145,Table1[#All],2,)*Kickstarter!E2145</f>
        <v>225</v>
      </c>
      <c r="Z2145" s="5">
        <f>Y2145/'currency conversion'!$B$18</f>
        <v>4.8836420189425663E-6</v>
      </c>
    </row>
    <row r="2146" spans="1:26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0"/>
        <v>1.7098591549295775E-2</v>
      </c>
      <c r="P2146" s="6">
        <f t="shared" si="331"/>
        <v>25.291666666666668</v>
      </c>
      <c r="Q2146" t="str">
        <f t="shared" si="332"/>
        <v>games</v>
      </c>
      <c r="R2146" t="str">
        <f t="shared" si="333"/>
        <v>video games</v>
      </c>
      <c r="S2146" s="10">
        <f t="shared" si="334"/>
        <v>41499.296759259261</v>
      </c>
      <c r="T2146" s="10">
        <f t="shared" si="335"/>
        <v>41531.296759259261</v>
      </c>
      <c r="U2146">
        <f t="shared" si="336"/>
        <v>2013</v>
      </c>
      <c r="V2146">
        <f t="shared" si="337"/>
        <v>2013</v>
      </c>
      <c r="W2146" t="str">
        <f t="shared" si="338"/>
        <v>Aug</v>
      </c>
      <c r="X2146" t="str">
        <f t="shared" si="339"/>
        <v>&lt;1000</v>
      </c>
      <c r="Y2146" s="12">
        <f>VLOOKUP(H2146,Table1[#All],2,)*Kickstarter!E2146</f>
        <v>607</v>
      </c>
      <c r="Z2146" s="5">
        <f>Y2146/'currency conversion'!$B$18</f>
        <v>1.3174980913325056E-5</v>
      </c>
    </row>
    <row r="2147" spans="1:26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0"/>
        <v>0.30433333333333334</v>
      </c>
      <c r="P2147" s="6">
        <f t="shared" si="331"/>
        <v>51.292134831460672</v>
      </c>
      <c r="Q2147" t="str">
        <f t="shared" si="332"/>
        <v>games</v>
      </c>
      <c r="R2147" t="str">
        <f t="shared" si="333"/>
        <v>video games</v>
      </c>
      <c r="S2147" s="10">
        <f t="shared" si="334"/>
        <v>41574.987430555557</v>
      </c>
      <c r="T2147" s="10">
        <f t="shared" si="335"/>
        <v>41605.029097222221</v>
      </c>
      <c r="U2147">
        <f t="shared" si="336"/>
        <v>2013</v>
      </c>
      <c r="V2147">
        <f t="shared" si="337"/>
        <v>2013</v>
      </c>
      <c r="W2147" t="str">
        <f t="shared" si="338"/>
        <v>Oct</v>
      </c>
      <c r="X2147" t="str">
        <f t="shared" si="339"/>
        <v>1000 to 4999</v>
      </c>
      <c r="Y2147" s="12">
        <f>VLOOKUP(H2147,Table1[#All],2,)*Kickstarter!E2147</f>
        <v>4565</v>
      </c>
      <c r="Z2147" s="5">
        <f>Y2147/'currency conversion'!$B$18</f>
        <v>9.908367029543473E-5</v>
      </c>
    </row>
    <row r="2148" spans="1:26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0"/>
        <v>2.0000000000000001E-4</v>
      </c>
      <c r="P2148" s="6">
        <f t="shared" si="331"/>
        <v>1</v>
      </c>
      <c r="Q2148" t="str">
        <f t="shared" si="332"/>
        <v>games</v>
      </c>
      <c r="R2148" t="str">
        <f t="shared" si="333"/>
        <v>video games</v>
      </c>
      <c r="S2148" s="10">
        <f t="shared" si="334"/>
        <v>42397.429513888885</v>
      </c>
      <c r="T2148" s="10">
        <f t="shared" si="335"/>
        <v>42411.429513888885</v>
      </c>
      <c r="U2148">
        <f t="shared" si="336"/>
        <v>2016</v>
      </c>
      <c r="V2148">
        <f t="shared" si="337"/>
        <v>2016</v>
      </c>
      <c r="W2148" t="str">
        <f t="shared" si="338"/>
        <v>Jan</v>
      </c>
      <c r="X2148" t="str">
        <f t="shared" si="339"/>
        <v>&lt;1000</v>
      </c>
      <c r="Y2148" s="12">
        <f>VLOOKUP(H2148,Table1[#All],2,)*Kickstarter!E2148</f>
        <v>1</v>
      </c>
      <c r="Z2148" s="5">
        <f>Y2148/'currency conversion'!$B$18</f>
        <v>2.1705075639744737E-8</v>
      </c>
    </row>
    <row r="2149" spans="1:26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0"/>
        <v>6.9641025641025639E-3</v>
      </c>
      <c r="P2149" s="6">
        <f t="shared" si="331"/>
        <v>49.381818181818183</v>
      </c>
      <c r="Q2149" t="str">
        <f t="shared" si="332"/>
        <v>games</v>
      </c>
      <c r="R2149" t="str">
        <f t="shared" si="333"/>
        <v>video games</v>
      </c>
      <c r="S2149" s="10">
        <f t="shared" si="334"/>
        <v>41927.045694444445</v>
      </c>
      <c r="T2149" s="10">
        <f t="shared" si="335"/>
        <v>41959.087361111116</v>
      </c>
      <c r="U2149">
        <f t="shared" si="336"/>
        <v>2014</v>
      </c>
      <c r="V2149">
        <f t="shared" si="337"/>
        <v>2014</v>
      </c>
      <c r="W2149" t="str">
        <f t="shared" si="338"/>
        <v>Oct</v>
      </c>
      <c r="X2149" t="str">
        <f t="shared" si="339"/>
        <v>1000 to 4999</v>
      </c>
      <c r="Y2149" s="12">
        <f>VLOOKUP(H2149,Table1[#All],2,)*Kickstarter!E2149</f>
        <v>2716</v>
      </c>
      <c r="Z2149" s="5">
        <f>Y2149/'currency conversion'!$B$18</f>
        <v>5.8950985437546711E-5</v>
      </c>
    </row>
    <row r="2150" spans="1:26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0"/>
        <v>0.02</v>
      </c>
      <c r="P2150" s="6">
        <f t="shared" si="331"/>
        <v>1</v>
      </c>
      <c r="Q2150" t="str">
        <f t="shared" si="332"/>
        <v>games</v>
      </c>
      <c r="R2150" t="str">
        <f t="shared" si="333"/>
        <v>video games</v>
      </c>
      <c r="S2150" s="10">
        <f t="shared" si="334"/>
        <v>42066.483587962968</v>
      </c>
      <c r="T2150" s="10">
        <f t="shared" si="335"/>
        <v>42096.441921296297</v>
      </c>
      <c r="U2150">
        <f t="shared" si="336"/>
        <v>2015</v>
      </c>
      <c r="V2150">
        <f t="shared" si="337"/>
        <v>2015</v>
      </c>
      <c r="W2150" t="str">
        <f t="shared" si="338"/>
        <v>Mar</v>
      </c>
      <c r="X2150" t="str">
        <f t="shared" si="339"/>
        <v>&lt;1000</v>
      </c>
      <c r="Y2150" s="12">
        <f>VLOOKUP(H2150,Table1[#All],2,)*Kickstarter!E2150</f>
        <v>2.62</v>
      </c>
      <c r="Z2150" s="5">
        <f>Y2150/'currency conversion'!$B$18</f>
        <v>5.6867298176131215E-8</v>
      </c>
    </row>
    <row r="2151" spans="1:26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0"/>
        <v>0</v>
      </c>
      <c r="P2151" s="6">
        <f t="shared" si="331"/>
        <v>0</v>
      </c>
      <c r="Q2151" t="str">
        <f t="shared" si="332"/>
        <v>games</v>
      </c>
      <c r="R2151" t="str">
        <f t="shared" si="333"/>
        <v>video games</v>
      </c>
      <c r="S2151" s="10">
        <f t="shared" si="334"/>
        <v>40354.774953703702</v>
      </c>
      <c r="T2151" s="10">
        <f t="shared" si="335"/>
        <v>40389.75</v>
      </c>
      <c r="U2151">
        <f t="shared" si="336"/>
        <v>2010</v>
      </c>
      <c r="V2151">
        <f t="shared" si="337"/>
        <v>2010</v>
      </c>
      <c r="W2151" t="str">
        <f t="shared" si="338"/>
        <v>Jun</v>
      </c>
      <c r="X2151" t="str">
        <f t="shared" si="339"/>
        <v>No funding</v>
      </c>
      <c r="Y2151" s="12">
        <f>VLOOKUP(H2151,Table1[#All],2,)*Kickstarter!E2151</f>
        <v>0</v>
      </c>
      <c r="Z2151" s="5">
        <f>Y2151/'currency conversion'!$B$18</f>
        <v>0</v>
      </c>
    </row>
    <row r="2152" spans="1:26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0"/>
        <v>8.0999999999999996E-3</v>
      </c>
      <c r="P2152" s="6">
        <f t="shared" si="331"/>
        <v>101.25</v>
      </c>
      <c r="Q2152" t="str">
        <f t="shared" si="332"/>
        <v>games</v>
      </c>
      <c r="R2152" t="str">
        <f t="shared" si="333"/>
        <v>video games</v>
      </c>
      <c r="S2152" s="10">
        <f t="shared" si="334"/>
        <v>42534.034710648149</v>
      </c>
      <c r="T2152" s="10">
        <f t="shared" si="335"/>
        <v>42564.034710648149</v>
      </c>
      <c r="U2152">
        <f t="shared" si="336"/>
        <v>2016</v>
      </c>
      <c r="V2152">
        <f t="shared" si="337"/>
        <v>2016</v>
      </c>
      <c r="W2152" t="str">
        <f t="shared" si="338"/>
        <v>Jun</v>
      </c>
      <c r="X2152" t="str">
        <f t="shared" si="339"/>
        <v>&lt;1000</v>
      </c>
      <c r="Y2152" s="12">
        <f>VLOOKUP(H2152,Table1[#All],2,)*Kickstarter!E2152</f>
        <v>48.6</v>
      </c>
      <c r="Z2152" s="5">
        <f>Y2152/'currency conversion'!$B$18</f>
        <v>1.0548666760915942E-6</v>
      </c>
    </row>
    <row r="2153" spans="1:26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0"/>
        <v>2.6222222222222224E-3</v>
      </c>
      <c r="P2153" s="6">
        <f t="shared" si="331"/>
        <v>19.666666666666668</v>
      </c>
      <c r="Q2153" t="str">
        <f t="shared" si="332"/>
        <v>games</v>
      </c>
      <c r="R2153" t="str">
        <f t="shared" si="333"/>
        <v>video games</v>
      </c>
      <c r="S2153" s="10">
        <f t="shared" si="334"/>
        <v>42520.597384259258</v>
      </c>
      <c r="T2153" s="10">
        <f t="shared" si="335"/>
        <v>42550.597384259258</v>
      </c>
      <c r="U2153">
        <f t="shared" si="336"/>
        <v>2016</v>
      </c>
      <c r="V2153">
        <f t="shared" si="337"/>
        <v>2016</v>
      </c>
      <c r="W2153" t="str">
        <f t="shared" si="338"/>
        <v>May</v>
      </c>
      <c r="X2153" t="str">
        <f t="shared" si="339"/>
        <v>&lt;1000</v>
      </c>
      <c r="Y2153" s="12">
        <f>VLOOKUP(H2153,Table1[#All],2,)*Kickstarter!E2153</f>
        <v>118</v>
      </c>
      <c r="Z2153" s="5">
        <f>Y2153/'currency conversion'!$B$18</f>
        <v>2.5611989254898789E-6</v>
      </c>
    </row>
    <row r="2154" spans="1:26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0"/>
        <v>1.6666666666666668E-3</v>
      </c>
      <c r="P2154" s="6">
        <f t="shared" si="331"/>
        <v>12.5</v>
      </c>
      <c r="Q2154" t="str">
        <f t="shared" si="332"/>
        <v>games</v>
      </c>
      <c r="R2154" t="str">
        <f t="shared" si="333"/>
        <v>video games</v>
      </c>
      <c r="S2154" s="10">
        <f t="shared" si="334"/>
        <v>41683.582280092596</v>
      </c>
      <c r="T2154" s="10">
        <f t="shared" si="335"/>
        <v>41713.540613425925</v>
      </c>
      <c r="U2154">
        <f t="shared" si="336"/>
        <v>2014</v>
      </c>
      <c r="V2154">
        <f t="shared" si="337"/>
        <v>2014</v>
      </c>
      <c r="W2154" t="str">
        <f t="shared" si="338"/>
        <v>Feb</v>
      </c>
      <c r="X2154" t="str">
        <f t="shared" si="339"/>
        <v>&lt;1000</v>
      </c>
      <c r="Y2154" s="12">
        <f>VLOOKUP(H2154,Table1[#All],2,)*Kickstarter!E2154</f>
        <v>50</v>
      </c>
      <c r="Z2154" s="5">
        <f>Y2154/'currency conversion'!$B$18</f>
        <v>1.085253781987237E-6</v>
      </c>
    </row>
    <row r="2155" spans="1:26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0"/>
        <v>9.1244548809124457E-5</v>
      </c>
      <c r="P2155" s="6">
        <f t="shared" si="331"/>
        <v>8.5</v>
      </c>
      <c r="Q2155" t="str">
        <f t="shared" si="332"/>
        <v>games</v>
      </c>
      <c r="R2155" t="str">
        <f t="shared" si="333"/>
        <v>video games</v>
      </c>
      <c r="S2155" s="10">
        <f t="shared" si="334"/>
        <v>41974.661087962959</v>
      </c>
      <c r="T2155" s="10">
        <f t="shared" si="335"/>
        <v>42014.082638888889</v>
      </c>
      <c r="U2155">
        <f t="shared" si="336"/>
        <v>2014</v>
      </c>
      <c r="V2155">
        <f t="shared" si="337"/>
        <v>2015</v>
      </c>
      <c r="W2155" t="str">
        <f t="shared" si="338"/>
        <v>Dec</v>
      </c>
      <c r="X2155" t="str">
        <f t="shared" si="339"/>
        <v>&lt;1000</v>
      </c>
      <c r="Y2155" s="12">
        <f>VLOOKUP(H2155,Table1[#All],2,)*Kickstarter!E2155</f>
        <v>34</v>
      </c>
      <c r="Z2155" s="5">
        <f>Y2155/'currency conversion'!$B$18</f>
        <v>7.3797257175132108E-7</v>
      </c>
    </row>
    <row r="2156" spans="1:26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0"/>
        <v>8.0000000000000002E-3</v>
      </c>
      <c r="P2156" s="6">
        <f t="shared" si="331"/>
        <v>1</v>
      </c>
      <c r="Q2156" t="str">
        <f t="shared" si="332"/>
        <v>games</v>
      </c>
      <c r="R2156" t="str">
        <f t="shared" si="333"/>
        <v>video games</v>
      </c>
      <c r="S2156" s="10">
        <f t="shared" si="334"/>
        <v>41647.382256944446</v>
      </c>
      <c r="T2156" s="10">
        <f t="shared" si="335"/>
        <v>41667.382256944446</v>
      </c>
      <c r="U2156">
        <f t="shared" si="336"/>
        <v>2014</v>
      </c>
      <c r="V2156">
        <f t="shared" si="337"/>
        <v>2014</v>
      </c>
      <c r="W2156" t="str">
        <f t="shared" si="338"/>
        <v>Jan</v>
      </c>
      <c r="X2156" t="str">
        <f t="shared" si="339"/>
        <v>&lt;1000</v>
      </c>
      <c r="Y2156" s="12">
        <f>VLOOKUP(H2156,Table1[#All],2,)*Kickstarter!E2156</f>
        <v>2</v>
      </c>
      <c r="Z2156" s="5">
        <f>Y2156/'currency conversion'!$B$18</f>
        <v>4.3410151279489474E-8</v>
      </c>
    </row>
    <row r="2157" spans="1:26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0"/>
        <v>2.3E-2</v>
      </c>
      <c r="P2157" s="6">
        <f t="shared" si="331"/>
        <v>23</v>
      </c>
      <c r="Q2157" t="str">
        <f t="shared" si="332"/>
        <v>games</v>
      </c>
      <c r="R2157" t="str">
        <f t="shared" si="333"/>
        <v>video games</v>
      </c>
      <c r="S2157" s="10">
        <f t="shared" si="334"/>
        <v>42430.497511574074</v>
      </c>
      <c r="T2157" s="10">
        <f t="shared" si="335"/>
        <v>42460.45584490741</v>
      </c>
      <c r="U2157">
        <f t="shared" si="336"/>
        <v>2016</v>
      </c>
      <c r="V2157">
        <f t="shared" si="337"/>
        <v>2016</v>
      </c>
      <c r="W2157" t="str">
        <f t="shared" si="338"/>
        <v>Mar</v>
      </c>
      <c r="X2157" t="str">
        <f t="shared" si="339"/>
        <v>&lt;1000</v>
      </c>
      <c r="Y2157" s="12">
        <f>VLOOKUP(H2157,Table1[#All],2,)*Kickstarter!E2157</f>
        <v>150.65</v>
      </c>
      <c r="Z2157" s="5">
        <f>Y2157/'currency conversion'!$B$18</f>
        <v>3.2698696451275451E-6</v>
      </c>
    </row>
    <row r="2158" spans="1:26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0"/>
        <v>2.6660714285714284E-2</v>
      </c>
      <c r="P2158" s="6">
        <f t="shared" si="331"/>
        <v>17.987951807228917</v>
      </c>
      <c r="Q2158" t="str">
        <f t="shared" si="332"/>
        <v>games</v>
      </c>
      <c r="R2158" t="str">
        <f t="shared" si="333"/>
        <v>video games</v>
      </c>
      <c r="S2158" s="10">
        <f t="shared" si="334"/>
        <v>41488.60423611111</v>
      </c>
      <c r="T2158" s="10">
        <f t="shared" si="335"/>
        <v>41533.60423611111</v>
      </c>
      <c r="U2158">
        <f t="shared" si="336"/>
        <v>2013</v>
      </c>
      <c r="V2158">
        <f t="shared" si="337"/>
        <v>2013</v>
      </c>
      <c r="W2158" t="str">
        <f t="shared" si="338"/>
        <v>Aug</v>
      </c>
      <c r="X2158" t="str">
        <f t="shared" si="339"/>
        <v>1000 to 4999</v>
      </c>
      <c r="Y2158" s="12">
        <f>VLOOKUP(H2158,Table1[#All],2,)*Kickstarter!E2158</f>
        <v>1493</v>
      </c>
      <c r="Z2158" s="5">
        <f>Y2158/'currency conversion'!$B$18</f>
        <v>3.2405677930138891E-5</v>
      </c>
    </row>
    <row r="2159" spans="1:26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0"/>
        <v>0.28192</v>
      </c>
      <c r="P2159" s="6">
        <f t="shared" si="331"/>
        <v>370.94736842105266</v>
      </c>
      <c r="Q2159" t="str">
        <f t="shared" si="332"/>
        <v>games</v>
      </c>
      <c r="R2159" t="str">
        <f t="shared" si="333"/>
        <v>video games</v>
      </c>
      <c r="S2159" s="10">
        <f t="shared" si="334"/>
        <v>42694.73128472222</v>
      </c>
      <c r="T2159" s="10">
        <f t="shared" si="335"/>
        <v>42727.082638888889</v>
      </c>
      <c r="U2159">
        <f t="shared" si="336"/>
        <v>2016</v>
      </c>
      <c r="V2159">
        <f t="shared" si="337"/>
        <v>2016</v>
      </c>
      <c r="W2159" t="str">
        <f t="shared" si="338"/>
        <v>Nov</v>
      </c>
      <c r="X2159" t="str">
        <f t="shared" si="339"/>
        <v>20000 to 24999</v>
      </c>
      <c r="Y2159" s="12">
        <f>VLOOKUP(H2159,Table1[#All],2,)*Kickstarter!E2159</f>
        <v>21144</v>
      </c>
      <c r="Z2159" s="5">
        <f>Y2159/'currency conversion'!$B$18</f>
        <v>4.5893211932676272E-4</v>
      </c>
    </row>
    <row r="2160" spans="1:26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0"/>
        <v>6.5900366666666668E-2</v>
      </c>
      <c r="P2160" s="6">
        <f t="shared" si="331"/>
        <v>63.569485530546629</v>
      </c>
      <c r="Q2160" t="str">
        <f t="shared" si="332"/>
        <v>games</v>
      </c>
      <c r="R2160" t="str">
        <f t="shared" si="333"/>
        <v>video games</v>
      </c>
      <c r="S2160" s="10">
        <f t="shared" si="334"/>
        <v>41264.603865740741</v>
      </c>
      <c r="T2160" s="10">
        <f t="shared" si="335"/>
        <v>41309.603865740741</v>
      </c>
      <c r="U2160">
        <f t="shared" si="336"/>
        <v>2012</v>
      </c>
      <c r="V2160">
        <f t="shared" si="337"/>
        <v>2013</v>
      </c>
      <c r="W2160" t="str">
        <f t="shared" si="338"/>
        <v>Dec</v>
      </c>
      <c r="X2160" t="str">
        <f t="shared" si="339"/>
        <v>15000 to 19999</v>
      </c>
      <c r="Y2160" s="12">
        <f>VLOOKUP(H2160,Table1[#All],2,)*Kickstarter!E2160</f>
        <v>19770.11</v>
      </c>
      <c r="Z2160" s="5">
        <f>Y2160/'currency conversion'!$B$18</f>
        <v>4.2911173295607385E-4</v>
      </c>
    </row>
    <row r="2161" spans="1:26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0"/>
        <v>7.2222222222222219E-3</v>
      </c>
      <c r="P2161" s="6">
        <f t="shared" si="331"/>
        <v>13</v>
      </c>
      <c r="Q2161" t="str">
        <f t="shared" si="332"/>
        <v>games</v>
      </c>
      <c r="R2161" t="str">
        <f t="shared" si="333"/>
        <v>video games</v>
      </c>
      <c r="S2161" s="10">
        <f t="shared" si="334"/>
        <v>40710.481180555558</v>
      </c>
      <c r="T2161" s="10">
        <f t="shared" si="335"/>
        <v>40740.481180555558</v>
      </c>
      <c r="U2161">
        <f t="shared" si="336"/>
        <v>2011</v>
      </c>
      <c r="V2161">
        <f t="shared" si="337"/>
        <v>2011</v>
      </c>
      <c r="W2161" t="str">
        <f t="shared" si="338"/>
        <v>Jun</v>
      </c>
      <c r="X2161" t="str">
        <f t="shared" si="339"/>
        <v>&lt;1000</v>
      </c>
      <c r="Y2161" s="12">
        <f>VLOOKUP(H2161,Table1[#All],2,)*Kickstarter!E2161</f>
        <v>26</v>
      </c>
      <c r="Z2161" s="5">
        <f>Y2161/'currency conversion'!$B$18</f>
        <v>5.6433196663336323E-7</v>
      </c>
    </row>
    <row r="2162" spans="1:26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0"/>
        <v>8.5000000000000006E-3</v>
      </c>
      <c r="P2162" s="6">
        <f t="shared" si="331"/>
        <v>5.3125</v>
      </c>
      <c r="Q2162" t="str">
        <f t="shared" si="332"/>
        <v>games</v>
      </c>
      <c r="R2162" t="str">
        <f t="shared" si="333"/>
        <v>video games</v>
      </c>
      <c r="S2162" s="10">
        <f t="shared" si="334"/>
        <v>41018.461863425924</v>
      </c>
      <c r="T2162" s="10">
        <f t="shared" si="335"/>
        <v>41048.461863425924</v>
      </c>
      <c r="U2162">
        <f t="shared" si="336"/>
        <v>2012</v>
      </c>
      <c r="V2162">
        <f t="shared" si="337"/>
        <v>2012</v>
      </c>
      <c r="W2162" t="str">
        <f t="shared" si="338"/>
        <v>Apr</v>
      </c>
      <c r="X2162" t="str">
        <f t="shared" si="339"/>
        <v>&lt;1000</v>
      </c>
      <c r="Y2162" s="12">
        <f>VLOOKUP(H2162,Table1[#All],2,)*Kickstarter!E2162</f>
        <v>85</v>
      </c>
      <c r="Z2162" s="5">
        <f>Y2162/'currency conversion'!$B$18</f>
        <v>1.8449314293783028E-6</v>
      </c>
    </row>
    <row r="2163" spans="1:26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0"/>
        <v>1.1575</v>
      </c>
      <c r="P2163" s="6">
        <f t="shared" si="331"/>
        <v>35.615384615384613</v>
      </c>
      <c r="Q2163" t="str">
        <f t="shared" si="332"/>
        <v>music</v>
      </c>
      <c r="R2163" t="str">
        <f t="shared" si="333"/>
        <v>rock</v>
      </c>
      <c r="S2163" s="10">
        <f t="shared" si="334"/>
        <v>42240.602534722224</v>
      </c>
      <c r="T2163" s="10">
        <f t="shared" si="335"/>
        <v>42270.602534722224</v>
      </c>
      <c r="U2163">
        <f t="shared" si="336"/>
        <v>2015</v>
      </c>
      <c r="V2163">
        <f t="shared" si="337"/>
        <v>2015</v>
      </c>
      <c r="W2163" t="str">
        <f t="shared" si="338"/>
        <v>Aug</v>
      </c>
      <c r="X2163" t="str">
        <f t="shared" si="339"/>
        <v>&lt;1000</v>
      </c>
      <c r="Y2163" s="12">
        <f>VLOOKUP(H2163,Table1[#All],2,)*Kickstarter!E2163</f>
        <v>463</v>
      </c>
      <c r="Z2163" s="5">
        <f>Y2163/'currency conversion'!$B$18</f>
        <v>1.0049450021201813E-5</v>
      </c>
    </row>
    <row r="2164" spans="1:26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0"/>
        <v>1.1226666666666667</v>
      </c>
      <c r="P2164" s="6">
        <f t="shared" si="331"/>
        <v>87.103448275862064</v>
      </c>
      <c r="Q2164" t="str">
        <f t="shared" si="332"/>
        <v>music</v>
      </c>
      <c r="R2164" t="str">
        <f t="shared" si="333"/>
        <v>rock</v>
      </c>
      <c r="S2164" s="10">
        <f t="shared" si="334"/>
        <v>41813.516099537039</v>
      </c>
      <c r="T2164" s="10">
        <f t="shared" si="335"/>
        <v>41844.516099537039</v>
      </c>
      <c r="U2164">
        <f t="shared" si="336"/>
        <v>2014</v>
      </c>
      <c r="V2164">
        <f t="shared" si="337"/>
        <v>2014</v>
      </c>
      <c r="W2164" t="str">
        <f t="shared" si="338"/>
        <v>Jun</v>
      </c>
      <c r="X2164" t="str">
        <f t="shared" si="339"/>
        <v>5000 to 9999</v>
      </c>
      <c r="Y2164" s="12">
        <f>VLOOKUP(H2164,Table1[#All],2,)*Kickstarter!E2164</f>
        <v>5052</v>
      </c>
      <c r="Z2164" s="5">
        <f>Y2164/'currency conversion'!$B$18</f>
        <v>1.0965404213199042E-4</v>
      </c>
    </row>
    <row r="2165" spans="1:26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0"/>
        <v>1.3220000000000001</v>
      </c>
      <c r="P2165" s="6">
        <f t="shared" si="331"/>
        <v>75.11363636363636</v>
      </c>
      <c r="Q2165" t="str">
        <f t="shared" si="332"/>
        <v>music</v>
      </c>
      <c r="R2165" t="str">
        <f t="shared" si="333"/>
        <v>rock</v>
      </c>
      <c r="S2165" s="10">
        <f t="shared" si="334"/>
        <v>42111.649537037039</v>
      </c>
      <c r="T2165" s="10">
        <f t="shared" si="335"/>
        <v>42162.909722222219</v>
      </c>
      <c r="U2165">
        <f t="shared" si="336"/>
        <v>2015</v>
      </c>
      <c r="V2165">
        <f t="shared" si="337"/>
        <v>2015</v>
      </c>
      <c r="W2165" t="str">
        <f t="shared" si="338"/>
        <v>Apr</v>
      </c>
      <c r="X2165" t="str">
        <f t="shared" si="339"/>
        <v>1000 to 4999</v>
      </c>
      <c r="Y2165" s="12">
        <f>VLOOKUP(H2165,Table1[#All],2,)*Kickstarter!E2165</f>
        <v>3305</v>
      </c>
      <c r="Z2165" s="5">
        <f>Y2165/'currency conversion'!$B$18</f>
        <v>7.1735274989356363E-5</v>
      </c>
    </row>
    <row r="2166" spans="1:26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0"/>
        <v>1.0263636363636364</v>
      </c>
      <c r="P2166" s="6">
        <f t="shared" si="331"/>
        <v>68.01204819277109</v>
      </c>
      <c r="Q2166" t="str">
        <f t="shared" si="332"/>
        <v>music</v>
      </c>
      <c r="R2166" t="str">
        <f t="shared" si="333"/>
        <v>rock</v>
      </c>
      <c r="S2166" s="10">
        <f t="shared" si="334"/>
        <v>42515.46775462963</v>
      </c>
      <c r="T2166" s="10">
        <f t="shared" si="335"/>
        <v>42545.915972222225</v>
      </c>
      <c r="U2166">
        <f t="shared" si="336"/>
        <v>2016</v>
      </c>
      <c r="V2166">
        <f t="shared" si="337"/>
        <v>2016</v>
      </c>
      <c r="W2166" t="str">
        <f t="shared" si="338"/>
        <v>May</v>
      </c>
      <c r="X2166" t="str">
        <f t="shared" si="339"/>
        <v>5000 to 9999</v>
      </c>
      <c r="Y2166" s="12">
        <f>VLOOKUP(H2166,Table1[#All],2,)*Kickstarter!E2166</f>
        <v>5645</v>
      </c>
      <c r="Z2166" s="5">
        <f>Y2166/'currency conversion'!$B$18</f>
        <v>1.2252515198635906E-4</v>
      </c>
    </row>
    <row r="2167" spans="1:26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0"/>
        <v>1.3864000000000001</v>
      </c>
      <c r="P2167" s="6">
        <f t="shared" si="331"/>
        <v>29.623931623931625</v>
      </c>
      <c r="Q2167" t="str">
        <f t="shared" si="332"/>
        <v>music</v>
      </c>
      <c r="R2167" t="str">
        <f t="shared" si="333"/>
        <v>rock</v>
      </c>
      <c r="S2167" s="10">
        <f t="shared" si="334"/>
        <v>42438.417071759264</v>
      </c>
      <c r="T2167" s="10">
        <f t="shared" si="335"/>
        <v>42468.375405092593</v>
      </c>
      <c r="U2167">
        <f t="shared" si="336"/>
        <v>2016</v>
      </c>
      <c r="V2167">
        <f t="shared" si="337"/>
        <v>2016</v>
      </c>
      <c r="W2167" t="str">
        <f t="shared" si="338"/>
        <v>Mar</v>
      </c>
      <c r="X2167" t="str">
        <f t="shared" si="339"/>
        <v>1000 to 4999</v>
      </c>
      <c r="Y2167" s="12">
        <f>VLOOKUP(H2167,Table1[#All],2,)*Kickstarter!E2167</f>
        <v>3951.24</v>
      </c>
      <c r="Z2167" s="5">
        <f>Y2167/'currency conversion'!$B$18</f>
        <v>8.5761963070784994E-5</v>
      </c>
    </row>
    <row r="2168" spans="1:26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0"/>
        <v>1.466</v>
      </c>
      <c r="P2168" s="6">
        <f t="shared" si="331"/>
        <v>91.625</v>
      </c>
      <c r="Q2168" t="str">
        <f t="shared" si="332"/>
        <v>music</v>
      </c>
      <c r="R2168" t="str">
        <f t="shared" si="333"/>
        <v>rock</v>
      </c>
      <c r="S2168" s="10">
        <f t="shared" si="334"/>
        <v>41933.588171296295</v>
      </c>
      <c r="T2168" s="10">
        <f t="shared" si="335"/>
        <v>41978.629837962959</v>
      </c>
      <c r="U2168">
        <f t="shared" si="336"/>
        <v>2014</v>
      </c>
      <c r="V2168">
        <f t="shared" si="337"/>
        <v>2014</v>
      </c>
      <c r="W2168" t="str">
        <f t="shared" si="338"/>
        <v>Oct</v>
      </c>
      <c r="X2168" t="str">
        <f t="shared" si="339"/>
        <v>1000 to 4999</v>
      </c>
      <c r="Y2168" s="12">
        <f>VLOOKUP(H2168,Table1[#All],2,)*Kickstarter!E2168</f>
        <v>2932</v>
      </c>
      <c r="Z2168" s="5">
        <f>Y2168/'currency conversion'!$B$18</f>
        <v>6.3639281775731578E-5</v>
      </c>
    </row>
    <row r="2169" spans="1:26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0"/>
        <v>1.2</v>
      </c>
      <c r="P2169" s="6">
        <f t="shared" si="331"/>
        <v>22.5</v>
      </c>
      <c r="Q2169" t="str">
        <f t="shared" si="332"/>
        <v>music</v>
      </c>
      <c r="R2169" t="str">
        <f t="shared" si="333"/>
        <v>rock</v>
      </c>
      <c r="S2169" s="10">
        <f t="shared" si="334"/>
        <v>41152.816400462965</v>
      </c>
      <c r="T2169" s="10">
        <f t="shared" si="335"/>
        <v>41166.816400462965</v>
      </c>
      <c r="U2169">
        <f t="shared" si="336"/>
        <v>2012</v>
      </c>
      <c r="V2169">
        <f t="shared" si="337"/>
        <v>2012</v>
      </c>
      <c r="W2169" t="str">
        <f t="shared" si="338"/>
        <v>Aug</v>
      </c>
      <c r="X2169" t="str">
        <f t="shared" si="339"/>
        <v>&lt;1000</v>
      </c>
      <c r="Y2169" s="12">
        <f>VLOOKUP(H2169,Table1[#All],2,)*Kickstarter!E2169</f>
        <v>180</v>
      </c>
      <c r="Z2169" s="5">
        <f>Y2169/'currency conversion'!$B$18</f>
        <v>3.906913615154053E-6</v>
      </c>
    </row>
    <row r="2170" spans="1:26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0"/>
        <v>1.215816111111111</v>
      </c>
      <c r="P2170" s="6">
        <f t="shared" si="331"/>
        <v>64.366735294117646</v>
      </c>
      <c r="Q2170" t="str">
        <f t="shared" si="332"/>
        <v>music</v>
      </c>
      <c r="R2170" t="str">
        <f t="shared" si="333"/>
        <v>rock</v>
      </c>
      <c r="S2170" s="10">
        <f t="shared" si="334"/>
        <v>42745.350243055553</v>
      </c>
      <c r="T2170" s="10">
        <f t="shared" si="335"/>
        <v>42775.958333333328</v>
      </c>
      <c r="U2170">
        <f t="shared" si="336"/>
        <v>2017</v>
      </c>
      <c r="V2170">
        <f t="shared" si="337"/>
        <v>2017</v>
      </c>
      <c r="W2170" t="str">
        <f t="shared" si="338"/>
        <v>Jan</v>
      </c>
      <c r="X2170" t="str">
        <f t="shared" si="339"/>
        <v>20000 to 24999</v>
      </c>
      <c r="Y2170" s="12">
        <f>VLOOKUP(H2170,Table1[#All],2,)*Kickstarter!E2170</f>
        <v>21884.69</v>
      </c>
      <c r="Z2170" s="5">
        <f>Y2170/'currency conversion'!$B$18</f>
        <v>4.7500885180236526E-4</v>
      </c>
    </row>
    <row r="2171" spans="1:26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0"/>
        <v>1</v>
      </c>
      <c r="P2171" s="6">
        <f t="shared" si="331"/>
        <v>21.857142857142858</v>
      </c>
      <c r="Q2171" t="str">
        <f t="shared" si="332"/>
        <v>music</v>
      </c>
      <c r="R2171" t="str">
        <f t="shared" si="333"/>
        <v>rock</v>
      </c>
      <c r="S2171" s="10">
        <f t="shared" si="334"/>
        <v>42793.450821759259</v>
      </c>
      <c r="T2171" s="10">
        <f t="shared" si="335"/>
        <v>42796.450821759259</v>
      </c>
      <c r="U2171">
        <f t="shared" si="336"/>
        <v>2017</v>
      </c>
      <c r="V2171">
        <f t="shared" si="337"/>
        <v>2017</v>
      </c>
      <c r="W2171" t="str">
        <f t="shared" si="338"/>
        <v>Feb</v>
      </c>
      <c r="X2171" t="str">
        <f t="shared" si="339"/>
        <v>&lt;1000</v>
      </c>
      <c r="Y2171" s="12">
        <f>VLOOKUP(H2171,Table1[#All],2,)*Kickstarter!E2171</f>
        <v>153</v>
      </c>
      <c r="Z2171" s="5">
        <f>Y2171/'currency conversion'!$B$18</f>
        <v>3.3208765728809447E-6</v>
      </c>
    </row>
    <row r="2172" spans="1:26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0"/>
        <v>1.8085714285714285</v>
      </c>
      <c r="P2172" s="6">
        <f t="shared" si="331"/>
        <v>33.315789473684212</v>
      </c>
      <c r="Q2172" t="str">
        <f t="shared" si="332"/>
        <v>music</v>
      </c>
      <c r="R2172" t="str">
        <f t="shared" si="333"/>
        <v>rock</v>
      </c>
      <c r="S2172" s="10">
        <f t="shared" si="334"/>
        <v>42198.500254629631</v>
      </c>
      <c r="T2172" s="10">
        <f t="shared" si="335"/>
        <v>42238.500254629631</v>
      </c>
      <c r="U2172">
        <f t="shared" si="336"/>
        <v>2015</v>
      </c>
      <c r="V2172">
        <f t="shared" si="337"/>
        <v>2015</v>
      </c>
      <c r="W2172" t="str">
        <f t="shared" si="338"/>
        <v>Jul</v>
      </c>
      <c r="X2172" t="str">
        <f t="shared" si="339"/>
        <v>&lt;1000</v>
      </c>
      <c r="Y2172" s="12">
        <f>VLOOKUP(H2172,Table1[#All],2,)*Kickstarter!E2172</f>
        <v>633</v>
      </c>
      <c r="Z2172" s="5">
        <f>Y2172/'currency conversion'!$B$18</f>
        <v>1.3739312879958419E-5</v>
      </c>
    </row>
    <row r="2173" spans="1:26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0"/>
        <v>1.0607500000000001</v>
      </c>
      <c r="P2173" s="6">
        <f t="shared" si="331"/>
        <v>90.276595744680847</v>
      </c>
      <c r="Q2173" t="str">
        <f t="shared" si="332"/>
        <v>music</v>
      </c>
      <c r="R2173" t="str">
        <f t="shared" si="333"/>
        <v>rock</v>
      </c>
      <c r="S2173" s="10">
        <f t="shared" si="334"/>
        <v>42141.70711805555</v>
      </c>
      <c r="T2173" s="10">
        <f t="shared" si="335"/>
        <v>42176.958333333328</v>
      </c>
      <c r="U2173">
        <f t="shared" si="336"/>
        <v>2015</v>
      </c>
      <c r="V2173">
        <f t="shared" si="337"/>
        <v>2015</v>
      </c>
      <c r="W2173" t="str">
        <f t="shared" si="338"/>
        <v>May</v>
      </c>
      <c r="X2173" t="str">
        <f t="shared" si="339"/>
        <v>1000 to 4999</v>
      </c>
      <c r="Y2173" s="12">
        <f>VLOOKUP(H2173,Table1[#All],2,)*Kickstarter!E2173</f>
        <v>4243</v>
      </c>
      <c r="Z2173" s="5">
        <f>Y2173/'currency conversion'!$B$18</f>
        <v>9.2094635939436923E-5</v>
      </c>
    </row>
    <row r="2174" spans="1:26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0"/>
        <v>1</v>
      </c>
      <c r="P2174" s="6">
        <f t="shared" si="331"/>
        <v>76.92307692307692</v>
      </c>
      <c r="Q2174" t="str">
        <f t="shared" si="332"/>
        <v>music</v>
      </c>
      <c r="R2174" t="str">
        <f t="shared" si="333"/>
        <v>rock</v>
      </c>
      <c r="S2174" s="10">
        <f t="shared" si="334"/>
        <v>42082.330092592594</v>
      </c>
      <c r="T2174" s="10">
        <f t="shared" si="335"/>
        <v>42112.330092592594</v>
      </c>
      <c r="U2174">
        <f t="shared" si="336"/>
        <v>2015</v>
      </c>
      <c r="V2174">
        <f t="shared" si="337"/>
        <v>2015</v>
      </c>
      <c r="W2174" t="str">
        <f t="shared" si="338"/>
        <v>Mar</v>
      </c>
      <c r="X2174" t="str">
        <f t="shared" si="339"/>
        <v>1000 to 4999</v>
      </c>
      <c r="Y2174" s="12">
        <f>VLOOKUP(H2174,Table1[#All],2,)*Kickstarter!E2174</f>
        <v>1000</v>
      </c>
      <c r="Z2174" s="5">
        <f>Y2174/'currency conversion'!$B$18</f>
        <v>2.1705075639744739E-5</v>
      </c>
    </row>
    <row r="2175" spans="1:26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0"/>
        <v>1.2692857142857144</v>
      </c>
      <c r="P2175" s="6">
        <f t="shared" si="331"/>
        <v>59.233333333333334</v>
      </c>
      <c r="Q2175" t="str">
        <f t="shared" si="332"/>
        <v>music</v>
      </c>
      <c r="R2175" t="str">
        <f t="shared" si="333"/>
        <v>rock</v>
      </c>
      <c r="S2175" s="10">
        <f t="shared" si="334"/>
        <v>41495.442627314813</v>
      </c>
      <c r="T2175" s="10">
        <f t="shared" si="335"/>
        <v>41526.915972222225</v>
      </c>
      <c r="U2175">
        <f t="shared" si="336"/>
        <v>2013</v>
      </c>
      <c r="V2175">
        <f t="shared" si="337"/>
        <v>2013</v>
      </c>
      <c r="W2175" t="str">
        <f t="shared" si="338"/>
        <v>Aug</v>
      </c>
      <c r="X2175" t="str">
        <f t="shared" si="339"/>
        <v>5000 to 9999</v>
      </c>
      <c r="Y2175" s="12">
        <f>VLOOKUP(H2175,Table1[#All],2,)*Kickstarter!E2175</f>
        <v>5331</v>
      </c>
      <c r="Z2175" s="5">
        <f>Y2175/'currency conversion'!$B$18</f>
        <v>1.157097582354792E-4</v>
      </c>
    </row>
    <row r="2176" spans="1:26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0"/>
        <v>1.0297499999999999</v>
      </c>
      <c r="P2176" s="6">
        <f t="shared" si="331"/>
        <v>65.38095238095238</v>
      </c>
      <c r="Q2176" t="str">
        <f t="shared" si="332"/>
        <v>music</v>
      </c>
      <c r="R2176" t="str">
        <f t="shared" si="333"/>
        <v>rock</v>
      </c>
      <c r="S2176" s="10">
        <f t="shared" si="334"/>
        <v>42465.292905092589</v>
      </c>
      <c r="T2176" s="10">
        <f t="shared" si="335"/>
        <v>42495.292905092589</v>
      </c>
      <c r="U2176">
        <f t="shared" si="336"/>
        <v>2016</v>
      </c>
      <c r="V2176">
        <f t="shared" si="337"/>
        <v>2016</v>
      </c>
      <c r="W2176" t="str">
        <f t="shared" si="338"/>
        <v>Apr</v>
      </c>
      <c r="X2176" t="str">
        <f t="shared" si="339"/>
        <v>1000 to 4999</v>
      </c>
      <c r="Y2176" s="12">
        <f>VLOOKUP(H2176,Table1[#All],2,)*Kickstarter!E2176</f>
        <v>5395.89</v>
      </c>
      <c r="Z2176" s="5">
        <f>Y2176/'currency conversion'!$B$18</f>
        <v>1.1711820059374225E-4</v>
      </c>
    </row>
    <row r="2177" spans="1:26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0"/>
        <v>2.5</v>
      </c>
      <c r="P2177" s="6">
        <f t="shared" si="331"/>
        <v>67.307692307692307</v>
      </c>
      <c r="Q2177" t="str">
        <f t="shared" si="332"/>
        <v>music</v>
      </c>
      <c r="R2177" t="str">
        <f t="shared" si="333"/>
        <v>rock</v>
      </c>
      <c r="S2177" s="10">
        <f t="shared" si="334"/>
        <v>42564.759097222224</v>
      </c>
      <c r="T2177" s="10">
        <f t="shared" si="335"/>
        <v>42571.759097222224</v>
      </c>
      <c r="U2177">
        <f t="shared" si="336"/>
        <v>2016</v>
      </c>
      <c r="V2177">
        <f t="shared" si="337"/>
        <v>2016</v>
      </c>
      <c r="W2177" t="str">
        <f t="shared" si="338"/>
        <v>Jul</v>
      </c>
      <c r="X2177" t="str">
        <f t="shared" si="339"/>
        <v>1000 to 4999</v>
      </c>
      <c r="Y2177" s="12">
        <f>VLOOKUP(H2177,Table1[#All],2,)*Kickstarter!E2177</f>
        <v>1750</v>
      </c>
      <c r="Z2177" s="5">
        <f>Y2177/'currency conversion'!$B$18</f>
        <v>3.798388236955329E-5</v>
      </c>
    </row>
    <row r="2178" spans="1:26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0"/>
        <v>1.2602</v>
      </c>
      <c r="P2178" s="6">
        <f t="shared" si="331"/>
        <v>88.74647887323944</v>
      </c>
      <c r="Q2178" t="str">
        <f t="shared" si="332"/>
        <v>music</v>
      </c>
      <c r="R2178" t="str">
        <f t="shared" si="333"/>
        <v>rock</v>
      </c>
      <c r="S2178" s="10">
        <f t="shared" si="334"/>
        <v>42096.383206018523</v>
      </c>
      <c r="T2178" s="10">
        <f t="shared" si="335"/>
        <v>42126.383206018523</v>
      </c>
      <c r="U2178">
        <f t="shared" si="336"/>
        <v>2015</v>
      </c>
      <c r="V2178">
        <f t="shared" si="337"/>
        <v>2015</v>
      </c>
      <c r="W2178" t="str">
        <f t="shared" si="338"/>
        <v>Apr</v>
      </c>
      <c r="X2178" t="str">
        <f t="shared" si="339"/>
        <v>5000 to 9999</v>
      </c>
      <c r="Y2178" s="12">
        <f>VLOOKUP(H2178,Table1[#All],2,)*Kickstarter!E2178</f>
        <v>6301</v>
      </c>
      <c r="Z2178" s="5">
        <f>Y2178/'currency conversion'!$B$18</f>
        <v>1.367636816060316E-4</v>
      </c>
    </row>
    <row r="2179" spans="1:26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0">IF(D2179&lt;&gt;0,IF(E2179&lt;&gt;0,E2179/D2179,0),0)</f>
        <v>1.0012000000000001</v>
      </c>
      <c r="P2179" s="6">
        <f t="shared" ref="P2179:P2242" si="341">IF(L2179&lt;&gt;0,IF(E2179&lt;&gt;0,E2179/L2179,0),0)</f>
        <v>65.868421052631575</v>
      </c>
      <c r="Q2179" t="str">
        <f t="shared" ref="Q2179:Q2242" si="342">LEFT(N2179,SEARCH("/",N2179,1)-1)</f>
        <v>music</v>
      </c>
      <c r="R2179" t="str">
        <f t="shared" ref="R2179:R2242" si="343">RIGHT(N2179,LEN(N2179)-SEARCH("/",N2179,1))</f>
        <v>rock</v>
      </c>
      <c r="S2179" s="10">
        <f t="shared" ref="S2179:S2242" si="344">(J2179/86400)+25569+(-6/24)</f>
        <v>42502.000775462962</v>
      </c>
      <c r="T2179" s="10">
        <f t="shared" ref="T2179:T2242" si="345">(I2179/86400)+25569+(-6/24)</f>
        <v>42527.000775462962</v>
      </c>
      <c r="U2179">
        <f t="shared" ref="U2179:U2242" si="346">YEAR(S2179)</f>
        <v>2016</v>
      </c>
      <c r="V2179">
        <f t="shared" ref="V2179:V2242" si="347">YEAR(T2179)</f>
        <v>2016</v>
      </c>
      <c r="W2179" t="str">
        <f t="shared" ref="W2179:W2242" si="348">TEXT(S2179,"mmm")</f>
        <v>May</v>
      </c>
      <c r="X2179" t="str">
        <f t="shared" ref="X2179:X2242" si="349">IF(E2179=0,"No funding",IF(E2179&lt;1000,"&lt;1000",IF(E2179&lt;4999,"1000 to 4999",IF(E2179&lt;10000,"5000 to 9999",IF(E2179&lt;14999,"10000 to 14999",IF(E2179&lt;20000,"15000 to 19999",IF(E2179&lt;25000,"20000 to 24999",IF(E2179&lt;30000,"25000 to 29999",IF(E2179&lt;35000,"30000 to 34999",IF(E2179&lt;40000,"35000 to 39999",IF(E2179&lt;45000,"40000 to 44999",IF(E2179&lt;50000,"45000 to 49999","&gt;50000"))))))))))))</f>
        <v>1000 to 4999</v>
      </c>
      <c r="Y2179" s="12">
        <f>VLOOKUP(H2179,Table1[#All],2,)*Kickstarter!E2179</f>
        <v>2503</v>
      </c>
      <c r="Z2179" s="5">
        <f>Y2179/'currency conversion'!$B$18</f>
        <v>5.4327804326281079E-5</v>
      </c>
    </row>
    <row r="2180" spans="1:26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0"/>
        <v>1.3864000000000001</v>
      </c>
      <c r="P2180" s="6">
        <f t="shared" si="341"/>
        <v>40.349243306169967</v>
      </c>
      <c r="Q2180" t="str">
        <f t="shared" si="342"/>
        <v>music</v>
      </c>
      <c r="R2180" t="str">
        <f t="shared" si="343"/>
        <v>rock</v>
      </c>
      <c r="S2180" s="10">
        <f t="shared" si="344"/>
        <v>42723.38653935185</v>
      </c>
      <c r="T2180" s="10">
        <f t="shared" si="345"/>
        <v>42753.38653935185</v>
      </c>
      <c r="U2180">
        <f t="shared" si="346"/>
        <v>2016</v>
      </c>
      <c r="V2180">
        <f t="shared" si="347"/>
        <v>2017</v>
      </c>
      <c r="W2180" t="str">
        <f t="shared" si="348"/>
        <v>Dec</v>
      </c>
      <c r="X2180" t="str">
        <f t="shared" si="349"/>
        <v>30000 to 34999</v>
      </c>
      <c r="Y2180" s="12">
        <f>VLOOKUP(H2180,Table1[#All],2,)*Kickstarter!E2180</f>
        <v>34660</v>
      </c>
      <c r="Z2180" s="5">
        <f>Y2180/'currency conversion'!$B$18</f>
        <v>7.5229792167355266E-4</v>
      </c>
    </row>
    <row r="2181" spans="1:26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0"/>
        <v>1.6140000000000001</v>
      </c>
      <c r="P2181" s="6">
        <f t="shared" si="341"/>
        <v>76.857142857142861</v>
      </c>
      <c r="Q2181" t="str">
        <f t="shared" si="342"/>
        <v>music</v>
      </c>
      <c r="R2181" t="str">
        <f t="shared" si="343"/>
        <v>rock</v>
      </c>
      <c r="S2181" s="10">
        <f t="shared" si="344"/>
        <v>42074.921203703707</v>
      </c>
      <c r="T2181" s="10">
        <f t="shared" si="345"/>
        <v>42104.921203703707</v>
      </c>
      <c r="U2181">
        <f t="shared" si="346"/>
        <v>2015</v>
      </c>
      <c r="V2181">
        <f t="shared" si="347"/>
        <v>2015</v>
      </c>
      <c r="W2181" t="str">
        <f t="shared" si="348"/>
        <v>Mar</v>
      </c>
      <c r="X2181" t="str">
        <f t="shared" si="349"/>
        <v>1000 to 4999</v>
      </c>
      <c r="Y2181" s="12">
        <f>VLOOKUP(H2181,Table1[#All],2,)*Kickstarter!E2181</f>
        <v>1614</v>
      </c>
      <c r="Z2181" s="5">
        <f>Y2181/'currency conversion'!$B$18</f>
        <v>3.5031992082548007E-5</v>
      </c>
    </row>
    <row r="2182" spans="1:26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0"/>
        <v>1.071842</v>
      </c>
      <c r="P2182" s="6">
        <f t="shared" si="341"/>
        <v>68.707820512820518</v>
      </c>
      <c r="Q2182" t="str">
        <f t="shared" si="342"/>
        <v>music</v>
      </c>
      <c r="R2182" t="str">
        <f t="shared" si="343"/>
        <v>rock</v>
      </c>
      <c r="S2182" s="10">
        <f t="shared" si="344"/>
        <v>42279.419768518521</v>
      </c>
      <c r="T2182" s="10">
        <f t="shared" si="345"/>
        <v>42321.461435185185</v>
      </c>
      <c r="U2182">
        <f t="shared" si="346"/>
        <v>2015</v>
      </c>
      <c r="V2182">
        <f t="shared" si="347"/>
        <v>2015</v>
      </c>
      <c r="W2182" t="str">
        <f t="shared" si="348"/>
        <v>Oct</v>
      </c>
      <c r="X2182" t="str">
        <f t="shared" si="349"/>
        <v>5000 to 9999</v>
      </c>
      <c r="Y2182" s="12">
        <f>VLOOKUP(H2182,Table1[#All],2,)*Kickstarter!E2182</f>
        <v>5359.21</v>
      </c>
      <c r="Z2182" s="5">
        <f>Y2182/'currency conversion'!$B$18</f>
        <v>1.163220584192764E-4</v>
      </c>
    </row>
    <row r="2183" spans="1:26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0"/>
        <v>1.5309999999999999</v>
      </c>
      <c r="P2183" s="6">
        <f t="shared" si="341"/>
        <v>57.773584905660378</v>
      </c>
      <c r="Q2183" t="str">
        <f t="shared" si="342"/>
        <v>games</v>
      </c>
      <c r="R2183" t="str">
        <f t="shared" si="343"/>
        <v>tabletop games</v>
      </c>
      <c r="S2183" s="10">
        <f t="shared" si="344"/>
        <v>42772.755243055552</v>
      </c>
      <c r="T2183" s="10">
        <f t="shared" si="345"/>
        <v>42786.755243055552</v>
      </c>
      <c r="U2183">
        <f t="shared" si="346"/>
        <v>2017</v>
      </c>
      <c r="V2183">
        <f t="shared" si="347"/>
        <v>2017</v>
      </c>
      <c r="W2183" t="str">
        <f t="shared" si="348"/>
        <v>Feb</v>
      </c>
      <c r="X2183" t="str">
        <f t="shared" si="349"/>
        <v>1000 to 4999</v>
      </c>
      <c r="Y2183" s="12">
        <f>VLOOKUP(H2183,Table1[#All],2,)*Kickstarter!E2183</f>
        <v>3062</v>
      </c>
      <c r="Z2183" s="5">
        <f>Y2183/'currency conversion'!$B$18</f>
        <v>6.6460941608898394E-5</v>
      </c>
    </row>
    <row r="2184" spans="1:26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0"/>
        <v>5.2416666666666663</v>
      </c>
      <c r="P2184" s="6">
        <f t="shared" si="341"/>
        <v>44.171348314606739</v>
      </c>
      <c r="Q2184" t="str">
        <f t="shared" si="342"/>
        <v>games</v>
      </c>
      <c r="R2184" t="str">
        <f t="shared" si="343"/>
        <v>tabletop games</v>
      </c>
      <c r="S2184" s="10">
        <f t="shared" si="344"/>
        <v>41879.650752314818</v>
      </c>
      <c r="T2184" s="10">
        <f t="shared" si="345"/>
        <v>41914.650752314818</v>
      </c>
      <c r="U2184">
        <f t="shared" si="346"/>
        <v>2014</v>
      </c>
      <c r="V2184">
        <f t="shared" si="347"/>
        <v>2014</v>
      </c>
      <c r="W2184" t="str">
        <f t="shared" si="348"/>
        <v>Aug</v>
      </c>
      <c r="X2184" t="str">
        <f t="shared" si="349"/>
        <v>15000 to 19999</v>
      </c>
      <c r="Y2184" s="12">
        <f>VLOOKUP(H2184,Table1[#All],2,)*Kickstarter!E2184</f>
        <v>11793.75</v>
      </c>
      <c r="Z2184" s="5">
        <f>Y2184/'currency conversion'!$B$18</f>
        <v>2.5598423582623951E-4</v>
      </c>
    </row>
    <row r="2185" spans="1:26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0"/>
        <v>4.8927777777777779</v>
      </c>
      <c r="P2185" s="6">
        <f t="shared" si="341"/>
        <v>31.566308243727597</v>
      </c>
      <c r="Q2185" t="str">
        <f t="shared" si="342"/>
        <v>games</v>
      </c>
      <c r="R2185" t="str">
        <f t="shared" si="343"/>
        <v>tabletop games</v>
      </c>
      <c r="S2185" s="10">
        <f t="shared" si="344"/>
        <v>42745.115474537037</v>
      </c>
      <c r="T2185" s="10">
        <f t="shared" si="345"/>
        <v>42774.958333333328</v>
      </c>
      <c r="U2185">
        <f t="shared" si="346"/>
        <v>2017</v>
      </c>
      <c r="V2185">
        <f t="shared" si="347"/>
        <v>2017</v>
      </c>
      <c r="W2185" t="str">
        <f t="shared" si="348"/>
        <v>Jan</v>
      </c>
      <c r="X2185" t="str">
        <f t="shared" si="349"/>
        <v>5000 to 9999</v>
      </c>
      <c r="Y2185" s="12">
        <f>VLOOKUP(H2185,Table1[#All],2,)*Kickstarter!E2185</f>
        <v>8807</v>
      </c>
      <c r="Z2185" s="5">
        <f>Y2185/'currency conversion'!$B$18</f>
        <v>1.911566011592319E-4</v>
      </c>
    </row>
    <row r="2186" spans="1:26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0"/>
        <v>2.8473999999999999</v>
      </c>
      <c r="P2186" s="6">
        <f t="shared" si="341"/>
        <v>107.04511278195488</v>
      </c>
      <c r="Q2186" t="str">
        <f t="shared" si="342"/>
        <v>games</v>
      </c>
      <c r="R2186" t="str">
        <f t="shared" si="343"/>
        <v>tabletop games</v>
      </c>
      <c r="S2186" s="10">
        <f t="shared" si="344"/>
        <v>42380.440289351856</v>
      </c>
      <c r="T2186" s="10">
        <f t="shared" si="345"/>
        <v>42394.416666666672</v>
      </c>
      <c r="U2186">
        <f t="shared" si="346"/>
        <v>2016</v>
      </c>
      <c r="V2186">
        <f t="shared" si="347"/>
        <v>2016</v>
      </c>
      <c r="W2186" t="str">
        <f t="shared" si="348"/>
        <v>Jan</v>
      </c>
      <c r="X2186" t="str">
        <f t="shared" si="349"/>
        <v>25000 to 29999</v>
      </c>
      <c r="Y2186" s="12">
        <f>VLOOKUP(H2186,Table1[#All],2,)*Kickstarter!E2186</f>
        <v>28474</v>
      </c>
      <c r="Z2186" s="5">
        <f>Y2186/'currency conversion'!$B$18</f>
        <v>6.1803032376609173E-4</v>
      </c>
    </row>
    <row r="2187" spans="1:26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0"/>
        <v>18.569700000000001</v>
      </c>
      <c r="P2187" s="6">
        <f t="shared" si="341"/>
        <v>149.03451043338683</v>
      </c>
      <c r="Q2187" t="str">
        <f t="shared" si="342"/>
        <v>games</v>
      </c>
      <c r="R2187" t="str">
        <f t="shared" si="343"/>
        <v>tabletop games</v>
      </c>
      <c r="S2187" s="10">
        <f t="shared" si="344"/>
        <v>41319.099988425922</v>
      </c>
      <c r="T2187" s="10">
        <f t="shared" si="345"/>
        <v>41359.099988425922</v>
      </c>
      <c r="U2187">
        <f t="shared" si="346"/>
        <v>2013</v>
      </c>
      <c r="V2187">
        <f t="shared" si="347"/>
        <v>2013</v>
      </c>
      <c r="W2187" t="str">
        <f t="shared" si="348"/>
        <v>Feb</v>
      </c>
      <c r="X2187" t="str">
        <f t="shared" si="349"/>
        <v>&gt;50000</v>
      </c>
      <c r="Y2187" s="12">
        <f>VLOOKUP(H2187,Table1[#All],2,)*Kickstarter!E2187</f>
        <v>121631.535</v>
      </c>
      <c r="Z2187" s="5">
        <f>Y2187/'currency conversion'!$B$18</f>
        <v>2.6400216673532597E-3</v>
      </c>
    </row>
    <row r="2188" spans="1:26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0"/>
        <v>1.0967499999999999</v>
      </c>
      <c r="P2188" s="6">
        <f t="shared" si="341"/>
        <v>55.956632653061227</v>
      </c>
      <c r="Q2188" t="str">
        <f t="shared" si="342"/>
        <v>games</v>
      </c>
      <c r="R2188" t="str">
        <f t="shared" si="343"/>
        <v>tabletop games</v>
      </c>
      <c r="S2188" s="10">
        <f t="shared" si="344"/>
        <v>42583.365081018521</v>
      </c>
      <c r="T2188" s="10">
        <f t="shared" si="345"/>
        <v>42619.833333333328</v>
      </c>
      <c r="U2188">
        <f t="shared" si="346"/>
        <v>2016</v>
      </c>
      <c r="V2188">
        <f t="shared" si="347"/>
        <v>2016</v>
      </c>
      <c r="W2188" t="str">
        <f t="shared" si="348"/>
        <v>Aug</v>
      </c>
      <c r="X2188" t="str">
        <f t="shared" si="349"/>
        <v>20000 to 24999</v>
      </c>
      <c r="Y2188" s="12">
        <f>VLOOKUP(H2188,Table1[#All],2,)*Kickstarter!E2188</f>
        <v>21935</v>
      </c>
      <c r="Z2188" s="5">
        <f>Y2188/'currency conversion'!$B$18</f>
        <v>4.7610083415780086E-4</v>
      </c>
    </row>
    <row r="2189" spans="1:26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0"/>
        <v>10.146425000000001</v>
      </c>
      <c r="P2189" s="6">
        <f t="shared" si="341"/>
        <v>56.970381807973048</v>
      </c>
      <c r="Q2189" t="str">
        <f t="shared" si="342"/>
        <v>games</v>
      </c>
      <c r="R2189" t="str">
        <f t="shared" si="343"/>
        <v>tabletop games</v>
      </c>
      <c r="S2189" s="10">
        <f t="shared" si="344"/>
        <v>42067.959097222221</v>
      </c>
      <c r="T2189" s="10">
        <f t="shared" si="345"/>
        <v>42096.915972222225</v>
      </c>
      <c r="U2189">
        <f t="shared" si="346"/>
        <v>2015</v>
      </c>
      <c r="V2189">
        <f t="shared" si="347"/>
        <v>2015</v>
      </c>
      <c r="W2189" t="str">
        <f t="shared" si="348"/>
        <v>Mar</v>
      </c>
      <c r="X2189" t="str">
        <f t="shared" si="349"/>
        <v>&gt;50000</v>
      </c>
      <c r="Y2189" s="12">
        <f>VLOOKUP(H2189,Table1[#All],2,)*Kickstarter!E2189</f>
        <v>202928.5</v>
      </c>
      <c r="Z2189" s="5">
        <f>Y2189/'currency conversion'!$B$18</f>
        <v>4.4045784419599401E-3</v>
      </c>
    </row>
    <row r="2190" spans="1:26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0"/>
        <v>4.1217692027666546</v>
      </c>
      <c r="P2190" s="6">
        <f t="shared" si="341"/>
        <v>44.056420233463037</v>
      </c>
      <c r="Q2190" t="str">
        <f t="shared" si="342"/>
        <v>games</v>
      </c>
      <c r="R2190" t="str">
        <f t="shared" si="343"/>
        <v>tabletop games</v>
      </c>
      <c r="S2190" s="10">
        <f t="shared" si="344"/>
        <v>42633.336122685185</v>
      </c>
      <c r="T2190" s="10">
        <f t="shared" si="345"/>
        <v>42668.458333333328</v>
      </c>
      <c r="U2190">
        <f t="shared" si="346"/>
        <v>2016</v>
      </c>
      <c r="V2190">
        <f t="shared" si="347"/>
        <v>2016</v>
      </c>
      <c r="W2190" t="str">
        <f t="shared" si="348"/>
        <v>Sep</v>
      </c>
      <c r="X2190" t="str">
        <f t="shared" si="349"/>
        <v>20000 to 24999</v>
      </c>
      <c r="Y2190" s="12">
        <f>VLOOKUP(H2190,Table1[#All],2,)*Kickstarter!E2190</f>
        <v>16077.949999999999</v>
      </c>
      <c r="Z2190" s="5">
        <f>Y2190/'currency conversion'!$B$18</f>
        <v>3.4897312088203391E-4</v>
      </c>
    </row>
    <row r="2191" spans="1:26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0"/>
        <v>5.0324999999999998</v>
      </c>
      <c r="P2191" s="6">
        <f t="shared" si="341"/>
        <v>68.625</v>
      </c>
      <c r="Q2191" t="str">
        <f t="shared" si="342"/>
        <v>games</v>
      </c>
      <c r="R2191" t="str">
        <f t="shared" si="343"/>
        <v>tabletop games</v>
      </c>
      <c r="S2191" s="10">
        <f t="shared" si="344"/>
        <v>42467.538194444445</v>
      </c>
      <c r="T2191" s="10">
        <f t="shared" si="345"/>
        <v>42481.666666666672</v>
      </c>
      <c r="U2191">
        <f t="shared" si="346"/>
        <v>2016</v>
      </c>
      <c r="V2191">
        <f t="shared" si="347"/>
        <v>2016</v>
      </c>
      <c r="W2191" t="str">
        <f t="shared" si="348"/>
        <v>Apr</v>
      </c>
      <c r="X2191" t="str">
        <f t="shared" si="349"/>
        <v>5000 to 9999</v>
      </c>
      <c r="Y2191" s="12">
        <f>VLOOKUP(H2191,Table1[#All],2,)*Kickstarter!E2191</f>
        <v>7911.09</v>
      </c>
      <c r="Z2191" s="5">
        <f>Y2191/'currency conversion'!$B$18</f>
        <v>1.7171080684282819E-4</v>
      </c>
    </row>
    <row r="2192" spans="1:26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0"/>
        <v>1.8461052631578947</v>
      </c>
      <c r="P2192" s="6">
        <f t="shared" si="341"/>
        <v>65.318435754189949</v>
      </c>
      <c r="Q2192" t="str">
        <f t="shared" si="342"/>
        <v>games</v>
      </c>
      <c r="R2192" t="str">
        <f t="shared" si="343"/>
        <v>tabletop games</v>
      </c>
      <c r="S2192" s="10">
        <f t="shared" si="344"/>
        <v>42417.375046296293</v>
      </c>
      <c r="T2192" s="10">
        <f t="shared" si="345"/>
        <v>42452.040972222225</v>
      </c>
      <c r="U2192">
        <f t="shared" si="346"/>
        <v>2016</v>
      </c>
      <c r="V2192">
        <f t="shared" si="347"/>
        <v>2016</v>
      </c>
      <c r="W2192" t="str">
        <f t="shared" si="348"/>
        <v>Feb</v>
      </c>
      <c r="X2192" t="str">
        <f t="shared" si="349"/>
        <v>35000 to 39999</v>
      </c>
      <c r="Y2192" s="12">
        <f>VLOOKUP(H2192,Table1[#All],2,)*Kickstarter!E2192</f>
        <v>35076</v>
      </c>
      <c r="Z2192" s="5">
        <f>Y2192/'currency conversion'!$B$18</f>
        <v>7.6132723313968639E-4</v>
      </c>
    </row>
    <row r="2193" spans="1:26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0"/>
        <v>1.1973333333333334</v>
      </c>
      <c r="P2193" s="6">
        <f t="shared" si="341"/>
        <v>35.92</v>
      </c>
      <c r="Q2193" t="str">
        <f t="shared" si="342"/>
        <v>games</v>
      </c>
      <c r="R2193" t="str">
        <f t="shared" si="343"/>
        <v>tabletop games</v>
      </c>
      <c r="S2193" s="10">
        <f t="shared" si="344"/>
        <v>42768.583645833336</v>
      </c>
      <c r="T2193" s="10">
        <f t="shared" si="345"/>
        <v>42780.583645833336</v>
      </c>
      <c r="U2193">
        <f t="shared" si="346"/>
        <v>2017</v>
      </c>
      <c r="V2193">
        <f t="shared" si="347"/>
        <v>2017</v>
      </c>
      <c r="W2193" t="str">
        <f t="shared" si="348"/>
        <v>Feb</v>
      </c>
      <c r="X2193" t="str">
        <f t="shared" si="349"/>
        <v>&lt;1000</v>
      </c>
      <c r="Y2193" s="12">
        <f>VLOOKUP(H2193,Table1[#All],2,)*Kickstarter!E2193</f>
        <v>1176.3800000000001</v>
      </c>
      <c r="Z2193" s="5">
        <f>Y2193/'currency conversion'!$B$18</f>
        <v>2.5533416881082919E-5</v>
      </c>
    </row>
    <row r="2194" spans="1:26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0"/>
        <v>10.812401666666668</v>
      </c>
      <c r="P2194" s="6">
        <f t="shared" si="341"/>
        <v>40.070667078443485</v>
      </c>
      <c r="Q2194" t="str">
        <f t="shared" si="342"/>
        <v>games</v>
      </c>
      <c r="R2194" t="str">
        <f t="shared" si="343"/>
        <v>tabletop games</v>
      </c>
      <c r="S2194" s="10">
        <f t="shared" si="344"/>
        <v>42691.6012037037</v>
      </c>
      <c r="T2194" s="10">
        <f t="shared" si="345"/>
        <v>42719.708333333328</v>
      </c>
      <c r="U2194">
        <f t="shared" si="346"/>
        <v>2016</v>
      </c>
      <c r="V2194">
        <f t="shared" si="347"/>
        <v>2016</v>
      </c>
      <c r="W2194" t="str">
        <f t="shared" si="348"/>
        <v>Nov</v>
      </c>
      <c r="X2194" t="str">
        <f t="shared" si="349"/>
        <v>&gt;50000</v>
      </c>
      <c r="Y2194" s="12">
        <f>VLOOKUP(H2194,Table1[#All],2,)*Kickstarter!E2194</f>
        <v>169970.95420000001</v>
      </c>
      <c r="Z2194" s="5">
        <f>Y2194/'currency conversion'!$B$18</f>
        <v>3.6892324174705887E-3</v>
      </c>
    </row>
    <row r="2195" spans="1:26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0"/>
        <v>4.5237333333333334</v>
      </c>
      <c r="P2195" s="6">
        <f t="shared" si="341"/>
        <v>75.647714604236342</v>
      </c>
      <c r="Q2195" t="str">
        <f t="shared" si="342"/>
        <v>games</v>
      </c>
      <c r="R2195" t="str">
        <f t="shared" si="343"/>
        <v>tabletop games</v>
      </c>
      <c r="S2195" s="10">
        <f t="shared" si="344"/>
        <v>42664.155925925923</v>
      </c>
      <c r="T2195" s="10">
        <f t="shared" si="345"/>
        <v>42694.957638888889</v>
      </c>
      <c r="U2195">
        <f t="shared" si="346"/>
        <v>2016</v>
      </c>
      <c r="V2195">
        <f t="shared" si="347"/>
        <v>2016</v>
      </c>
      <c r="W2195" t="str">
        <f t="shared" si="348"/>
        <v>Oct</v>
      </c>
      <c r="X2195" t="str">
        <f t="shared" si="349"/>
        <v>&gt;50000</v>
      </c>
      <c r="Y2195" s="12">
        <f>VLOOKUP(H2195,Table1[#All],2,)*Kickstarter!E2195</f>
        <v>67856</v>
      </c>
      <c r="Z2195" s="5">
        <f>Y2195/'currency conversion'!$B$18</f>
        <v>1.4728196126105189E-3</v>
      </c>
    </row>
    <row r="2196" spans="1:26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0"/>
        <v>5.3737000000000004</v>
      </c>
      <c r="P2196" s="6">
        <f t="shared" si="341"/>
        <v>61.203872437357631</v>
      </c>
      <c r="Q2196" t="str">
        <f t="shared" si="342"/>
        <v>games</v>
      </c>
      <c r="R2196" t="str">
        <f t="shared" si="343"/>
        <v>tabletop games</v>
      </c>
      <c r="S2196" s="10">
        <f t="shared" si="344"/>
        <v>42425.507986111115</v>
      </c>
      <c r="T2196" s="10">
        <f t="shared" si="345"/>
        <v>42455.466319444444</v>
      </c>
      <c r="U2196">
        <f t="shared" si="346"/>
        <v>2016</v>
      </c>
      <c r="V2196">
        <f t="shared" si="347"/>
        <v>2016</v>
      </c>
      <c r="W2196" t="str">
        <f t="shared" si="348"/>
        <v>Feb</v>
      </c>
      <c r="X2196" t="str">
        <f t="shared" si="349"/>
        <v>&gt;50000</v>
      </c>
      <c r="Y2196" s="12">
        <f>VLOOKUP(H2196,Table1[#All],2,)*Kickstarter!E2196</f>
        <v>53737</v>
      </c>
      <c r="Z2196" s="5">
        <f>Y2196/'currency conversion'!$B$18</f>
        <v>1.1663656496529631E-3</v>
      </c>
    </row>
    <row r="2197" spans="1:26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0"/>
        <v>1.2032608695652174</v>
      </c>
      <c r="P2197" s="6">
        <f t="shared" si="341"/>
        <v>48.130434782608695</v>
      </c>
      <c r="Q2197" t="str">
        <f t="shared" si="342"/>
        <v>games</v>
      </c>
      <c r="R2197" t="str">
        <f t="shared" si="343"/>
        <v>tabletop games</v>
      </c>
      <c r="S2197" s="10">
        <f t="shared" si="344"/>
        <v>42197.521990740745</v>
      </c>
      <c r="T2197" s="10">
        <f t="shared" si="345"/>
        <v>42227.521990740745</v>
      </c>
      <c r="U2197">
        <f t="shared" si="346"/>
        <v>2015</v>
      </c>
      <c r="V2197">
        <f t="shared" si="347"/>
        <v>2015</v>
      </c>
      <c r="W2197" t="str">
        <f t="shared" si="348"/>
        <v>Jul</v>
      </c>
      <c r="X2197" t="str">
        <f t="shared" si="349"/>
        <v>5000 to 9999</v>
      </c>
      <c r="Y2197" s="12">
        <f>VLOOKUP(H2197,Table1[#All],2,)*Kickstarter!E2197</f>
        <v>5535</v>
      </c>
      <c r="Z2197" s="5">
        <f>Y2197/'currency conversion'!$B$18</f>
        <v>1.2013759366598713E-4</v>
      </c>
    </row>
    <row r="2198" spans="1:26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0"/>
        <v>1.1383571428571428</v>
      </c>
      <c r="P2198" s="6">
        <f t="shared" si="341"/>
        <v>68.106837606837601</v>
      </c>
      <c r="Q2198" t="str">
        <f t="shared" si="342"/>
        <v>games</v>
      </c>
      <c r="R2198" t="str">
        <f t="shared" si="343"/>
        <v>tabletop games</v>
      </c>
      <c r="S2198" s="10">
        <f t="shared" si="344"/>
        <v>42675.237291666665</v>
      </c>
      <c r="T2198" s="10">
        <f t="shared" si="345"/>
        <v>42706.041666666672</v>
      </c>
      <c r="U2198">
        <f t="shared" si="346"/>
        <v>2016</v>
      </c>
      <c r="V2198">
        <f t="shared" si="347"/>
        <v>2016</v>
      </c>
      <c r="W2198" t="str">
        <f t="shared" si="348"/>
        <v>Nov</v>
      </c>
      <c r="X2198" t="str">
        <f t="shared" si="349"/>
        <v>15000 to 19999</v>
      </c>
      <c r="Y2198" s="12">
        <f>VLOOKUP(H2198,Table1[#All],2,)*Kickstarter!E2198</f>
        <v>15937</v>
      </c>
      <c r="Z2198" s="5">
        <f>Y2198/'currency conversion'!$B$18</f>
        <v>3.4591379047061187E-4</v>
      </c>
    </row>
    <row r="2199" spans="1:26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0"/>
        <v>9.5103109999999997</v>
      </c>
      <c r="P2199" s="6">
        <f t="shared" si="341"/>
        <v>65.891300230946882</v>
      </c>
      <c r="Q2199" t="str">
        <f t="shared" si="342"/>
        <v>games</v>
      </c>
      <c r="R2199" t="str">
        <f t="shared" si="343"/>
        <v>tabletop games</v>
      </c>
      <c r="S2199" s="10">
        <f t="shared" si="344"/>
        <v>42033.334016203706</v>
      </c>
      <c r="T2199" s="10">
        <f t="shared" si="345"/>
        <v>42063.334016203706</v>
      </c>
      <c r="U2199">
        <f t="shared" si="346"/>
        <v>2015</v>
      </c>
      <c r="V2199">
        <f t="shared" si="347"/>
        <v>2015</v>
      </c>
      <c r="W2199" t="str">
        <f t="shared" si="348"/>
        <v>Jan</v>
      </c>
      <c r="X2199" t="str">
        <f t="shared" si="349"/>
        <v>&gt;50000</v>
      </c>
      <c r="Y2199" s="12">
        <f>VLOOKUP(H2199,Table1[#All],2,)*Kickstarter!E2199</f>
        <v>285309.33</v>
      </c>
      <c r="Z2199" s="5">
        <f>Y2199/'currency conversion'!$B$18</f>
        <v>6.1926605883748931E-3</v>
      </c>
    </row>
    <row r="2200" spans="1:26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0"/>
        <v>1.3289249999999999</v>
      </c>
      <c r="P2200" s="6">
        <f t="shared" si="341"/>
        <v>81.654377880184327</v>
      </c>
      <c r="Q2200" t="str">
        <f t="shared" si="342"/>
        <v>games</v>
      </c>
      <c r="R2200" t="str">
        <f t="shared" si="343"/>
        <v>tabletop games</v>
      </c>
      <c r="S2200" s="10">
        <f t="shared" si="344"/>
        <v>42292.263888888891</v>
      </c>
      <c r="T2200" s="10">
        <f t="shared" si="345"/>
        <v>42322.305555555555</v>
      </c>
      <c r="U2200">
        <f t="shared" si="346"/>
        <v>2015</v>
      </c>
      <c r="V2200">
        <f t="shared" si="347"/>
        <v>2015</v>
      </c>
      <c r="W2200" t="str">
        <f t="shared" si="348"/>
        <v>Oct</v>
      </c>
      <c r="X2200" t="str">
        <f t="shared" si="349"/>
        <v>&gt;50000</v>
      </c>
      <c r="Y2200" s="12">
        <f>VLOOKUP(H2200,Table1[#All],2,)*Kickstarter!E2200</f>
        <v>53157</v>
      </c>
      <c r="Z2200" s="5">
        <f>Y2200/'currency conversion'!$B$18</f>
        <v>1.153776705781911E-3</v>
      </c>
    </row>
    <row r="2201" spans="1:26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0"/>
        <v>1.4697777777777778</v>
      </c>
      <c r="P2201" s="6">
        <f t="shared" si="341"/>
        <v>52.701195219123505</v>
      </c>
      <c r="Q2201" t="str">
        <f t="shared" si="342"/>
        <v>games</v>
      </c>
      <c r="R2201" t="str">
        <f t="shared" si="343"/>
        <v>tabletop games</v>
      </c>
      <c r="S2201" s="10">
        <f t="shared" si="344"/>
        <v>42262.166643518518</v>
      </c>
      <c r="T2201" s="10">
        <f t="shared" si="345"/>
        <v>42292.166643518518</v>
      </c>
      <c r="U2201">
        <f t="shared" si="346"/>
        <v>2015</v>
      </c>
      <c r="V2201">
        <f t="shared" si="347"/>
        <v>2015</v>
      </c>
      <c r="W2201" t="str">
        <f t="shared" si="348"/>
        <v>Sep</v>
      </c>
      <c r="X2201" t="str">
        <f t="shared" si="349"/>
        <v>10000 to 14999</v>
      </c>
      <c r="Y2201" s="12">
        <f>VLOOKUP(H2201,Table1[#All],2,)*Kickstarter!E2201</f>
        <v>15079.919999999998</v>
      </c>
      <c r="Z2201" s="5">
        <f>Y2201/'currency conversion'!$B$18</f>
        <v>3.2731080424129941E-4</v>
      </c>
    </row>
    <row r="2202" spans="1:26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0"/>
        <v>5.4215</v>
      </c>
      <c r="P2202" s="6">
        <f t="shared" si="341"/>
        <v>41.228136882129277</v>
      </c>
      <c r="Q2202" t="str">
        <f t="shared" si="342"/>
        <v>games</v>
      </c>
      <c r="R2202" t="str">
        <f t="shared" si="343"/>
        <v>tabletop games</v>
      </c>
      <c r="S2202" s="10">
        <f t="shared" si="344"/>
        <v>42163.375787037032</v>
      </c>
      <c r="T2202" s="10">
        <f t="shared" si="345"/>
        <v>42190.875</v>
      </c>
      <c r="U2202">
        <f t="shared" si="346"/>
        <v>2015</v>
      </c>
      <c r="V2202">
        <f t="shared" si="347"/>
        <v>2015</v>
      </c>
      <c r="W2202" t="str">
        <f t="shared" si="348"/>
        <v>Jun</v>
      </c>
      <c r="X2202" t="str">
        <f t="shared" si="349"/>
        <v>10000 to 14999</v>
      </c>
      <c r="Y2202" s="12">
        <f>VLOOKUP(H2202,Table1[#All],2,)*Kickstarter!E2202</f>
        <v>14204.33</v>
      </c>
      <c r="Z2202" s="5">
        <f>Y2202/'currency conversion'!$B$18</f>
        <v>3.0830605706189536E-4</v>
      </c>
    </row>
    <row r="2203" spans="1:26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0"/>
        <v>3.8271818181818182</v>
      </c>
      <c r="P2203" s="6">
        <f t="shared" si="341"/>
        <v>15.035357142857142</v>
      </c>
      <c r="Q2203" t="str">
        <f t="shared" si="342"/>
        <v>music</v>
      </c>
      <c r="R2203" t="str">
        <f t="shared" si="343"/>
        <v>electronic music</v>
      </c>
      <c r="S2203" s="10">
        <f t="shared" si="344"/>
        <v>41276.596817129626</v>
      </c>
      <c r="T2203" s="10">
        <f t="shared" si="345"/>
        <v>41290.596817129626</v>
      </c>
      <c r="U2203">
        <f t="shared" si="346"/>
        <v>2013</v>
      </c>
      <c r="V2203">
        <f t="shared" si="347"/>
        <v>2013</v>
      </c>
      <c r="W2203" t="str">
        <f t="shared" si="348"/>
        <v>Jan</v>
      </c>
      <c r="X2203" t="str">
        <f t="shared" si="349"/>
        <v>&lt;1000</v>
      </c>
      <c r="Y2203" s="12">
        <f>VLOOKUP(H2203,Table1[#All],2,)*Kickstarter!E2203</f>
        <v>551.49689999999998</v>
      </c>
      <c r="Z2203" s="5">
        <f>Y2203/'currency conversion'!$B$18</f>
        <v>1.197028192958474E-5</v>
      </c>
    </row>
    <row r="2204" spans="1:26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0"/>
        <v>7.0418124999999998</v>
      </c>
      <c r="P2204" s="6">
        <f t="shared" si="341"/>
        <v>39.066920943134534</v>
      </c>
      <c r="Q2204" t="str">
        <f t="shared" si="342"/>
        <v>music</v>
      </c>
      <c r="R2204" t="str">
        <f t="shared" si="343"/>
        <v>electronic music</v>
      </c>
      <c r="S2204" s="10">
        <f t="shared" si="344"/>
        <v>41184.599166666667</v>
      </c>
      <c r="T2204" s="10">
        <f t="shared" si="345"/>
        <v>41214.599166666667</v>
      </c>
      <c r="U2204">
        <f t="shared" si="346"/>
        <v>2012</v>
      </c>
      <c r="V2204">
        <f t="shared" si="347"/>
        <v>2012</v>
      </c>
      <c r="W2204" t="str">
        <f t="shared" si="348"/>
        <v>Oct</v>
      </c>
      <c r="X2204" t="str">
        <f t="shared" si="349"/>
        <v>25000 to 29999</v>
      </c>
      <c r="Y2204" s="12">
        <f>VLOOKUP(H2204,Table1[#All],2,)*Kickstarter!E2204</f>
        <v>28167.25</v>
      </c>
      <c r="Z2204" s="5">
        <f>Y2204/'currency conversion'!$B$18</f>
        <v>6.1137229181359998E-4</v>
      </c>
    </row>
    <row r="2205" spans="1:26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0"/>
        <v>1.0954999999999999</v>
      </c>
      <c r="P2205" s="6">
        <f t="shared" si="341"/>
        <v>43.82</v>
      </c>
      <c r="Q2205" t="str">
        <f t="shared" si="342"/>
        <v>music</v>
      </c>
      <c r="R2205" t="str">
        <f t="shared" si="343"/>
        <v>electronic music</v>
      </c>
      <c r="S2205" s="10">
        <f t="shared" si="344"/>
        <v>42241.60974537037</v>
      </c>
      <c r="T2205" s="10">
        <f t="shared" si="345"/>
        <v>42271.60974537037</v>
      </c>
      <c r="U2205">
        <f t="shared" si="346"/>
        <v>2015</v>
      </c>
      <c r="V2205">
        <f t="shared" si="347"/>
        <v>2015</v>
      </c>
      <c r="W2205" t="str">
        <f t="shared" si="348"/>
        <v>Aug</v>
      </c>
      <c r="X2205" t="str">
        <f t="shared" si="349"/>
        <v>1000 to 4999</v>
      </c>
      <c r="Y2205" s="12">
        <f>VLOOKUP(H2205,Table1[#All],2,)*Kickstarter!E2205</f>
        <v>1643.25</v>
      </c>
      <c r="Z2205" s="5">
        <f>Y2205/'currency conversion'!$B$18</f>
        <v>3.5666865545010543E-5</v>
      </c>
    </row>
    <row r="2206" spans="1:26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0"/>
        <v>1.3286666666666667</v>
      </c>
      <c r="P2206" s="6">
        <f t="shared" si="341"/>
        <v>27.301369863013697</v>
      </c>
      <c r="Q2206" t="str">
        <f t="shared" si="342"/>
        <v>music</v>
      </c>
      <c r="R2206" t="str">
        <f t="shared" si="343"/>
        <v>electronic music</v>
      </c>
      <c r="S2206" s="10">
        <f t="shared" si="344"/>
        <v>41312.061562499999</v>
      </c>
      <c r="T2206" s="10">
        <f t="shared" si="345"/>
        <v>41342.061562499999</v>
      </c>
      <c r="U2206">
        <f t="shared" si="346"/>
        <v>2013</v>
      </c>
      <c r="V2206">
        <f t="shared" si="347"/>
        <v>2013</v>
      </c>
      <c r="W2206" t="str">
        <f t="shared" si="348"/>
        <v>Feb</v>
      </c>
      <c r="X2206" t="str">
        <f t="shared" si="349"/>
        <v>1000 to 4999</v>
      </c>
      <c r="Y2206" s="12">
        <f>VLOOKUP(H2206,Table1[#All],2,)*Kickstarter!E2206</f>
        <v>1993</v>
      </c>
      <c r="Z2206" s="5">
        <f>Y2206/'currency conversion'!$B$18</f>
        <v>4.3258215750011266E-5</v>
      </c>
    </row>
    <row r="2207" spans="1:26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0"/>
        <v>1.52</v>
      </c>
      <c r="P2207" s="6">
        <f t="shared" si="341"/>
        <v>42.222222222222221</v>
      </c>
      <c r="Q2207" t="str">
        <f t="shared" si="342"/>
        <v>music</v>
      </c>
      <c r="R2207" t="str">
        <f t="shared" si="343"/>
        <v>electronic music</v>
      </c>
      <c r="S2207" s="10">
        <f t="shared" si="344"/>
        <v>41031.571631944447</v>
      </c>
      <c r="T2207" s="10">
        <f t="shared" si="345"/>
        <v>41061.571631944447</v>
      </c>
      <c r="U2207">
        <f t="shared" si="346"/>
        <v>2012</v>
      </c>
      <c r="V2207">
        <f t="shared" si="347"/>
        <v>2012</v>
      </c>
      <c r="W2207" t="str">
        <f t="shared" si="348"/>
        <v>May</v>
      </c>
      <c r="X2207" t="str">
        <f t="shared" si="349"/>
        <v>1000 to 4999</v>
      </c>
      <c r="Y2207" s="12">
        <f>VLOOKUP(H2207,Table1[#All],2,)*Kickstarter!E2207</f>
        <v>1140</v>
      </c>
      <c r="Z2207" s="5">
        <f>Y2207/'currency conversion'!$B$18</f>
        <v>2.4743786229309E-5</v>
      </c>
    </row>
    <row r="2208" spans="1:26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0"/>
        <v>1.0272727272727273</v>
      </c>
      <c r="P2208" s="6">
        <f t="shared" si="341"/>
        <v>33.235294117647058</v>
      </c>
      <c r="Q2208" t="str">
        <f t="shared" si="342"/>
        <v>music</v>
      </c>
      <c r="R2208" t="str">
        <f t="shared" si="343"/>
        <v>electronic music</v>
      </c>
      <c r="S2208" s="10">
        <f t="shared" si="344"/>
        <v>40997.007222222222</v>
      </c>
      <c r="T2208" s="10">
        <f t="shared" si="345"/>
        <v>41015.007222222222</v>
      </c>
      <c r="U2208">
        <f t="shared" si="346"/>
        <v>2012</v>
      </c>
      <c r="V2208">
        <f t="shared" si="347"/>
        <v>2012</v>
      </c>
      <c r="W2208" t="str">
        <f t="shared" si="348"/>
        <v>Mar</v>
      </c>
      <c r="X2208" t="str">
        <f t="shared" si="349"/>
        <v>1000 to 4999</v>
      </c>
      <c r="Y2208" s="12">
        <f>VLOOKUP(H2208,Table1[#All],2,)*Kickstarter!E2208</f>
        <v>1130</v>
      </c>
      <c r="Z2208" s="5">
        <f>Y2208/'currency conversion'!$B$18</f>
        <v>2.4526735472911555E-5</v>
      </c>
    </row>
    <row r="2209" spans="1:26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0"/>
        <v>1</v>
      </c>
      <c r="P2209" s="6">
        <f t="shared" si="341"/>
        <v>285.71428571428572</v>
      </c>
      <c r="Q2209" t="str">
        <f t="shared" si="342"/>
        <v>music</v>
      </c>
      <c r="R2209" t="str">
        <f t="shared" si="343"/>
        <v>electronic music</v>
      </c>
      <c r="S2209" s="10">
        <f t="shared" si="344"/>
        <v>41563.944131944445</v>
      </c>
      <c r="T2209" s="10">
        <f t="shared" si="345"/>
        <v>41593.985798611109</v>
      </c>
      <c r="U2209">
        <f t="shared" si="346"/>
        <v>2013</v>
      </c>
      <c r="V2209">
        <f t="shared" si="347"/>
        <v>2013</v>
      </c>
      <c r="W2209" t="str">
        <f t="shared" si="348"/>
        <v>Oct</v>
      </c>
      <c r="X2209" t="str">
        <f t="shared" si="349"/>
        <v>1000 to 4999</v>
      </c>
      <c r="Y2209" s="12">
        <f>VLOOKUP(H2209,Table1[#All],2,)*Kickstarter!E2209</f>
        <v>2000</v>
      </c>
      <c r="Z2209" s="5">
        <f>Y2209/'currency conversion'!$B$18</f>
        <v>4.3410151279489477E-5</v>
      </c>
    </row>
    <row r="2210" spans="1:26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0"/>
        <v>1.016</v>
      </c>
      <c r="P2210" s="6">
        <f t="shared" si="341"/>
        <v>42.333333333333336</v>
      </c>
      <c r="Q2210" t="str">
        <f t="shared" si="342"/>
        <v>music</v>
      </c>
      <c r="R2210" t="str">
        <f t="shared" si="343"/>
        <v>electronic music</v>
      </c>
      <c r="S2210" s="10">
        <f t="shared" si="344"/>
        <v>40946.632245370369</v>
      </c>
      <c r="T2210" s="10">
        <f t="shared" si="345"/>
        <v>41005.916666666664</v>
      </c>
      <c r="U2210">
        <f t="shared" si="346"/>
        <v>2012</v>
      </c>
      <c r="V2210">
        <f t="shared" si="347"/>
        <v>2012</v>
      </c>
      <c r="W2210" t="str">
        <f t="shared" si="348"/>
        <v>Feb</v>
      </c>
      <c r="X2210" t="str">
        <f t="shared" si="349"/>
        <v>1000 to 4999</v>
      </c>
      <c r="Y2210" s="12">
        <f>VLOOKUP(H2210,Table1[#All],2,)*Kickstarter!E2210</f>
        <v>1016</v>
      </c>
      <c r="Z2210" s="5">
        <f>Y2210/'currency conversion'!$B$18</f>
        <v>2.2052356849980655E-5</v>
      </c>
    </row>
    <row r="2211" spans="1:26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0"/>
        <v>1.508</v>
      </c>
      <c r="P2211" s="6">
        <f t="shared" si="341"/>
        <v>50.266666666666666</v>
      </c>
      <c r="Q2211" t="str">
        <f t="shared" si="342"/>
        <v>music</v>
      </c>
      <c r="R2211" t="str">
        <f t="shared" si="343"/>
        <v>electronic music</v>
      </c>
      <c r="S2211" s="10">
        <f t="shared" si="344"/>
        <v>41732.229675925926</v>
      </c>
      <c r="T2211" s="10">
        <f t="shared" si="345"/>
        <v>41743.708333333336</v>
      </c>
      <c r="U2211">
        <f t="shared" si="346"/>
        <v>2014</v>
      </c>
      <c r="V2211">
        <f t="shared" si="347"/>
        <v>2014</v>
      </c>
      <c r="W2211" t="str">
        <f t="shared" si="348"/>
        <v>Apr</v>
      </c>
      <c r="X2211" t="str">
        <f t="shared" si="349"/>
        <v>&lt;1000</v>
      </c>
      <c r="Y2211" s="12">
        <f>VLOOKUP(H2211,Table1[#All],2,)*Kickstarter!E2211</f>
        <v>987.74</v>
      </c>
      <c r="Z2211" s="5">
        <f>Y2211/'currency conversion'!$B$18</f>
        <v>2.1438971412401467E-5</v>
      </c>
    </row>
    <row r="2212" spans="1:26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0"/>
        <v>1.11425</v>
      </c>
      <c r="P2212" s="6">
        <f t="shared" si="341"/>
        <v>61.902777777777779</v>
      </c>
      <c r="Q2212" t="str">
        <f t="shared" si="342"/>
        <v>music</v>
      </c>
      <c r="R2212" t="str">
        <f t="shared" si="343"/>
        <v>electronic music</v>
      </c>
      <c r="S2212" s="10">
        <f t="shared" si="344"/>
        <v>40955.816087962965</v>
      </c>
      <c r="T2212" s="10">
        <f t="shared" si="345"/>
        <v>41013.483333333337</v>
      </c>
      <c r="U2212">
        <f t="shared" si="346"/>
        <v>2012</v>
      </c>
      <c r="V2212">
        <f t="shared" si="347"/>
        <v>2012</v>
      </c>
      <c r="W2212" t="str">
        <f t="shared" si="348"/>
        <v>Feb</v>
      </c>
      <c r="X2212" t="str">
        <f t="shared" si="349"/>
        <v>1000 to 4999</v>
      </c>
      <c r="Y2212" s="12">
        <f>VLOOKUP(H2212,Table1[#All],2,)*Kickstarter!E2212</f>
        <v>4457</v>
      </c>
      <c r="Z2212" s="5">
        <f>Y2212/'currency conversion'!$B$18</f>
        <v>9.6739522126342294E-5</v>
      </c>
    </row>
    <row r="2213" spans="1:26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0"/>
        <v>1.956</v>
      </c>
      <c r="P2213" s="6">
        <f t="shared" si="341"/>
        <v>40.75</v>
      </c>
      <c r="Q2213" t="str">
        <f t="shared" si="342"/>
        <v>music</v>
      </c>
      <c r="R2213" t="str">
        <f t="shared" si="343"/>
        <v>electronic music</v>
      </c>
      <c r="S2213" s="10">
        <f t="shared" si="344"/>
        <v>41716.535011574073</v>
      </c>
      <c r="T2213" s="10">
        <f t="shared" si="345"/>
        <v>41739.040972222225</v>
      </c>
      <c r="U2213">
        <f t="shared" si="346"/>
        <v>2014</v>
      </c>
      <c r="V2213">
        <f t="shared" si="347"/>
        <v>2014</v>
      </c>
      <c r="W2213" t="str">
        <f t="shared" si="348"/>
        <v>Mar</v>
      </c>
      <c r="X2213" t="str">
        <f t="shared" si="349"/>
        <v>1000 to 4999</v>
      </c>
      <c r="Y2213" s="12">
        <f>VLOOKUP(H2213,Table1[#All],2,)*Kickstarter!E2213</f>
        <v>4890</v>
      </c>
      <c r="Z2213" s="5">
        <f>Y2213/'currency conversion'!$B$18</f>
        <v>1.0613781987835176E-4</v>
      </c>
    </row>
    <row r="2214" spans="1:26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0"/>
        <v>1.1438333333333333</v>
      </c>
      <c r="P2214" s="6">
        <f t="shared" si="341"/>
        <v>55.796747967479675</v>
      </c>
      <c r="Q2214" t="str">
        <f t="shared" si="342"/>
        <v>music</v>
      </c>
      <c r="R2214" t="str">
        <f t="shared" si="343"/>
        <v>electronic music</v>
      </c>
      <c r="S2214" s="10">
        <f t="shared" si="344"/>
        <v>41548.497418981482</v>
      </c>
      <c r="T2214" s="10">
        <f t="shared" si="345"/>
        <v>41581.791666666664</v>
      </c>
      <c r="U2214">
        <f t="shared" si="346"/>
        <v>2013</v>
      </c>
      <c r="V2214">
        <f t="shared" si="347"/>
        <v>2013</v>
      </c>
      <c r="W2214" t="str">
        <f t="shared" si="348"/>
        <v>Oct</v>
      </c>
      <c r="X2214" t="str">
        <f t="shared" si="349"/>
        <v>5000 to 9999</v>
      </c>
      <c r="Y2214" s="12">
        <f>VLOOKUP(H2214,Table1[#All],2,)*Kickstarter!E2214</f>
        <v>6863</v>
      </c>
      <c r="Z2214" s="5">
        <f>Y2214/'currency conversion'!$B$18</f>
        <v>1.4896193411556813E-4</v>
      </c>
    </row>
    <row r="2215" spans="1:26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0"/>
        <v>2</v>
      </c>
      <c r="P2215" s="6">
        <f t="shared" si="341"/>
        <v>10</v>
      </c>
      <c r="Q2215" t="str">
        <f t="shared" si="342"/>
        <v>music</v>
      </c>
      <c r="R2215" t="str">
        <f t="shared" si="343"/>
        <v>electronic music</v>
      </c>
      <c r="S2215" s="10">
        <f t="shared" si="344"/>
        <v>42109.576145833329</v>
      </c>
      <c r="T2215" s="10">
        <f t="shared" si="345"/>
        <v>42139.576145833329</v>
      </c>
      <c r="U2215">
        <f t="shared" si="346"/>
        <v>2015</v>
      </c>
      <c r="V2215">
        <f t="shared" si="347"/>
        <v>2015</v>
      </c>
      <c r="W2215" t="str">
        <f t="shared" si="348"/>
        <v>Apr</v>
      </c>
      <c r="X2215" t="str">
        <f t="shared" si="349"/>
        <v>&lt;1000</v>
      </c>
      <c r="Y2215" s="12">
        <f>VLOOKUP(H2215,Table1[#All],2,)*Kickstarter!E2215</f>
        <v>10</v>
      </c>
      <c r="Z2215" s="5">
        <f>Y2215/'currency conversion'!$B$18</f>
        <v>2.1705075639744738E-7</v>
      </c>
    </row>
    <row r="2216" spans="1:26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0"/>
        <v>2.9250166666666666</v>
      </c>
      <c r="P2216" s="6">
        <f t="shared" si="341"/>
        <v>73.125416666666666</v>
      </c>
      <c r="Q2216" t="str">
        <f t="shared" si="342"/>
        <v>music</v>
      </c>
      <c r="R2216" t="str">
        <f t="shared" si="343"/>
        <v>electronic music</v>
      </c>
      <c r="S2216" s="10">
        <f t="shared" si="344"/>
        <v>41646.542222222226</v>
      </c>
      <c r="T2216" s="10">
        <f t="shared" si="345"/>
        <v>41676.542222222226</v>
      </c>
      <c r="U2216">
        <f t="shared" si="346"/>
        <v>2014</v>
      </c>
      <c r="V2216">
        <f t="shared" si="347"/>
        <v>2014</v>
      </c>
      <c r="W2216" t="str">
        <f t="shared" si="348"/>
        <v>Jan</v>
      </c>
      <c r="X2216" t="str">
        <f t="shared" si="349"/>
        <v>1000 to 4999</v>
      </c>
      <c r="Y2216" s="12">
        <f>VLOOKUP(H2216,Table1[#All],2,)*Kickstarter!E2216</f>
        <v>1755.01</v>
      </c>
      <c r="Z2216" s="5">
        <f>Y2216/'currency conversion'!$B$18</f>
        <v>3.8092624798508416E-5</v>
      </c>
    </row>
    <row r="2217" spans="1:26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0"/>
        <v>1.5636363636363637</v>
      </c>
      <c r="P2217" s="6">
        <f t="shared" si="341"/>
        <v>26.060606060606062</v>
      </c>
      <c r="Q2217" t="str">
        <f t="shared" si="342"/>
        <v>music</v>
      </c>
      <c r="R2217" t="str">
        <f t="shared" si="343"/>
        <v>electronic music</v>
      </c>
      <c r="S2217" s="10">
        <f t="shared" si="344"/>
        <v>40958.467268518521</v>
      </c>
      <c r="T2217" s="10">
        <f t="shared" si="345"/>
        <v>40981.040972222225</v>
      </c>
      <c r="U2217">
        <f t="shared" si="346"/>
        <v>2012</v>
      </c>
      <c r="V2217">
        <f t="shared" si="347"/>
        <v>2012</v>
      </c>
      <c r="W2217" t="str">
        <f t="shared" si="348"/>
        <v>Feb</v>
      </c>
      <c r="X2217" t="str">
        <f t="shared" si="349"/>
        <v>&lt;1000</v>
      </c>
      <c r="Y2217" s="12">
        <f>VLOOKUP(H2217,Table1[#All],2,)*Kickstarter!E2217</f>
        <v>860</v>
      </c>
      <c r="Z2217" s="5">
        <f>Y2217/'currency conversion'!$B$18</f>
        <v>1.8666365050180474E-5</v>
      </c>
    </row>
    <row r="2218" spans="1:26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0"/>
        <v>1.0566666666666666</v>
      </c>
      <c r="P2218" s="6">
        <f t="shared" si="341"/>
        <v>22.642857142857142</v>
      </c>
      <c r="Q2218" t="str">
        <f t="shared" si="342"/>
        <v>music</v>
      </c>
      <c r="R2218" t="str">
        <f t="shared" si="343"/>
        <v>electronic music</v>
      </c>
      <c r="S2218" s="10">
        <f t="shared" si="344"/>
        <v>42194.50167824074</v>
      </c>
      <c r="T2218" s="10">
        <f t="shared" si="345"/>
        <v>42208.50167824074</v>
      </c>
      <c r="U2218">
        <f t="shared" si="346"/>
        <v>2015</v>
      </c>
      <c r="V2218">
        <f t="shared" si="347"/>
        <v>2015</v>
      </c>
      <c r="W2218" t="str">
        <f t="shared" si="348"/>
        <v>Jul</v>
      </c>
      <c r="X2218" t="str">
        <f t="shared" si="349"/>
        <v>&lt;1000</v>
      </c>
      <c r="Y2218" s="12">
        <f>VLOOKUP(H2218,Table1[#All],2,)*Kickstarter!E2218</f>
        <v>317</v>
      </c>
      <c r="Z2218" s="5">
        <f>Y2218/'currency conversion'!$B$18</f>
        <v>6.8805089777990819E-6</v>
      </c>
    </row>
    <row r="2219" spans="1:26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0"/>
        <v>1.0119047619047619</v>
      </c>
      <c r="P2219" s="6">
        <f t="shared" si="341"/>
        <v>47.222222222222221</v>
      </c>
      <c r="Q2219" t="str">
        <f t="shared" si="342"/>
        <v>music</v>
      </c>
      <c r="R2219" t="str">
        <f t="shared" si="343"/>
        <v>electronic music</v>
      </c>
      <c r="S2219" s="10">
        <f t="shared" si="344"/>
        <v>42299.526770833334</v>
      </c>
      <c r="T2219" s="10">
        <f t="shared" si="345"/>
        <v>42310.083333333328</v>
      </c>
      <c r="U2219">
        <f t="shared" si="346"/>
        <v>2015</v>
      </c>
      <c r="V2219">
        <f t="shared" si="347"/>
        <v>2015</v>
      </c>
      <c r="W2219" t="str">
        <f t="shared" si="348"/>
        <v>Oct</v>
      </c>
      <c r="X2219" t="str">
        <f t="shared" si="349"/>
        <v>&lt;1000</v>
      </c>
      <c r="Y2219" s="12">
        <f>VLOOKUP(H2219,Table1[#All],2,)*Kickstarter!E2219</f>
        <v>425</v>
      </c>
      <c r="Z2219" s="5">
        <f>Y2219/'currency conversion'!$B$18</f>
        <v>9.2246571468915142E-6</v>
      </c>
    </row>
    <row r="2220" spans="1:26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0"/>
        <v>1.2283299999999999</v>
      </c>
      <c r="P2220" s="6">
        <f t="shared" si="341"/>
        <v>32.324473684210524</v>
      </c>
      <c r="Q2220" t="str">
        <f t="shared" si="342"/>
        <v>music</v>
      </c>
      <c r="R2220" t="str">
        <f t="shared" si="343"/>
        <v>electronic music</v>
      </c>
      <c r="S2220" s="10">
        <f t="shared" si="344"/>
        <v>41127.562303240738</v>
      </c>
      <c r="T2220" s="10">
        <f t="shared" si="345"/>
        <v>41149.75</v>
      </c>
      <c r="U2220">
        <f t="shared" si="346"/>
        <v>2012</v>
      </c>
      <c r="V2220">
        <f t="shared" si="347"/>
        <v>2012</v>
      </c>
      <c r="W2220" t="str">
        <f t="shared" si="348"/>
        <v>Aug</v>
      </c>
      <c r="X2220" t="str">
        <f t="shared" si="349"/>
        <v>1000 to 4999</v>
      </c>
      <c r="Y2220" s="12">
        <f>VLOOKUP(H2220,Table1[#All],2,)*Kickstarter!E2220</f>
        <v>2456.66</v>
      </c>
      <c r="Z2220" s="5">
        <f>Y2220/'currency conversion'!$B$18</f>
        <v>5.3321991121135304E-5</v>
      </c>
    </row>
    <row r="2221" spans="1:26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0"/>
        <v>1.0149999999999999</v>
      </c>
      <c r="P2221" s="6">
        <f t="shared" si="341"/>
        <v>53.421052631578945</v>
      </c>
      <c r="Q2221" t="str">
        <f t="shared" si="342"/>
        <v>music</v>
      </c>
      <c r="R2221" t="str">
        <f t="shared" si="343"/>
        <v>electronic music</v>
      </c>
      <c r="S2221" s="10">
        <f t="shared" si="344"/>
        <v>42205.468888888892</v>
      </c>
      <c r="T2221" s="10">
        <f t="shared" si="345"/>
        <v>42235.468888888892</v>
      </c>
      <c r="U2221">
        <f t="shared" si="346"/>
        <v>2015</v>
      </c>
      <c r="V2221">
        <f t="shared" si="347"/>
        <v>2015</v>
      </c>
      <c r="W2221" t="str">
        <f t="shared" si="348"/>
        <v>Jul</v>
      </c>
      <c r="X2221" t="str">
        <f t="shared" si="349"/>
        <v>1000 to 4999</v>
      </c>
      <c r="Y2221" s="12">
        <f>VLOOKUP(H2221,Table1[#All],2,)*Kickstarter!E2221</f>
        <v>1015</v>
      </c>
      <c r="Z2221" s="5">
        <f>Y2221/'currency conversion'!$B$18</f>
        <v>2.203065177434091E-5</v>
      </c>
    </row>
    <row r="2222" spans="1:26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0"/>
        <v>1.0114285714285713</v>
      </c>
      <c r="P2222" s="6">
        <f t="shared" si="341"/>
        <v>51.304347826086953</v>
      </c>
      <c r="Q2222" t="str">
        <f t="shared" si="342"/>
        <v>music</v>
      </c>
      <c r="R2222" t="str">
        <f t="shared" si="343"/>
        <v>electronic music</v>
      </c>
      <c r="S2222" s="10">
        <f t="shared" si="344"/>
        <v>41451.810601851852</v>
      </c>
      <c r="T2222" s="10">
        <f t="shared" si="345"/>
        <v>41481.810601851852</v>
      </c>
      <c r="U2222">
        <f t="shared" si="346"/>
        <v>2013</v>
      </c>
      <c r="V2222">
        <f t="shared" si="347"/>
        <v>2013</v>
      </c>
      <c r="W2222" t="str">
        <f t="shared" si="348"/>
        <v>Jun</v>
      </c>
      <c r="X2222" t="str">
        <f t="shared" si="349"/>
        <v>1000 to 4999</v>
      </c>
      <c r="Y2222" s="12">
        <f>VLOOKUP(H2222,Table1[#All],2,)*Kickstarter!E2222</f>
        <v>3540</v>
      </c>
      <c r="Z2222" s="5">
        <f>Y2222/'currency conversion'!$B$18</f>
        <v>7.6835967764696375E-5</v>
      </c>
    </row>
    <row r="2223" spans="1:26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0"/>
        <v>1.0811999999999999</v>
      </c>
      <c r="P2223" s="6">
        <f t="shared" si="341"/>
        <v>37.197247706422019</v>
      </c>
      <c r="Q2223" t="str">
        <f t="shared" si="342"/>
        <v>games</v>
      </c>
      <c r="R2223" t="str">
        <f t="shared" si="343"/>
        <v>tabletop games</v>
      </c>
      <c r="S2223" s="10">
        <f t="shared" si="344"/>
        <v>42452.416770833333</v>
      </c>
      <c r="T2223" s="10">
        <f t="shared" si="345"/>
        <v>42482.75</v>
      </c>
      <c r="U2223">
        <f t="shared" si="346"/>
        <v>2016</v>
      </c>
      <c r="V2223">
        <f t="shared" si="347"/>
        <v>2016</v>
      </c>
      <c r="W2223" t="str">
        <f t="shared" si="348"/>
        <v>Mar</v>
      </c>
      <c r="X2223" t="str">
        <f t="shared" si="349"/>
        <v>5000 to 9999</v>
      </c>
      <c r="Y2223" s="12">
        <f>VLOOKUP(H2223,Table1[#All],2,)*Kickstarter!E2223</f>
        <v>8109</v>
      </c>
      <c r="Z2223" s="5">
        <f>Y2223/'currency conversion'!$B$18</f>
        <v>1.7600645836269007E-4</v>
      </c>
    </row>
    <row r="2224" spans="1:26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0"/>
        <v>1.6259999999999999</v>
      </c>
      <c r="P2224" s="6">
        <f t="shared" si="341"/>
        <v>27.1</v>
      </c>
      <c r="Q2224" t="str">
        <f t="shared" si="342"/>
        <v>games</v>
      </c>
      <c r="R2224" t="str">
        <f t="shared" si="343"/>
        <v>tabletop games</v>
      </c>
      <c r="S2224" s="10">
        <f t="shared" si="344"/>
        <v>40906.537581018521</v>
      </c>
      <c r="T2224" s="10">
        <f t="shared" si="345"/>
        <v>40936.537581018521</v>
      </c>
      <c r="U2224">
        <f t="shared" si="346"/>
        <v>2011</v>
      </c>
      <c r="V2224">
        <f t="shared" si="347"/>
        <v>2012</v>
      </c>
      <c r="W2224" t="str">
        <f t="shared" si="348"/>
        <v>Dec</v>
      </c>
      <c r="X2224" t="str">
        <f t="shared" si="349"/>
        <v>&lt;1000</v>
      </c>
      <c r="Y2224" s="12">
        <f>VLOOKUP(H2224,Table1[#All],2,)*Kickstarter!E2224</f>
        <v>813</v>
      </c>
      <c r="Z2224" s="5">
        <f>Y2224/'currency conversion'!$B$18</f>
        <v>1.7646226495112471E-5</v>
      </c>
    </row>
    <row r="2225" spans="1:26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0"/>
        <v>1.0580000000000001</v>
      </c>
      <c r="P2225" s="6">
        <f t="shared" si="341"/>
        <v>206.31</v>
      </c>
      <c r="Q2225" t="str">
        <f t="shared" si="342"/>
        <v>games</v>
      </c>
      <c r="R2225" t="str">
        <f t="shared" si="343"/>
        <v>tabletop games</v>
      </c>
      <c r="S2225" s="10">
        <f t="shared" si="344"/>
        <v>42152.390833333338</v>
      </c>
      <c r="T2225" s="10">
        <f t="shared" si="345"/>
        <v>42182.390833333338</v>
      </c>
      <c r="U2225">
        <f t="shared" si="346"/>
        <v>2015</v>
      </c>
      <c r="V2225">
        <f t="shared" si="347"/>
        <v>2015</v>
      </c>
      <c r="W2225" t="str">
        <f t="shared" si="348"/>
        <v>May</v>
      </c>
      <c r="X2225" t="str">
        <f t="shared" si="349"/>
        <v>20000 to 24999</v>
      </c>
      <c r="Y2225" s="12">
        <f>VLOOKUP(H2225,Table1[#All],2,)*Kickstarter!E2225</f>
        <v>15473.25</v>
      </c>
      <c r="Z2225" s="5">
        <f>Y2225/'currency conversion'!$B$18</f>
        <v>3.3584806164268025E-4</v>
      </c>
    </row>
    <row r="2226" spans="1:26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0"/>
        <v>2.4315000000000002</v>
      </c>
      <c r="P2226" s="6">
        <f t="shared" si="341"/>
        <v>82.145270270270274</v>
      </c>
      <c r="Q2226" t="str">
        <f t="shared" si="342"/>
        <v>games</v>
      </c>
      <c r="R2226" t="str">
        <f t="shared" si="343"/>
        <v>tabletop games</v>
      </c>
      <c r="S2226" s="10">
        <f t="shared" si="344"/>
        <v>42644.417534722219</v>
      </c>
      <c r="T2226" s="10">
        <f t="shared" si="345"/>
        <v>42672.541666666672</v>
      </c>
      <c r="U2226">
        <f t="shared" si="346"/>
        <v>2016</v>
      </c>
      <c r="V2226">
        <f t="shared" si="347"/>
        <v>2016</v>
      </c>
      <c r="W2226" t="str">
        <f t="shared" si="348"/>
        <v>Oct</v>
      </c>
      <c r="X2226" t="str">
        <f t="shared" si="349"/>
        <v>20000 to 24999</v>
      </c>
      <c r="Y2226" s="12">
        <f>VLOOKUP(H2226,Table1[#All],2,)*Kickstarter!E2226</f>
        <v>24315</v>
      </c>
      <c r="Z2226" s="5">
        <f>Y2226/'currency conversion'!$B$18</f>
        <v>5.277589141803933E-4</v>
      </c>
    </row>
    <row r="2227" spans="1:26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0"/>
        <v>9.4483338095238096</v>
      </c>
      <c r="P2227" s="6">
        <f t="shared" si="341"/>
        <v>164.79651993355483</v>
      </c>
      <c r="Q2227" t="str">
        <f t="shared" si="342"/>
        <v>games</v>
      </c>
      <c r="R2227" t="str">
        <f t="shared" si="343"/>
        <v>tabletop games</v>
      </c>
      <c r="S2227" s="10">
        <f t="shared" si="344"/>
        <v>41873.54184027778</v>
      </c>
      <c r="T2227" s="10">
        <f t="shared" si="345"/>
        <v>41903.54184027778</v>
      </c>
      <c r="U2227">
        <f t="shared" si="346"/>
        <v>2014</v>
      </c>
      <c r="V2227">
        <f t="shared" si="347"/>
        <v>2014</v>
      </c>
      <c r="W2227" t="str">
        <f t="shared" si="348"/>
        <v>Aug</v>
      </c>
      <c r="X2227" t="str">
        <f t="shared" si="349"/>
        <v>&gt;50000</v>
      </c>
      <c r="Y2227" s="12">
        <f>VLOOKUP(H2227,Table1[#All],2,)*Kickstarter!E2227</f>
        <v>259923.66310000003</v>
      </c>
      <c r="Z2227" s="5">
        <f>Y2227/'currency conversion'!$B$18</f>
        <v>5.6416627681450289E-3</v>
      </c>
    </row>
    <row r="2228" spans="1:26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0"/>
        <v>1.0846283333333333</v>
      </c>
      <c r="P2228" s="6">
        <f t="shared" si="341"/>
        <v>60.820280373831778</v>
      </c>
      <c r="Q2228" t="str">
        <f t="shared" si="342"/>
        <v>games</v>
      </c>
      <c r="R2228" t="str">
        <f t="shared" si="343"/>
        <v>tabletop games</v>
      </c>
      <c r="S2228" s="10">
        <f t="shared" si="344"/>
        <v>42381.54886574074</v>
      </c>
      <c r="T2228" s="10">
        <f t="shared" si="345"/>
        <v>42411.957638888889</v>
      </c>
      <c r="U2228">
        <f t="shared" si="346"/>
        <v>2016</v>
      </c>
      <c r="V2228">
        <f t="shared" si="347"/>
        <v>2016</v>
      </c>
      <c r="W2228" t="str">
        <f t="shared" si="348"/>
        <v>Jan</v>
      </c>
      <c r="X2228" t="str">
        <f t="shared" si="349"/>
        <v>15000 to 19999</v>
      </c>
      <c r="Y2228" s="12">
        <f>VLOOKUP(H2228,Table1[#All],2,)*Kickstarter!E2228</f>
        <v>19523.310000000001</v>
      </c>
      <c r="Z2228" s="5">
        <f>Y2228/'currency conversion'!$B$18</f>
        <v>4.2375492028818489E-4</v>
      </c>
    </row>
    <row r="2229" spans="1:26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0"/>
        <v>1.5737692307692308</v>
      </c>
      <c r="P2229" s="6">
        <f t="shared" si="341"/>
        <v>67.970099667774093</v>
      </c>
      <c r="Q2229" t="str">
        <f t="shared" si="342"/>
        <v>games</v>
      </c>
      <c r="R2229" t="str">
        <f t="shared" si="343"/>
        <v>tabletop games</v>
      </c>
      <c r="S2229" s="10">
        <f t="shared" si="344"/>
        <v>41561.557349537034</v>
      </c>
      <c r="T2229" s="10">
        <f t="shared" si="345"/>
        <v>41591.599016203705</v>
      </c>
      <c r="U2229">
        <f t="shared" si="346"/>
        <v>2013</v>
      </c>
      <c r="V2229">
        <f t="shared" si="347"/>
        <v>2013</v>
      </c>
      <c r="W2229" t="str">
        <f t="shared" si="348"/>
        <v>Oct</v>
      </c>
      <c r="X2229" t="str">
        <f t="shared" si="349"/>
        <v>20000 to 24999</v>
      </c>
      <c r="Y2229" s="12">
        <f>VLOOKUP(H2229,Table1[#All],2,)*Kickstarter!E2229</f>
        <v>26801.29</v>
      </c>
      <c r="Z2229" s="5">
        <f>Y2229/'currency conversion'!$B$18</f>
        <v>5.8172402669273422E-4</v>
      </c>
    </row>
    <row r="2230" spans="1:26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0"/>
        <v>11.744899999999999</v>
      </c>
      <c r="P2230" s="6">
        <f t="shared" si="341"/>
        <v>81.561805555555551</v>
      </c>
      <c r="Q2230" t="str">
        <f t="shared" si="342"/>
        <v>games</v>
      </c>
      <c r="R2230" t="str">
        <f t="shared" si="343"/>
        <v>tabletop games</v>
      </c>
      <c r="S2230" s="10">
        <f t="shared" si="344"/>
        <v>42202.028194444443</v>
      </c>
      <c r="T2230" s="10">
        <f t="shared" si="345"/>
        <v>42232.028194444443</v>
      </c>
      <c r="U2230">
        <f t="shared" si="346"/>
        <v>2015</v>
      </c>
      <c r="V2230">
        <f t="shared" si="347"/>
        <v>2015</v>
      </c>
      <c r="W2230" t="str">
        <f t="shared" si="348"/>
        <v>Jul</v>
      </c>
      <c r="X2230" t="str">
        <f t="shared" si="349"/>
        <v>10000 to 14999</v>
      </c>
      <c r="Y2230" s="12">
        <f>VLOOKUP(H2230,Table1[#All],2,)*Kickstarter!E2230</f>
        <v>13389.185999999998</v>
      </c>
      <c r="Z2230" s="5">
        <f>Y2230/'currency conversion'!$B$18</f>
        <v>2.9061329488461125E-4</v>
      </c>
    </row>
    <row r="2231" spans="1:26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0"/>
        <v>1.7104755366949576</v>
      </c>
      <c r="P2231" s="6">
        <f t="shared" si="341"/>
        <v>25.42547309833024</v>
      </c>
      <c r="Q2231" t="str">
        <f t="shared" si="342"/>
        <v>games</v>
      </c>
      <c r="R2231" t="str">
        <f t="shared" si="343"/>
        <v>tabletop games</v>
      </c>
      <c r="S2231" s="10">
        <f t="shared" si="344"/>
        <v>41484.414247685185</v>
      </c>
      <c r="T2231" s="10">
        <f t="shared" si="345"/>
        <v>41519.916666666664</v>
      </c>
      <c r="U2231">
        <f t="shared" si="346"/>
        <v>2013</v>
      </c>
      <c r="V2231">
        <f t="shared" si="347"/>
        <v>2013</v>
      </c>
      <c r="W2231" t="str">
        <f t="shared" si="348"/>
        <v>Jul</v>
      </c>
      <c r="X2231" t="str">
        <f t="shared" si="349"/>
        <v>10000 to 14999</v>
      </c>
      <c r="Y2231" s="12">
        <f>VLOOKUP(H2231,Table1[#All],2,)*Kickstarter!E2231</f>
        <v>13704.33</v>
      </c>
      <c r="Z2231" s="5">
        <f>Y2231/'currency conversion'!$B$18</f>
        <v>2.9745351924202301E-4</v>
      </c>
    </row>
    <row r="2232" spans="1:26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0"/>
        <v>1.2595294117647058</v>
      </c>
      <c r="P2232" s="6">
        <f t="shared" si="341"/>
        <v>21.497991967871485</v>
      </c>
      <c r="Q2232" t="str">
        <f t="shared" si="342"/>
        <v>games</v>
      </c>
      <c r="R2232" t="str">
        <f t="shared" si="343"/>
        <v>tabletop games</v>
      </c>
      <c r="S2232" s="10">
        <f t="shared" si="344"/>
        <v>41724.631099537037</v>
      </c>
      <c r="T2232" s="10">
        <f t="shared" si="345"/>
        <v>41754.631099537037</v>
      </c>
      <c r="U2232">
        <f t="shared" si="346"/>
        <v>2014</v>
      </c>
      <c r="V2232">
        <f t="shared" si="347"/>
        <v>2014</v>
      </c>
      <c r="W2232" t="str">
        <f t="shared" si="348"/>
        <v>Mar</v>
      </c>
      <c r="X2232" t="str">
        <f t="shared" si="349"/>
        <v>10000 to 14999</v>
      </c>
      <c r="Y2232" s="12">
        <f>VLOOKUP(H2232,Table1[#All],2,)*Kickstarter!E2232</f>
        <v>10706</v>
      </c>
      <c r="Z2232" s="5">
        <f>Y2232/'currency conversion'!$B$18</f>
        <v>2.3237453979910717E-4</v>
      </c>
    </row>
    <row r="2233" spans="1:26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0"/>
        <v>12.121296000000001</v>
      </c>
      <c r="P2233" s="6">
        <f t="shared" si="341"/>
        <v>27.226630727762803</v>
      </c>
      <c r="Q2233" t="str">
        <f t="shared" si="342"/>
        <v>games</v>
      </c>
      <c r="R2233" t="str">
        <f t="shared" si="343"/>
        <v>tabletop games</v>
      </c>
      <c r="S2233" s="10">
        <f t="shared" si="344"/>
        <v>41423.660891203705</v>
      </c>
      <c r="T2233" s="10">
        <f t="shared" si="345"/>
        <v>41449.958333333336</v>
      </c>
      <c r="U2233">
        <f t="shared" si="346"/>
        <v>2013</v>
      </c>
      <c r="V2233">
        <f t="shared" si="347"/>
        <v>2013</v>
      </c>
      <c r="W2233" t="str">
        <f t="shared" si="348"/>
        <v>May</v>
      </c>
      <c r="X2233" t="str">
        <f t="shared" si="349"/>
        <v>30000 to 34999</v>
      </c>
      <c r="Y2233" s="12">
        <f>VLOOKUP(H2233,Table1[#All],2,)*Kickstarter!E2233</f>
        <v>30303.24</v>
      </c>
      <c r="Z2233" s="5">
        <f>Y2233/'currency conversion'!$B$18</f>
        <v>6.577341163293384E-4</v>
      </c>
    </row>
    <row r="2234" spans="1:26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0"/>
        <v>4.9580000000000002</v>
      </c>
      <c r="P2234" s="6">
        <f t="shared" si="341"/>
        <v>25.091093117408906</v>
      </c>
      <c r="Q2234" t="str">
        <f t="shared" si="342"/>
        <v>games</v>
      </c>
      <c r="R2234" t="str">
        <f t="shared" si="343"/>
        <v>tabletop games</v>
      </c>
      <c r="S2234" s="10">
        <f t="shared" si="344"/>
        <v>41806.544074074074</v>
      </c>
      <c r="T2234" s="10">
        <f t="shared" si="345"/>
        <v>41838.875</v>
      </c>
      <c r="U2234">
        <f t="shared" si="346"/>
        <v>2014</v>
      </c>
      <c r="V2234">
        <f t="shared" si="347"/>
        <v>2014</v>
      </c>
      <c r="W2234" t="str">
        <f t="shared" si="348"/>
        <v>Jun</v>
      </c>
      <c r="X2234" t="str">
        <f t="shared" si="349"/>
        <v>20000 to 24999</v>
      </c>
      <c r="Y2234" s="12">
        <f>VLOOKUP(H2234,Table1[#All],2,)*Kickstarter!E2234</f>
        <v>24790</v>
      </c>
      <c r="Z2234" s="5">
        <f>Y2234/'currency conversion'!$B$18</f>
        <v>5.3806882510927208E-4</v>
      </c>
    </row>
    <row r="2235" spans="1:26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0"/>
        <v>3.3203999999999998</v>
      </c>
      <c r="P2235" s="6">
        <f t="shared" si="341"/>
        <v>21.230179028132991</v>
      </c>
      <c r="Q2235" t="str">
        <f t="shared" si="342"/>
        <v>games</v>
      </c>
      <c r="R2235" t="str">
        <f t="shared" si="343"/>
        <v>tabletop games</v>
      </c>
      <c r="S2235" s="10">
        <f t="shared" si="344"/>
        <v>42331.128923611112</v>
      </c>
      <c r="T2235" s="10">
        <f t="shared" si="345"/>
        <v>42351.75</v>
      </c>
      <c r="U2235">
        <f t="shared" si="346"/>
        <v>2015</v>
      </c>
      <c r="V2235">
        <f t="shared" si="347"/>
        <v>2015</v>
      </c>
      <c r="W2235" t="str">
        <f t="shared" si="348"/>
        <v>Nov</v>
      </c>
      <c r="X2235" t="str">
        <f t="shared" si="349"/>
        <v>5000 to 9999</v>
      </c>
      <c r="Y2235" s="12">
        <f>VLOOKUP(H2235,Table1[#All],2,)*Kickstarter!E2235</f>
        <v>10874.310000000001</v>
      </c>
      <c r="Z2235" s="5">
        <f>Y2235/'currency conversion'!$B$18</f>
        <v>2.3602772108003263E-4</v>
      </c>
    </row>
    <row r="2236" spans="1:26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0"/>
        <v>11.65</v>
      </c>
      <c r="P2236" s="6">
        <f t="shared" si="341"/>
        <v>41.607142857142854</v>
      </c>
      <c r="Q2236" t="str">
        <f t="shared" si="342"/>
        <v>games</v>
      </c>
      <c r="R2236" t="str">
        <f t="shared" si="343"/>
        <v>tabletop games</v>
      </c>
      <c r="S2236" s="10">
        <f t="shared" si="344"/>
        <v>42710.574618055558</v>
      </c>
      <c r="T2236" s="10">
        <f t="shared" si="345"/>
        <v>42740.574618055558</v>
      </c>
      <c r="U2236">
        <f t="shared" si="346"/>
        <v>2016</v>
      </c>
      <c r="V2236">
        <f t="shared" si="347"/>
        <v>2017</v>
      </c>
      <c r="W2236" t="str">
        <f t="shared" si="348"/>
        <v>Dec</v>
      </c>
      <c r="X2236" t="str">
        <f t="shared" si="349"/>
        <v>1000 to 4999</v>
      </c>
      <c r="Y2236" s="12">
        <f>VLOOKUP(H2236,Table1[#All],2,)*Kickstarter!E2236</f>
        <v>1165</v>
      </c>
      <c r="Z2236" s="5">
        <f>Y2236/'currency conversion'!$B$18</f>
        <v>2.528641312030262E-5</v>
      </c>
    </row>
    <row r="2237" spans="1:26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0"/>
        <v>1.5331538461538461</v>
      </c>
      <c r="P2237" s="6">
        <f t="shared" si="341"/>
        <v>135.58503401360545</v>
      </c>
      <c r="Q2237" t="str">
        <f t="shared" si="342"/>
        <v>games</v>
      </c>
      <c r="R2237" t="str">
        <f t="shared" si="343"/>
        <v>tabletop games</v>
      </c>
      <c r="S2237" s="10">
        <f t="shared" si="344"/>
        <v>42061.772118055553</v>
      </c>
      <c r="T2237" s="10">
        <f t="shared" si="345"/>
        <v>42091.730451388888</v>
      </c>
      <c r="U2237">
        <f t="shared" si="346"/>
        <v>2015</v>
      </c>
      <c r="V2237">
        <f t="shared" si="347"/>
        <v>2015</v>
      </c>
      <c r="W2237" t="str">
        <f t="shared" si="348"/>
        <v>Feb</v>
      </c>
      <c r="X2237" t="str">
        <f t="shared" si="349"/>
        <v>15000 to 19999</v>
      </c>
      <c r="Y2237" s="12">
        <f>VLOOKUP(H2237,Table1[#All],2,)*Kickstarter!E2237</f>
        <v>14948.25</v>
      </c>
      <c r="Z2237" s="5">
        <f>Y2237/'currency conversion'!$B$18</f>
        <v>3.2445289693181428E-4</v>
      </c>
    </row>
    <row r="2238" spans="1:26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0"/>
        <v>5.3710714285714287</v>
      </c>
      <c r="P2238" s="6">
        <f t="shared" si="341"/>
        <v>22.116176470588236</v>
      </c>
      <c r="Q2238" t="str">
        <f t="shared" si="342"/>
        <v>games</v>
      </c>
      <c r="R2238" t="str">
        <f t="shared" si="343"/>
        <v>tabletop games</v>
      </c>
      <c r="S2238" s="10">
        <f t="shared" si="344"/>
        <v>42371.367164351846</v>
      </c>
      <c r="T2238" s="10">
        <f t="shared" si="345"/>
        <v>42401.367164351846</v>
      </c>
      <c r="U2238">
        <f t="shared" si="346"/>
        <v>2016</v>
      </c>
      <c r="V2238">
        <f t="shared" si="347"/>
        <v>2016</v>
      </c>
      <c r="W2238" t="str">
        <f t="shared" si="348"/>
        <v>Jan</v>
      </c>
      <c r="X2238" t="str">
        <f t="shared" si="349"/>
        <v>15000 to 19999</v>
      </c>
      <c r="Y2238" s="12">
        <f>VLOOKUP(H2238,Table1[#All],2,)*Kickstarter!E2238</f>
        <v>15039</v>
      </c>
      <c r="Z2238" s="5">
        <f>Y2238/'currency conversion'!$B$18</f>
        <v>3.264226325461211E-4</v>
      </c>
    </row>
    <row r="2239" spans="1:26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0"/>
        <v>3.5292777777777777</v>
      </c>
      <c r="P2239" s="6">
        <f t="shared" si="341"/>
        <v>64.625635808748726</v>
      </c>
      <c r="Q2239" t="str">
        <f t="shared" si="342"/>
        <v>games</v>
      </c>
      <c r="R2239" t="str">
        <f t="shared" si="343"/>
        <v>tabletop games</v>
      </c>
      <c r="S2239" s="10">
        <f t="shared" si="344"/>
        <v>41914.753275462965</v>
      </c>
      <c r="T2239" s="10">
        <f t="shared" si="345"/>
        <v>41955.082638888889</v>
      </c>
      <c r="U2239">
        <f t="shared" si="346"/>
        <v>2014</v>
      </c>
      <c r="V2239">
        <f t="shared" si="347"/>
        <v>2014</v>
      </c>
      <c r="W2239" t="str">
        <f t="shared" si="348"/>
        <v>Oct</v>
      </c>
      <c r="X2239" t="str">
        <f t="shared" si="349"/>
        <v>&gt;50000</v>
      </c>
      <c r="Y2239" s="12">
        <f>VLOOKUP(H2239,Table1[#All],2,)*Kickstarter!E2239</f>
        <v>63527</v>
      </c>
      <c r="Z2239" s="5">
        <f>Y2239/'currency conversion'!$B$18</f>
        <v>1.3788583401660639E-3</v>
      </c>
    </row>
    <row r="2240" spans="1:26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0"/>
        <v>1.3740000000000001</v>
      </c>
      <c r="P2240" s="6">
        <f t="shared" si="341"/>
        <v>69.569620253164558</v>
      </c>
      <c r="Q2240" t="str">
        <f t="shared" si="342"/>
        <v>games</v>
      </c>
      <c r="R2240" t="str">
        <f t="shared" si="343"/>
        <v>tabletop games</v>
      </c>
      <c r="S2240" s="10">
        <f t="shared" si="344"/>
        <v>42774.371712962966</v>
      </c>
      <c r="T2240" s="10">
        <f t="shared" si="345"/>
        <v>42804.371712962966</v>
      </c>
      <c r="U2240">
        <f t="shared" si="346"/>
        <v>2017</v>
      </c>
      <c r="V2240">
        <f t="shared" si="347"/>
        <v>2017</v>
      </c>
      <c r="W2240" t="str">
        <f t="shared" si="348"/>
        <v>Feb</v>
      </c>
      <c r="X2240" t="str">
        <f t="shared" si="349"/>
        <v>5000 to 9999</v>
      </c>
      <c r="Y2240" s="12">
        <f>VLOOKUP(H2240,Table1[#All],2,)*Kickstarter!E2240</f>
        <v>6265.44</v>
      </c>
      <c r="Z2240" s="5">
        <f>Y2240/'currency conversion'!$B$18</f>
        <v>1.3599184911628227E-4</v>
      </c>
    </row>
    <row r="2241" spans="1:26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0"/>
        <v>1.2802667999999999</v>
      </c>
      <c r="P2241" s="6">
        <f t="shared" si="341"/>
        <v>75.133028169014082</v>
      </c>
      <c r="Q2241" t="str">
        <f t="shared" si="342"/>
        <v>games</v>
      </c>
      <c r="R2241" t="str">
        <f t="shared" si="343"/>
        <v>tabletop games</v>
      </c>
      <c r="S2241" s="10">
        <f t="shared" si="344"/>
        <v>41572.708495370374</v>
      </c>
      <c r="T2241" s="10">
        <f t="shared" si="345"/>
        <v>41608.918055555558</v>
      </c>
      <c r="U2241">
        <f t="shared" si="346"/>
        <v>2013</v>
      </c>
      <c r="V2241">
        <f t="shared" si="347"/>
        <v>2013</v>
      </c>
      <c r="W2241" t="str">
        <f t="shared" si="348"/>
        <v>Oct</v>
      </c>
      <c r="X2241" t="str">
        <f t="shared" si="349"/>
        <v>30000 to 34999</v>
      </c>
      <c r="Y2241" s="12">
        <f>VLOOKUP(H2241,Table1[#All],2,)*Kickstarter!E2241</f>
        <v>32006.67</v>
      </c>
      <c r="Z2241" s="5">
        <f>Y2241/'currency conversion'!$B$18</f>
        <v>6.9470719332634866E-4</v>
      </c>
    </row>
    <row r="2242" spans="1:26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0"/>
        <v>2.7067999999999999</v>
      </c>
      <c r="P2242" s="6">
        <f t="shared" si="341"/>
        <v>140.97916666666666</v>
      </c>
      <c r="Q2242" t="str">
        <f t="shared" si="342"/>
        <v>games</v>
      </c>
      <c r="R2242" t="str">
        <f t="shared" si="343"/>
        <v>tabletop games</v>
      </c>
      <c r="S2242" s="10">
        <f t="shared" si="344"/>
        <v>42452.575740740736</v>
      </c>
      <c r="T2242" s="10">
        <f t="shared" si="345"/>
        <v>42482.575740740736</v>
      </c>
      <c r="U2242">
        <f t="shared" si="346"/>
        <v>2016</v>
      </c>
      <c r="V2242">
        <f t="shared" si="347"/>
        <v>2016</v>
      </c>
      <c r="W2242" t="str">
        <f t="shared" si="348"/>
        <v>Mar</v>
      </c>
      <c r="X2242" t="str">
        <f t="shared" si="349"/>
        <v>10000 to 14999</v>
      </c>
      <c r="Y2242" s="12">
        <f>VLOOKUP(H2242,Table1[#All],2,)*Kickstarter!E2242</f>
        <v>13534</v>
      </c>
      <c r="Z2242" s="5">
        <f>Y2242/'currency conversion'!$B$18</f>
        <v>2.937564937083053E-4</v>
      </c>
    </row>
    <row r="2243" spans="1:26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0">IF(D2243&lt;&gt;0,IF(E2243&lt;&gt;0,E2243/D2243,0),0)</f>
        <v>8.0640000000000001</v>
      </c>
      <c r="P2243" s="6">
        <f t="shared" ref="P2243:P2306" si="351">IF(L2243&lt;&gt;0,IF(E2243&lt;&gt;0,E2243/L2243,0),0)</f>
        <v>49.472392638036808</v>
      </c>
      <c r="Q2243" t="str">
        <f t="shared" ref="Q2243:Q2306" si="352">LEFT(N2243,SEARCH("/",N2243,1)-1)</f>
        <v>games</v>
      </c>
      <c r="R2243" t="str">
        <f t="shared" ref="R2243:R2306" si="353">RIGHT(N2243,LEN(N2243)-SEARCH("/",N2243,1))</f>
        <v>tabletop games</v>
      </c>
      <c r="S2243" s="10">
        <f t="shared" ref="S2243:S2306" si="354">(J2243/86400)+25569+(-6/24)</f>
        <v>42766.577546296292</v>
      </c>
      <c r="T2243" s="10">
        <f t="shared" ref="T2243:T2306" si="355">(I2243/86400)+25569+(-6/24)</f>
        <v>42796.577546296292</v>
      </c>
      <c r="U2243">
        <f t="shared" ref="U2243:U2306" si="356">YEAR(S2243)</f>
        <v>2017</v>
      </c>
      <c r="V2243">
        <f t="shared" ref="V2243:V2306" si="357">YEAR(T2243)</f>
        <v>2017</v>
      </c>
      <c r="W2243" t="str">
        <f t="shared" ref="W2243:W2306" si="358">TEXT(S2243,"mmm")</f>
        <v>Jan</v>
      </c>
      <c r="X2243" t="str">
        <f t="shared" ref="X2243:X2306" si="359">IF(E2243=0,"No funding",IF(E2243&lt;1000,"&lt;1000",IF(E2243&lt;4999,"1000 to 4999",IF(E2243&lt;10000,"5000 to 9999",IF(E2243&lt;14999,"10000 to 14999",IF(E2243&lt;20000,"15000 to 19999",IF(E2243&lt;25000,"20000 to 24999",IF(E2243&lt;30000,"25000 to 29999",IF(E2243&lt;35000,"30000 to 34999",IF(E2243&lt;40000,"35000 to 39999",IF(E2243&lt;45000,"40000 to 44999",IF(E2243&lt;50000,"45000 to 49999","&gt;50000"))))))))))))</f>
        <v>5000 to 9999</v>
      </c>
      <c r="Y2243" s="12">
        <f>VLOOKUP(H2243,Table1[#All],2,)*Kickstarter!E2243</f>
        <v>10563.84</v>
      </c>
      <c r="Z2243" s="5">
        <f>Y2243/'currency conversion'!$B$18</f>
        <v>2.2928894624616106E-4</v>
      </c>
    </row>
    <row r="2244" spans="1:26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0"/>
        <v>13.600976000000001</v>
      </c>
      <c r="P2244" s="6">
        <f t="shared" si="351"/>
        <v>53.865251485148519</v>
      </c>
      <c r="Q2244" t="str">
        <f t="shared" si="352"/>
        <v>games</v>
      </c>
      <c r="R2244" t="str">
        <f t="shared" si="353"/>
        <v>tabletop games</v>
      </c>
      <c r="S2244" s="10">
        <f t="shared" si="354"/>
        <v>41569.325613425928</v>
      </c>
      <c r="T2244" s="10">
        <f t="shared" si="355"/>
        <v>41604.876388888893</v>
      </c>
      <c r="U2244">
        <f t="shared" si="356"/>
        <v>2013</v>
      </c>
      <c r="V2244">
        <f t="shared" si="357"/>
        <v>2013</v>
      </c>
      <c r="W2244" t="str">
        <f t="shared" si="358"/>
        <v>Oct</v>
      </c>
      <c r="X2244" t="str">
        <f t="shared" si="359"/>
        <v>&gt;50000</v>
      </c>
      <c r="Y2244" s="12">
        <f>VLOOKUP(H2244,Table1[#All],2,)*Kickstarter!E2244</f>
        <v>136009.76</v>
      </c>
      <c r="Z2244" s="5">
        <f>Y2244/'currency conversion'!$B$18</f>
        <v>2.9521021285435285E-3</v>
      </c>
    </row>
    <row r="2245" spans="1:26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0"/>
        <v>9302.5</v>
      </c>
      <c r="P2245" s="6">
        <f t="shared" si="351"/>
        <v>4.5712530712530715</v>
      </c>
      <c r="Q2245" t="str">
        <f t="shared" si="352"/>
        <v>games</v>
      </c>
      <c r="R2245" t="str">
        <f t="shared" si="353"/>
        <v>tabletop games</v>
      </c>
      <c r="S2245" s="10">
        <f t="shared" si="354"/>
        <v>42800.501041666663</v>
      </c>
      <c r="T2245" s="10">
        <f t="shared" si="355"/>
        <v>42806.875</v>
      </c>
      <c r="U2245">
        <f t="shared" si="356"/>
        <v>2017</v>
      </c>
      <c r="V2245">
        <f t="shared" si="357"/>
        <v>2017</v>
      </c>
      <c r="W2245" t="str">
        <f t="shared" si="358"/>
        <v>Mar</v>
      </c>
      <c r="X2245" t="str">
        <f t="shared" si="359"/>
        <v>5000 to 9999</v>
      </c>
      <c r="Y2245" s="12">
        <f>VLOOKUP(H2245,Table1[#All],2,)*Kickstarter!E2245</f>
        <v>9302.5</v>
      </c>
      <c r="Z2245" s="5">
        <f>Y2245/'currency conversion'!$B$18</f>
        <v>2.0191146613872542E-4</v>
      </c>
    </row>
    <row r="2246" spans="1:26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0"/>
        <v>3.7702</v>
      </c>
      <c r="P2246" s="6">
        <f t="shared" si="351"/>
        <v>65.00344827586207</v>
      </c>
      <c r="Q2246" t="str">
        <f t="shared" si="352"/>
        <v>games</v>
      </c>
      <c r="R2246" t="str">
        <f t="shared" si="353"/>
        <v>tabletop games</v>
      </c>
      <c r="S2246" s="10">
        <f t="shared" si="354"/>
        <v>42647.568819444445</v>
      </c>
      <c r="T2246" s="10">
        <f t="shared" si="355"/>
        <v>42659.604166666672</v>
      </c>
      <c r="U2246">
        <f t="shared" si="356"/>
        <v>2016</v>
      </c>
      <c r="V2246">
        <f t="shared" si="357"/>
        <v>2016</v>
      </c>
      <c r="W2246" t="str">
        <f t="shared" si="358"/>
        <v>Oct</v>
      </c>
      <c r="X2246" t="str">
        <f t="shared" si="359"/>
        <v>15000 to 19999</v>
      </c>
      <c r="Y2246" s="12">
        <f>VLOOKUP(H2246,Table1[#All],2,)*Kickstarter!E2246</f>
        <v>18851</v>
      </c>
      <c r="Z2246" s="5">
        <f>Y2246/'currency conversion'!$B$18</f>
        <v>4.0916238088482804E-4</v>
      </c>
    </row>
    <row r="2247" spans="1:26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0"/>
        <v>26.47025</v>
      </c>
      <c r="P2247" s="6">
        <f t="shared" si="351"/>
        <v>53.475252525252522</v>
      </c>
      <c r="Q2247" t="str">
        <f t="shared" si="352"/>
        <v>games</v>
      </c>
      <c r="R2247" t="str">
        <f t="shared" si="353"/>
        <v>tabletop games</v>
      </c>
      <c r="S2247" s="10">
        <f t="shared" si="354"/>
        <v>41660.45853009259</v>
      </c>
      <c r="T2247" s="10">
        <f t="shared" si="355"/>
        <v>41691.5</v>
      </c>
      <c r="U2247">
        <f t="shared" si="356"/>
        <v>2014</v>
      </c>
      <c r="V2247">
        <f t="shared" si="357"/>
        <v>2014</v>
      </c>
      <c r="W2247" t="str">
        <f t="shared" si="358"/>
        <v>Jan</v>
      </c>
      <c r="X2247" t="str">
        <f t="shared" si="359"/>
        <v>&gt;50000</v>
      </c>
      <c r="Y2247" s="12">
        <f>VLOOKUP(H2247,Table1[#All],2,)*Kickstarter!E2247</f>
        <v>105881</v>
      </c>
      <c r="Z2247" s="5">
        <f>Y2247/'currency conversion'!$B$18</f>
        <v>2.2981551138118125E-3</v>
      </c>
    </row>
    <row r="2248" spans="1:26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0"/>
        <v>1.0012000000000001</v>
      </c>
      <c r="P2248" s="6">
        <f t="shared" si="351"/>
        <v>43.912280701754383</v>
      </c>
      <c r="Q2248" t="str">
        <f t="shared" si="352"/>
        <v>games</v>
      </c>
      <c r="R2248" t="str">
        <f t="shared" si="353"/>
        <v>tabletop games</v>
      </c>
      <c r="S2248" s="10">
        <f t="shared" si="354"/>
        <v>42221.54178240741</v>
      </c>
      <c r="T2248" s="10">
        <f t="shared" si="355"/>
        <v>42251.54178240741</v>
      </c>
      <c r="U2248">
        <f t="shared" si="356"/>
        <v>2015</v>
      </c>
      <c r="V2248">
        <f t="shared" si="357"/>
        <v>2015</v>
      </c>
      <c r="W2248" t="str">
        <f t="shared" si="358"/>
        <v>Aug</v>
      </c>
      <c r="X2248" t="str">
        <f t="shared" si="359"/>
        <v>1000 to 4999</v>
      </c>
      <c r="Y2248" s="12">
        <f>VLOOKUP(H2248,Table1[#All],2,)*Kickstarter!E2248</f>
        <v>3278.9300000000003</v>
      </c>
      <c r="Z2248" s="5">
        <f>Y2248/'currency conversion'!$B$18</f>
        <v>7.1169423667428216E-5</v>
      </c>
    </row>
    <row r="2249" spans="1:26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0"/>
        <v>1.0445405405405406</v>
      </c>
      <c r="P2249" s="6">
        <f t="shared" si="351"/>
        <v>50.852631578947367</v>
      </c>
      <c r="Q2249" t="str">
        <f t="shared" si="352"/>
        <v>games</v>
      </c>
      <c r="R2249" t="str">
        <f t="shared" si="353"/>
        <v>tabletop games</v>
      </c>
      <c r="S2249" s="10">
        <f t="shared" si="354"/>
        <v>42200.416261574079</v>
      </c>
      <c r="T2249" s="10">
        <f t="shared" si="355"/>
        <v>42214.416261574079</v>
      </c>
      <c r="U2249">
        <f t="shared" si="356"/>
        <v>2015</v>
      </c>
      <c r="V2249">
        <f t="shared" si="357"/>
        <v>2015</v>
      </c>
      <c r="W2249" t="str">
        <f t="shared" si="358"/>
        <v>Jul</v>
      </c>
      <c r="X2249" t="str">
        <f t="shared" si="359"/>
        <v>15000 to 19999</v>
      </c>
      <c r="Y2249" s="12">
        <f>VLOOKUP(H2249,Table1[#All],2,)*Kickstarter!E2249</f>
        <v>19324</v>
      </c>
      <c r="Z2249" s="5">
        <f>Y2249/'currency conversion'!$B$18</f>
        <v>4.1942888166242732E-4</v>
      </c>
    </row>
    <row r="2250" spans="1:26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0"/>
        <v>1.0721428571428571</v>
      </c>
      <c r="P2250" s="6">
        <f t="shared" si="351"/>
        <v>58.6328125</v>
      </c>
      <c r="Q2250" t="str">
        <f t="shared" si="352"/>
        <v>games</v>
      </c>
      <c r="R2250" t="str">
        <f t="shared" si="353"/>
        <v>tabletop games</v>
      </c>
      <c r="S2250" s="10">
        <f t="shared" si="354"/>
        <v>42688.625902777778</v>
      </c>
      <c r="T2250" s="10">
        <f t="shared" si="355"/>
        <v>42718.625902777778</v>
      </c>
      <c r="U2250">
        <f t="shared" si="356"/>
        <v>2016</v>
      </c>
      <c r="V2250">
        <f t="shared" si="357"/>
        <v>2016</v>
      </c>
      <c r="W2250" t="str">
        <f t="shared" si="358"/>
        <v>Nov</v>
      </c>
      <c r="X2250" t="str">
        <f t="shared" si="359"/>
        <v>5000 to 9999</v>
      </c>
      <c r="Y2250" s="12">
        <f>VLOOKUP(H2250,Table1[#All],2,)*Kickstarter!E2250</f>
        <v>9831.5500000000011</v>
      </c>
      <c r="Z2250" s="5">
        <f>Y2250/'currency conversion'!$B$18</f>
        <v>2.1339453640593239E-4</v>
      </c>
    </row>
    <row r="2251" spans="1:26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0"/>
        <v>1.6877142857142857</v>
      </c>
      <c r="P2251" s="6">
        <f t="shared" si="351"/>
        <v>32.81666666666667</v>
      </c>
      <c r="Q2251" t="str">
        <f t="shared" si="352"/>
        <v>games</v>
      </c>
      <c r="R2251" t="str">
        <f t="shared" si="353"/>
        <v>tabletop games</v>
      </c>
      <c r="S2251" s="10">
        <f t="shared" si="354"/>
        <v>41336.453298611115</v>
      </c>
      <c r="T2251" s="10">
        <f t="shared" si="355"/>
        <v>41366.411631944444</v>
      </c>
      <c r="U2251">
        <f t="shared" si="356"/>
        <v>2013</v>
      </c>
      <c r="V2251">
        <f t="shared" si="357"/>
        <v>2013</v>
      </c>
      <c r="W2251" t="str">
        <f t="shared" si="358"/>
        <v>Mar</v>
      </c>
      <c r="X2251" t="str">
        <f t="shared" si="359"/>
        <v>5000 to 9999</v>
      </c>
      <c r="Y2251" s="12">
        <f>VLOOKUP(H2251,Table1[#All],2,)*Kickstarter!E2251</f>
        <v>5907</v>
      </c>
      <c r="Z2251" s="5">
        <f>Y2251/'currency conversion'!$B$18</f>
        <v>1.2821188180397216E-4</v>
      </c>
    </row>
    <row r="2252" spans="1:26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0"/>
        <v>9.7511200000000002</v>
      </c>
      <c r="P2252" s="6">
        <f t="shared" si="351"/>
        <v>426.93169877408059</v>
      </c>
      <c r="Q2252" t="str">
        <f t="shared" si="352"/>
        <v>games</v>
      </c>
      <c r="R2252" t="str">
        <f t="shared" si="353"/>
        <v>tabletop games</v>
      </c>
      <c r="S2252" s="10">
        <f t="shared" si="354"/>
        <v>42676.755474537036</v>
      </c>
      <c r="T2252" s="10">
        <f t="shared" si="355"/>
        <v>42706.7971412037</v>
      </c>
      <c r="U2252">
        <f t="shared" si="356"/>
        <v>2016</v>
      </c>
      <c r="V2252">
        <f t="shared" si="357"/>
        <v>2016</v>
      </c>
      <c r="W2252" t="str">
        <f t="shared" si="358"/>
        <v>Nov</v>
      </c>
      <c r="X2252" t="str">
        <f t="shared" si="359"/>
        <v>&gt;50000</v>
      </c>
      <c r="Y2252" s="12">
        <f>VLOOKUP(H2252,Table1[#All],2,)*Kickstarter!E2252</f>
        <v>243778</v>
      </c>
      <c r="Z2252" s="5">
        <f>Y2252/'currency conversion'!$B$18</f>
        <v>5.2912199293056929E-3</v>
      </c>
    </row>
    <row r="2253" spans="1:26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0"/>
        <v>1.3444929411764706</v>
      </c>
      <c r="P2253" s="6">
        <f t="shared" si="351"/>
        <v>23.808729166666669</v>
      </c>
      <c r="Q2253" t="str">
        <f t="shared" si="352"/>
        <v>games</v>
      </c>
      <c r="R2253" t="str">
        <f t="shared" si="353"/>
        <v>tabletop games</v>
      </c>
      <c r="S2253" s="10">
        <f t="shared" si="354"/>
        <v>41846.09579861111</v>
      </c>
      <c r="T2253" s="10">
        <f t="shared" si="355"/>
        <v>41867.09579861111</v>
      </c>
      <c r="U2253">
        <f t="shared" si="356"/>
        <v>2014</v>
      </c>
      <c r="V2253">
        <f t="shared" si="357"/>
        <v>2014</v>
      </c>
      <c r="W2253" t="str">
        <f t="shared" si="358"/>
        <v>Jul</v>
      </c>
      <c r="X2253" t="str">
        <f t="shared" si="359"/>
        <v>10000 to 14999</v>
      </c>
      <c r="Y2253" s="12">
        <f>VLOOKUP(H2253,Table1[#All],2,)*Kickstarter!E2253</f>
        <v>11428.19</v>
      </c>
      <c r="Z2253" s="5">
        <f>Y2253/'currency conversion'!$B$18</f>
        <v>2.4804972837537442E-4</v>
      </c>
    </row>
    <row r="2254" spans="1:26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0"/>
        <v>2.722777777777778</v>
      </c>
      <c r="P2254" s="6">
        <f t="shared" si="351"/>
        <v>98.413654618473899</v>
      </c>
      <c r="Q2254" t="str">
        <f t="shared" si="352"/>
        <v>games</v>
      </c>
      <c r="R2254" t="str">
        <f t="shared" si="353"/>
        <v>tabletop games</v>
      </c>
      <c r="S2254" s="10">
        <f t="shared" si="354"/>
        <v>42573.077986111108</v>
      </c>
      <c r="T2254" s="10">
        <f t="shared" si="355"/>
        <v>42588.077986111108</v>
      </c>
      <c r="U2254">
        <f t="shared" si="356"/>
        <v>2016</v>
      </c>
      <c r="V2254">
        <f t="shared" si="357"/>
        <v>2016</v>
      </c>
      <c r="W2254" t="str">
        <f t="shared" si="358"/>
        <v>Jul</v>
      </c>
      <c r="X2254" t="str">
        <f t="shared" si="359"/>
        <v>20000 to 24999</v>
      </c>
      <c r="Y2254" s="12">
        <f>VLOOKUP(H2254,Table1[#All],2,)*Kickstarter!E2254</f>
        <v>27935.699999999997</v>
      </c>
      <c r="Z2254" s="5">
        <f>Y2254/'currency conversion'!$B$18</f>
        <v>6.0634648154921707E-4</v>
      </c>
    </row>
    <row r="2255" spans="1:26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0"/>
        <v>1.1268750000000001</v>
      </c>
      <c r="P2255" s="6">
        <f t="shared" si="351"/>
        <v>107.32142857142857</v>
      </c>
      <c r="Q2255" t="str">
        <f t="shared" si="352"/>
        <v>games</v>
      </c>
      <c r="R2255" t="str">
        <f t="shared" si="353"/>
        <v>tabletop games</v>
      </c>
      <c r="S2255" s="10">
        <f t="shared" si="354"/>
        <v>42296.381331018521</v>
      </c>
      <c r="T2255" s="10">
        <f t="shared" si="355"/>
        <v>42326.422997685186</v>
      </c>
      <c r="U2255">
        <f t="shared" si="356"/>
        <v>2015</v>
      </c>
      <c r="V2255">
        <f t="shared" si="357"/>
        <v>2015</v>
      </c>
      <c r="W2255" t="str">
        <f t="shared" si="358"/>
        <v>Oct</v>
      </c>
      <c r="X2255" t="str">
        <f t="shared" si="359"/>
        <v>5000 to 9999</v>
      </c>
      <c r="Y2255" s="12">
        <f>VLOOKUP(H2255,Table1[#All],2,)*Kickstarter!E2255</f>
        <v>9015</v>
      </c>
      <c r="Z2255" s="5">
        <f>Y2255/'currency conversion'!$B$18</f>
        <v>1.9567125689229882E-4</v>
      </c>
    </row>
    <row r="2256" spans="1:26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0"/>
        <v>4.5979999999999999</v>
      </c>
      <c r="P2256" s="6">
        <f t="shared" si="351"/>
        <v>11.67005076142132</v>
      </c>
      <c r="Q2256" t="str">
        <f t="shared" si="352"/>
        <v>games</v>
      </c>
      <c r="R2256" t="str">
        <f t="shared" si="353"/>
        <v>tabletop games</v>
      </c>
      <c r="S2256" s="10">
        <f t="shared" si="354"/>
        <v>42752.397777777776</v>
      </c>
      <c r="T2256" s="10">
        <f t="shared" si="355"/>
        <v>42759.397777777776</v>
      </c>
      <c r="U2256">
        <f t="shared" si="356"/>
        <v>2017</v>
      </c>
      <c r="V2256">
        <f t="shared" si="357"/>
        <v>2017</v>
      </c>
      <c r="W2256" t="str">
        <f t="shared" si="358"/>
        <v>Jan</v>
      </c>
      <c r="X2256" t="str">
        <f t="shared" si="359"/>
        <v>1000 to 4999</v>
      </c>
      <c r="Y2256" s="12">
        <f>VLOOKUP(H2256,Table1[#All],2,)*Kickstarter!E2256</f>
        <v>2299</v>
      </c>
      <c r="Z2256" s="5">
        <f>Y2256/'currency conversion'!$B$18</f>
        <v>4.9899968895773153E-5</v>
      </c>
    </row>
    <row r="2257" spans="1:26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0"/>
        <v>2.8665822784810127</v>
      </c>
      <c r="P2257" s="6">
        <f t="shared" si="351"/>
        <v>41.782287822878232</v>
      </c>
      <c r="Q2257" t="str">
        <f t="shared" si="352"/>
        <v>games</v>
      </c>
      <c r="R2257" t="str">
        <f t="shared" si="353"/>
        <v>tabletop games</v>
      </c>
      <c r="S2257" s="10">
        <f t="shared" si="354"/>
        <v>42467.701979166668</v>
      </c>
      <c r="T2257" s="10">
        <f t="shared" si="355"/>
        <v>42497.701979166668</v>
      </c>
      <c r="U2257">
        <f t="shared" si="356"/>
        <v>2016</v>
      </c>
      <c r="V2257">
        <f t="shared" si="357"/>
        <v>2016</v>
      </c>
      <c r="W2257" t="str">
        <f t="shared" si="358"/>
        <v>Apr</v>
      </c>
      <c r="X2257" t="str">
        <f t="shared" si="359"/>
        <v>10000 to 14999</v>
      </c>
      <c r="Y2257" s="12">
        <f>VLOOKUP(H2257,Table1[#All],2,)*Kickstarter!E2257</f>
        <v>11323</v>
      </c>
      <c r="Z2257" s="5">
        <f>Y2257/'currency conversion'!$B$18</f>
        <v>2.4576657146882969E-4</v>
      </c>
    </row>
    <row r="2258" spans="1:26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0"/>
        <v>2.2270833333333333</v>
      </c>
      <c r="P2258" s="6">
        <f t="shared" si="351"/>
        <v>21.38</v>
      </c>
      <c r="Q2258" t="str">
        <f t="shared" si="352"/>
        <v>games</v>
      </c>
      <c r="R2258" t="str">
        <f t="shared" si="353"/>
        <v>tabletop games</v>
      </c>
      <c r="S2258" s="10">
        <f t="shared" si="354"/>
        <v>42682.201921296291</v>
      </c>
      <c r="T2258" s="10">
        <f t="shared" si="355"/>
        <v>42696.201921296291</v>
      </c>
      <c r="U2258">
        <f t="shared" si="356"/>
        <v>2016</v>
      </c>
      <c r="V2258">
        <f t="shared" si="357"/>
        <v>2016</v>
      </c>
      <c r="W2258" t="str">
        <f t="shared" si="358"/>
        <v>Nov</v>
      </c>
      <c r="X2258" t="str">
        <f t="shared" si="359"/>
        <v>1000 to 4999</v>
      </c>
      <c r="Y2258" s="12">
        <f>VLOOKUP(H2258,Table1[#All],2,)*Kickstarter!E2258</f>
        <v>1400.39</v>
      </c>
      <c r="Z2258" s="5">
        <f>Y2258/'currency conversion'!$B$18</f>
        <v>3.0395570875142138E-5</v>
      </c>
    </row>
    <row r="2259" spans="1:26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0"/>
        <v>6.3613999999999997</v>
      </c>
      <c r="P2259" s="6">
        <f t="shared" si="351"/>
        <v>94.103550295857985</v>
      </c>
      <c r="Q2259" t="str">
        <f t="shared" si="352"/>
        <v>games</v>
      </c>
      <c r="R2259" t="str">
        <f t="shared" si="353"/>
        <v>tabletop games</v>
      </c>
      <c r="S2259" s="10">
        <f t="shared" si="354"/>
        <v>42505.686678240745</v>
      </c>
      <c r="T2259" s="10">
        <f t="shared" si="355"/>
        <v>42540.708333333328</v>
      </c>
      <c r="U2259">
        <f t="shared" si="356"/>
        <v>2016</v>
      </c>
      <c r="V2259">
        <f t="shared" si="357"/>
        <v>2016</v>
      </c>
      <c r="W2259" t="str">
        <f t="shared" si="358"/>
        <v>May</v>
      </c>
      <c r="X2259" t="str">
        <f t="shared" si="359"/>
        <v>15000 to 19999</v>
      </c>
      <c r="Y2259" s="12">
        <f>VLOOKUP(H2259,Table1[#All],2,)*Kickstarter!E2259</f>
        <v>20833.584999999999</v>
      </c>
      <c r="Z2259" s="5">
        <f>Y2259/'currency conversion'!$B$18</f>
        <v>4.5219453827205134E-4</v>
      </c>
    </row>
    <row r="2260" spans="1:26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0"/>
        <v>1.4650000000000001</v>
      </c>
      <c r="P2260" s="6">
        <f t="shared" si="351"/>
        <v>15.721951219512196</v>
      </c>
      <c r="Q2260" t="str">
        <f t="shared" si="352"/>
        <v>games</v>
      </c>
      <c r="R2260" t="str">
        <f t="shared" si="353"/>
        <v>tabletop games</v>
      </c>
      <c r="S2260" s="10">
        <f t="shared" si="354"/>
        <v>42136.50100694444</v>
      </c>
      <c r="T2260" s="10">
        <f t="shared" si="355"/>
        <v>42166.50100694444</v>
      </c>
      <c r="U2260">
        <f t="shared" si="356"/>
        <v>2015</v>
      </c>
      <c r="V2260">
        <f t="shared" si="357"/>
        <v>2015</v>
      </c>
      <c r="W2260" t="str">
        <f t="shared" si="358"/>
        <v>May</v>
      </c>
      <c r="X2260" t="str">
        <f t="shared" si="359"/>
        <v>1000 to 4999</v>
      </c>
      <c r="Y2260" s="12">
        <f>VLOOKUP(H2260,Table1[#All],2,)*Kickstarter!E2260</f>
        <v>3223</v>
      </c>
      <c r="Z2260" s="5">
        <f>Y2260/'currency conversion'!$B$18</f>
        <v>6.9955458786897297E-5</v>
      </c>
    </row>
    <row r="2261" spans="1:26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0"/>
        <v>18.670999999999999</v>
      </c>
      <c r="P2261" s="6">
        <f t="shared" si="351"/>
        <v>90.635922330097088</v>
      </c>
      <c r="Q2261" t="str">
        <f t="shared" si="352"/>
        <v>games</v>
      </c>
      <c r="R2261" t="str">
        <f t="shared" si="353"/>
        <v>tabletop games</v>
      </c>
      <c r="S2261" s="10">
        <f t="shared" si="354"/>
        <v>42702.554814814815</v>
      </c>
      <c r="T2261" s="10">
        <f t="shared" si="355"/>
        <v>42712.554814814815</v>
      </c>
      <c r="U2261">
        <f t="shared" si="356"/>
        <v>2016</v>
      </c>
      <c r="V2261">
        <f t="shared" si="357"/>
        <v>2016</v>
      </c>
      <c r="W2261" t="str">
        <f t="shared" si="358"/>
        <v>Nov</v>
      </c>
      <c r="X2261" t="str">
        <f t="shared" si="359"/>
        <v>15000 to 19999</v>
      </c>
      <c r="Y2261" s="12">
        <f>VLOOKUP(H2261,Table1[#All],2,)*Kickstarter!E2261</f>
        <v>24459.010000000002</v>
      </c>
      <c r="Z2261" s="5">
        <f>Y2261/'currency conversion'!$B$18</f>
        <v>5.3088466212327301E-4</v>
      </c>
    </row>
    <row r="2262" spans="1:26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0"/>
        <v>3.2692000000000001</v>
      </c>
      <c r="P2262" s="6">
        <f t="shared" si="351"/>
        <v>97.297619047619051</v>
      </c>
      <c r="Q2262" t="str">
        <f t="shared" si="352"/>
        <v>games</v>
      </c>
      <c r="R2262" t="str">
        <f t="shared" si="353"/>
        <v>tabletop games</v>
      </c>
      <c r="S2262" s="10">
        <f t="shared" si="354"/>
        <v>41694.766782407409</v>
      </c>
      <c r="T2262" s="10">
        <f t="shared" si="355"/>
        <v>41724.725115740745</v>
      </c>
      <c r="U2262">
        <f t="shared" si="356"/>
        <v>2014</v>
      </c>
      <c r="V2262">
        <f t="shared" si="357"/>
        <v>2014</v>
      </c>
      <c r="W2262" t="str">
        <f t="shared" si="358"/>
        <v>Feb</v>
      </c>
      <c r="X2262" t="str">
        <f t="shared" si="359"/>
        <v>5000 to 9999</v>
      </c>
      <c r="Y2262" s="12">
        <f>VLOOKUP(H2262,Table1[#All],2,)*Kickstarter!E2262</f>
        <v>8173</v>
      </c>
      <c r="Z2262" s="5">
        <f>Y2262/'currency conversion'!$B$18</f>
        <v>1.7739558320363375E-4</v>
      </c>
    </row>
    <row r="2263" spans="1:26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0"/>
        <v>7.7949999999999999</v>
      </c>
      <c r="P2263" s="6">
        <f t="shared" si="351"/>
        <v>37.11904761904762</v>
      </c>
      <c r="Q2263" t="str">
        <f t="shared" si="352"/>
        <v>games</v>
      </c>
      <c r="R2263" t="str">
        <f t="shared" si="353"/>
        <v>tabletop games</v>
      </c>
      <c r="S2263" s="10">
        <f t="shared" si="354"/>
        <v>42759.474768518514</v>
      </c>
      <c r="T2263" s="10">
        <f t="shared" si="355"/>
        <v>42780.474768518514</v>
      </c>
      <c r="U2263">
        <f t="shared" si="356"/>
        <v>2017</v>
      </c>
      <c r="V2263">
        <f t="shared" si="357"/>
        <v>2017</v>
      </c>
      <c r="W2263" t="str">
        <f t="shared" si="358"/>
        <v>Jan</v>
      </c>
      <c r="X2263" t="str">
        <f t="shared" si="359"/>
        <v>5000 to 9999</v>
      </c>
      <c r="Y2263" s="12">
        <f>VLOOKUP(H2263,Table1[#All],2,)*Kickstarter!E2263</f>
        <v>5534.45</v>
      </c>
      <c r="Z2263" s="5">
        <f>Y2263/'currency conversion'!$B$18</f>
        <v>1.2012565587438526E-4</v>
      </c>
    </row>
    <row r="2264" spans="1:26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0"/>
        <v>1.5415151515151515</v>
      </c>
      <c r="P2264" s="6">
        <f t="shared" si="351"/>
        <v>28.104972375690608</v>
      </c>
      <c r="Q2264" t="str">
        <f t="shared" si="352"/>
        <v>games</v>
      </c>
      <c r="R2264" t="str">
        <f t="shared" si="353"/>
        <v>tabletop games</v>
      </c>
      <c r="S2264" s="10">
        <f t="shared" si="354"/>
        <v>41926.335162037038</v>
      </c>
      <c r="T2264" s="10">
        <f t="shared" si="355"/>
        <v>41960.75</v>
      </c>
      <c r="U2264">
        <f t="shared" si="356"/>
        <v>2014</v>
      </c>
      <c r="V2264">
        <f t="shared" si="357"/>
        <v>2014</v>
      </c>
      <c r="W2264" t="str">
        <f t="shared" si="358"/>
        <v>Oct</v>
      </c>
      <c r="X2264" t="str">
        <f t="shared" si="359"/>
        <v>5000 to 9999</v>
      </c>
      <c r="Y2264" s="12">
        <f>VLOOKUP(H2264,Table1[#All],2,)*Kickstarter!E2264</f>
        <v>5087</v>
      </c>
      <c r="Z2264" s="5">
        <f>Y2264/'currency conversion'!$B$18</f>
        <v>1.1041371977938148E-4</v>
      </c>
    </row>
    <row r="2265" spans="1:26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0"/>
        <v>1.1554666666666666</v>
      </c>
      <c r="P2265" s="6">
        <f t="shared" si="351"/>
        <v>144.43333333333334</v>
      </c>
      <c r="Q2265" t="str">
        <f t="shared" si="352"/>
        <v>games</v>
      </c>
      <c r="R2265" t="str">
        <f t="shared" si="353"/>
        <v>tabletop games</v>
      </c>
      <c r="S2265" s="10">
        <f t="shared" si="354"/>
        <v>42014.582326388889</v>
      </c>
      <c r="T2265" s="10">
        <f t="shared" si="355"/>
        <v>42035.582326388889</v>
      </c>
      <c r="U2265">
        <f t="shared" si="356"/>
        <v>2015</v>
      </c>
      <c r="V2265">
        <f t="shared" si="357"/>
        <v>2015</v>
      </c>
      <c r="W2265" t="str">
        <f t="shared" si="358"/>
        <v>Jan</v>
      </c>
      <c r="X2265" t="str">
        <f t="shared" si="359"/>
        <v>5000 to 9999</v>
      </c>
      <c r="Y2265" s="12">
        <f>VLOOKUP(H2265,Table1[#All],2,)*Kickstarter!E2265</f>
        <v>953.26</v>
      </c>
      <c r="Z2265" s="5">
        <f>Y2265/'currency conversion'!$B$18</f>
        <v>2.069058040434307E-5</v>
      </c>
    </row>
    <row r="2266" spans="1:26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0"/>
        <v>1.8003333333333333</v>
      </c>
      <c r="P2266" s="6">
        <f t="shared" si="351"/>
        <v>24.274157303370785</v>
      </c>
      <c r="Q2266" t="str">
        <f t="shared" si="352"/>
        <v>games</v>
      </c>
      <c r="R2266" t="str">
        <f t="shared" si="353"/>
        <v>tabletop games</v>
      </c>
      <c r="S2266" s="10">
        <f t="shared" si="354"/>
        <v>42496.332337962958</v>
      </c>
      <c r="T2266" s="10">
        <f t="shared" si="355"/>
        <v>42512.875</v>
      </c>
      <c r="U2266">
        <f t="shared" si="356"/>
        <v>2016</v>
      </c>
      <c r="V2266">
        <f t="shared" si="357"/>
        <v>2016</v>
      </c>
      <c r="W2266" t="str">
        <f t="shared" si="358"/>
        <v>May</v>
      </c>
      <c r="X2266" t="str">
        <f t="shared" si="359"/>
        <v>10000 to 14999</v>
      </c>
      <c r="Y2266" s="12">
        <f>VLOOKUP(H2266,Table1[#All],2,)*Kickstarter!E2266</f>
        <v>10802</v>
      </c>
      <c r="Z2266" s="5">
        <f>Y2266/'currency conversion'!$B$18</f>
        <v>2.3445822706052267E-4</v>
      </c>
    </row>
    <row r="2267" spans="1:26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0"/>
        <v>2.9849999999999999</v>
      </c>
      <c r="P2267" s="6">
        <f t="shared" si="351"/>
        <v>35.117647058823529</v>
      </c>
      <c r="Q2267" t="str">
        <f t="shared" si="352"/>
        <v>games</v>
      </c>
      <c r="R2267" t="str">
        <f t="shared" si="353"/>
        <v>tabletop games</v>
      </c>
      <c r="S2267" s="10">
        <f t="shared" si="354"/>
        <v>42689.603090277778</v>
      </c>
      <c r="T2267" s="10">
        <f t="shared" si="355"/>
        <v>42696.603090277778</v>
      </c>
      <c r="U2267">
        <f t="shared" si="356"/>
        <v>2016</v>
      </c>
      <c r="V2267">
        <f t="shared" si="357"/>
        <v>2016</v>
      </c>
      <c r="W2267" t="str">
        <f t="shared" si="358"/>
        <v>Nov</v>
      </c>
      <c r="X2267" t="str">
        <f t="shared" si="359"/>
        <v>&lt;1000</v>
      </c>
      <c r="Y2267" s="12">
        <f>VLOOKUP(H2267,Table1[#All],2,)*Kickstarter!E2267</f>
        <v>782.07</v>
      </c>
      <c r="Z2267" s="5">
        <f>Y2267/'currency conversion'!$B$18</f>
        <v>1.6974888505575168E-5</v>
      </c>
    </row>
    <row r="2268" spans="1:26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0"/>
        <v>3.2026666666666666</v>
      </c>
      <c r="P2268" s="6">
        <f t="shared" si="351"/>
        <v>24.762886597938145</v>
      </c>
      <c r="Q2268" t="str">
        <f t="shared" si="352"/>
        <v>games</v>
      </c>
      <c r="R2268" t="str">
        <f t="shared" si="353"/>
        <v>tabletop games</v>
      </c>
      <c r="S2268" s="10">
        <f t="shared" si="354"/>
        <v>42469.624907407408</v>
      </c>
      <c r="T2268" s="10">
        <f t="shared" si="355"/>
        <v>42486.833333333328</v>
      </c>
      <c r="U2268">
        <f t="shared" si="356"/>
        <v>2016</v>
      </c>
      <c r="V2268">
        <f t="shared" si="357"/>
        <v>2016</v>
      </c>
      <c r="W2268" t="str">
        <f t="shared" si="358"/>
        <v>Apr</v>
      </c>
      <c r="X2268" t="str">
        <f t="shared" si="359"/>
        <v>1000 to 4999</v>
      </c>
      <c r="Y2268" s="12">
        <f>VLOOKUP(H2268,Table1[#All],2,)*Kickstarter!E2268</f>
        <v>4804</v>
      </c>
      <c r="Z2268" s="5">
        <f>Y2268/'currency conversion'!$B$18</f>
        <v>1.0427118337333372E-4</v>
      </c>
    </row>
    <row r="2269" spans="1:26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0"/>
        <v>3.80525</v>
      </c>
      <c r="P2269" s="6">
        <f t="shared" si="351"/>
        <v>188.37871287128712</v>
      </c>
      <c r="Q2269" t="str">
        <f t="shared" si="352"/>
        <v>games</v>
      </c>
      <c r="R2269" t="str">
        <f t="shared" si="353"/>
        <v>tabletop games</v>
      </c>
      <c r="S2269" s="10">
        <f t="shared" si="354"/>
        <v>41968.579826388886</v>
      </c>
      <c r="T2269" s="10">
        <f t="shared" si="355"/>
        <v>41993.791666666672</v>
      </c>
      <c r="U2269">
        <f t="shared" si="356"/>
        <v>2014</v>
      </c>
      <c r="V2269">
        <f t="shared" si="357"/>
        <v>2014</v>
      </c>
      <c r="W2269" t="str">
        <f t="shared" si="358"/>
        <v>Nov</v>
      </c>
      <c r="X2269" t="str">
        <f t="shared" si="359"/>
        <v>&gt;50000</v>
      </c>
      <c r="Y2269" s="12">
        <f>VLOOKUP(H2269,Table1[#All],2,)*Kickstarter!E2269</f>
        <v>76105</v>
      </c>
      <c r="Z2269" s="5">
        <f>Y2269/'currency conversion'!$B$18</f>
        <v>1.6518647815627733E-3</v>
      </c>
    </row>
    <row r="2270" spans="1:26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0"/>
        <v>1.026</v>
      </c>
      <c r="P2270" s="6">
        <f t="shared" si="351"/>
        <v>148.08247422680412</v>
      </c>
      <c r="Q2270" t="str">
        <f t="shared" si="352"/>
        <v>games</v>
      </c>
      <c r="R2270" t="str">
        <f t="shared" si="353"/>
        <v>tabletop games</v>
      </c>
      <c r="S2270" s="10">
        <f t="shared" si="354"/>
        <v>42775.832349537042</v>
      </c>
      <c r="T2270" s="10">
        <f t="shared" si="355"/>
        <v>42805.832349537042</v>
      </c>
      <c r="U2270">
        <f t="shared" si="356"/>
        <v>2017</v>
      </c>
      <c r="V2270">
        <f t="shared" si="357"/>
        <v>2017</v>
      </c>
      <c r="W2270" t="str">
        <f t="shared" si="358"/>
        <v>Feb</v>
      </c>
      <c r="X2270" t="str">
        <f t="shared" si="359"/>
        <v>25000 to 29999</v>
      </c>
      <c r="Y2270" s="12">
        <f>VLOOKUP(H2270,Table1[#All],2,)*Kickstarter!E2270</f>
        <v>28728</v>
      </c>
      <c r="Z2270" s="5">
        <f>Y2270/'currency conversion'!$B$18</f>
        <v>6.2354341297858682E-4</v>
      </c>
    </row>
    <row r="2271" spans="1:26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0"/>
        <v>18.016400000000001</v>
      </c>
      <c r="P2271" s="6">
        <f t="shared" si="351"/>
        <v>49.934589800443462</v>
      </c>
      <c r="Q2271" t="str">
        <f t="shared" si="352"/>
        <v>games</v>
      </c>
      <c r="R2271" t="str">
        <f t="shared" si="353"/>
        <v>tabletop games</v>
      </c>
      <c r="S2271" s="10">
        <f t="shared" si="354"/>
        <v>42776.454432870371</v>
      </c>
      <c r="T2271" s="10">
        <f t="shared" si="355"/>
        <v>42800.958333333328</v>
      </c>
      <c r="U2271">
        <f t="shared" si="356"/>
        <v>2017</v>
      </c>
      <c r="V2271">
        <f t="shared" si="357"/>
        <v>2017</v>
      </c>
      <c r="W2271" t="str">
        <f t="shared" si="358"/>
        <v>Feb</v>
      </c>
      <c r="X2271" t="str">
        <f t="shared" si="359"/>
        <v>45000 to 49999</v>
      </c>
      <c r="Y2271" s="12">
        <f>VLOOKUP(H2271,Table1[#All],2,)*Kickstarter!E2271</f>
        <v>45041</v>
      </c>
      <c r="Z2271" s="5">
        <f>Y2271/'currency conversion'!$B$18</f>
        <v>9.7761831188974274E-4</v>
      </c>
    </row>
    <row r="2272" spans="1:26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0"/>
        <v>7.2024800000000004</v>
      </c>
      <c r="P2272" s="6">
        <f t="shared" si="351"/>
        <v>107.82155688622754</v>
      </c>
      <c r="Q2272" t="str">
        <f t="shared" si="352"/>
        <v>games</v>
      </c>
      <c r="R2272" t="str">
        <f t="shared" si="353"/>
        <v>tabletop games</v>
      </c>
      <c r="S2272" s="10">
        <f t="shared" si="354"/>
        <v>42725.619363425925</v>
      </c>
      <c r="T2272" s="10">
        <f t="shared" si="355"/>
        <v>42745.665972222225</v>
      </c>
      <c r="U2272">
        <f t="shared" si="356"/>
        <v>2016</v>
      </c>
      <c r="V2272">
        <f t="shared" si="357"/>
        <v>2017</v>
      </c>
      <c r="W2272" t="str">
        <f t="shared" si="358"/>
        <v>Dec</v>
      </c>
      <c r="X2272" t="str">
        <f t="shared" si="359"/>
        <v>&gt;50000</v>
      </c>
      <c r="Y2272" s="12">
        <f>VLOOKUP(H2272,Table1[#All],2,)*Kickstarter!E2272</f>
        <v>180062</v>
      </c>
      <c r="Z2272" s="5">
        <f>Y2272/'currency conversion'!$B$18</f>
        <v>3.9082593298437173E-3</v>
      </c>
    </row>
    <row r="2273" spans="1:26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0"/>
        <v>2.8309000000000002</v>
      </c>
      <c r="P2273" s="6">
        <f t="shared" si="351"/>
        <v>42.63403614457831</v>
      </c>
      <c r="Q2273" t="str">
        <f t="shared" si="352"/>
        <v>games</v>
      </c>
      <c r="R2273" t="str">
        <f t="shared" si="353"/>
        <v>tabletop games</v>
      </c>
      <c r="S2273" s="10">
        <f t="shared" si="354"/>
        <v>42683.750046296293</v>
      </c>
      <c r="T2273" s="10">
        <f t="shared" si="355"/>
        <v>42713.750046296293</v>
      </c>
      <c r="U2273">
        <f t="shared" si="356"/>
        <v>2016</v>
      </c>
      <c r="V2273">
        <f t="shared" si="357"/>
        <v>2016</v>
      </c>
      <c r="W2273" t="str">
        <f t="shared" si="358"/>
        <v>Nov</v>
      </c>
      <c r="X2273" t="str">
        <f t="shared" si="359"/>
        <v>&gt;50000</v>
      </c>
      <c r="Y2273" s="12">
        <f>VLOOKUP(H2273,Table1[#All],2,)*Kickstarter!E2273</f>
        <v>56618</v>
      </c>
      <c r="Z2273" s="5">
        <f>Y2273/'currency conversion'!$B$18</f>
        <v>1.2288979725710676E-3</v>
      </c>
    </row>
    <row r="2274" spans="1:26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0"/>
        <v>13.566000000000001</v>
      </c>
      <c r="P2274" s="6">
        <f t="shared" si="351"/>
        <v>14.370762711864407</v>
      </c>
      <c r="Q2274" t="str">
        <f t="shared" si="352"/>
        <v>games</v>
      </c>
      <c r="R2274" t="str">
        <f t="shared" si="353"/>
        <v>tabletop games</v>
      </c>
      <c r="S2274" s="10">
        <f t="shared" si="354"/>
        <v>42315.449490740742</v>
      </c>
      <c r="T2274" s="10">
        <f t="shared" si="355"/>
        <v>42345.449490740742</v>
      </c>
      <c r="U2274">
        <f t="shared" si="356"/>
        <v>2015</v>
      </c>
      <c r="V2274">
        <f t="shared" si="357"/>
        <v>2015</v>
      </c>
      <c r="W2274" t="str">
        <f t="shared" si="358"/>
        <v>Nov</v>
      </c>
      <c r="X2274" t="str">
        <f t="shared" si="359"/>
        <v>10000 to 14999</v>
      </c>
      <c r="Y2274" s="12">
        <f>VLOOKUP(H2274,Table1[#All],2,)*Kickstarter!E2274</f>
        <v>13566</v>
      </c>
      <c r="Z2274" s="5">
        <f>Y2274/'currency conversion'!$B$18</f>
        <v>2.9445105612877713E-4</v>
      </c>
    </row>
    <row r="2275" spans="1:26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0"/>
        <v>2.2035999999999998</v>
      </c>
      <c r="P2275" s="6">
        <f t="shared" si="351"/>
        <v>37.476190476190474</v>
      </c>
      <c r="Q2275" t="str">
        <f t="shared" si="352"/>
        <v>games</v>
      </c>
      <c r="R2275" t="str">
        <f t="shared" si="353"/>
        <v>tabletop games</v>
      </c>
      <c r="S2275" s="10">
        <f t="shared" si="354"/>
        <v>42781.299097222218</v>
      </c>
      <c r="T2275" s="10">
        <f t="shared" si="355"/>
        <v>42806.257430555561</v>
      </c>
      <c r="U2275">
        <f t="shared" si="356"/>
        <v>2017</v>
      </c>
      <c r="V2275">
        <f t="shared" si="357"/>
        <v>2017</v>
      </c>
      <c r="W2275" t="str">
        <f t="shared" si="358"/>
        <v>Feb</v>
      </c>
      <c r="X2275" t="str">
        <f t="shared" si="359"/>
        <v>5000 to 9999</v>
      </c>
      <c r="Y2275" s="12">
        <f>VLOOKUP(H2275,Table1[#All],2,)*Kickstarter!E2275</f>
        <v>4131.75</v>
      </c>
      <c r="Z2275" s="5">
        <f>Y2275/'currency conversion'!$B$18</f>
        <v>8.9679946274515322E-5</v>
      </c>
    </row>
    <row r="2276" spans="1:26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0"/>
        <v>1.196</v>
      </c>
      <c r="P2276" s="6">
        <f t="shared" si="351"/>
        <v>30.202020202020201</v>
      </c>
      <c r="Q2276" t="str">
        <f t="shared" si="352"/>
        <v>games</v>
      </c>
      <c r="R2276" t="str">
        <f t="shared" si="353"/>
        <v>tabletop games</v>
      </c>
      <c r="S2276" s="10">
        <f t="shared" si="354"/>
        <v>41663.250659722224</v>
      </c>
      <c r="T2276" s="10">
        <f t="shared" si="355"/>
        <v>41693.250659722224</v>
      </c>
      <c r="U2276">
        <f t="shared" si="356"/>
        <v>2014</v>
      </c>
      <c r="V2276">
        <f t="shared" si="357"/>
        <v>2014</v>
      </c>
      <c r="W2276" t="str">
        <f t="shared" si="358"/>
        <v>Jan</v>
      </c>
      <c r="X2276" t="str">
        <f t="shared" si="359"/>
        <v>1000 to 4999</v>
      </c>
      <c r="Y2276" s="12">
        <f>VLOOKUP(H2276,Table1[#All],2,)*Kickstarter!E2276</f>
        <v>2990</v>
      </c>
      <c r="Z2276" s="5">
        <f>Y2276/'currency conversion'!$B$18</f>
        <v>6.489817616283676E-5</v>
      </c>
    </row>
    <row r="2277" spans="1:26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0"/>
        <v>4.0776923076923079</v>
      </c>
      <c r="P2277" s="6">
        <f t="shared" si="351"/>
        <v>33.550632911392405</v>
      </c>
      <c r="Q2277" t="str">
        <f t="shared" si="352"/>
        <v>games</v>
      </c>
      <c r="R2277" t="str">
        <f t="shared" si="353"/>
        <v>tabletop games</v>
      </c>
      <c r="S2277" s="10">
        <f t="shared" si="354"/>
        <v>41965.366655092592</v>
      </c>
      <c r="T2277" s="10">
        <f t="shared" si="355"/>
        <v>41995.366655092592</v>
      </c>
      <c r="U2277">
        <f t="shared" si="356"/>
        <v>2014</v>
      </c>
      <c r="V2277">
        <f t="shared" si="357"/>
        <v>2014</v>
      </c>
      <c r="W2277" t="str">
        <f t="shared" si="358"/>
        <v>Nov</v>
      </c>
      <c r="X2277" t="str">
        <f t="shared" si="359"/>
        <v>1000 to 4999</v>
      </c>
      <c r="Y2277" s="12">
        <f>VLOOKUP(H2277,Table1[#All],2,)*Kickstarter!E2277</f>
        <v>3472.1550000000002</v>
      </c>
      <c r="Z2277" s="5">
        <f>Y2277/'currency conversion'!$B$18</f>
        <v>7.5363386907917898E-5</v>
      </c>
    </row>
    <row r="2278" spans="1:26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0"/>
        <v>1.0581826105905425</v>
      </c>
      <c r="P2278" s="6">
        <f t="shared" si="351"/>
        <v>64.74666666666667</v>
      </c>
      <c r="Q2278" t="str">
        <f t="shared" si="352"/>
        <v>games</v>
      </c>
      <c r="R2278" t="str">
        <f t="shared" si="353"/>
        <v>tabletop games</v>
      </c>
      <c r="S2278" s="10">
        <f t="shared" si="354"/>
        <v>41614.401493055557</v>
      </c>
      <c r="T2278" s="10">
        <f t="shared" si="355"/>
        <v>41644.401493055557</v>
      </c>
      <c r="U2278">
        <f t="shared" si="356"/>
        <v>2013</v>
      </c>
      <c r="V2278">
        <f t="shared" si="357"/>
        <v>2014</v>
      </c>
      <c r="W2278" t="str">
        <f t="shared" si="358"/>
        <v>Dec</v>
      </c>
      <c r="X2278" t="str">
        <f t="shared" si="359"/>
        <v>1000 to 4999</v>
      </c>
      <c r="Y2278" s="12">
        <f>VLOOKUP(H2278,Table1[#All],2,)*Kickstarter!E2278</f>
        <v>4856</v>
      </c>
      <c r="Z2278" s="5">
        <f>Y2278/'currency conversion'!$B$18</f>
        <v>1.0539984730660045E-4</v>
      </c>
    </row>
    <row r="2279" spans="1:26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0"/>
        <v>1.4108235294117648</v>
      </c>
      <c r="P2279" s="6">
        <f t="shared" si="351"/>
        <v>57.932367149758456</v>
      </c>
      <c r="Q2279" t="str">
        <f t="shared" si="352"/>
        <v>games</v>
      </c>
      <c r="R2279" t="str">
        <f t="shared" si="353"/>
        <v>tabletop games</v>
      </c>
      <c r="S2279" s="10">
        <f t="shared" si="354"/>
        <v>40936.428506944445</v>
      </c>
      <c r="T2279" s="10">
        <f t="shared" si="355"/>
        <v>40966.428506944445</v>
      </c>
      <c r="U2279">
        <f t="shared" si="356"/>
        <v>2012</v>
      </c>
      <c r="V2279">
        <f t="shared" si="357"/>
        <v>2012</v>
      </c>
      <c r="W2279" t="str">
        <f t="shared" si="358"/>
        <v>Jan</v>
      </c>
      <c r="X2279" t="str">
        <f t="shared" si="359"/>
        <v>10000 to 14999</v>
      </c>
      <c r="Y2279" s="12">
        <f>VLOOKUP(H2279,Table1[#All],2,)*Kickstarter!E2279</f>
        <v>11992</v>
      </c>
      <c r="Z2279" s="5">
        <f>Y2279/'currency conversion'!$B$18</f>
        <v>2.6028726707181892E-4</v>
      </c>
    </row>
    <row r="2280" spans="1:26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0"/>
        <v>2.7069999999999999</v>
      </c>
      <c r="P2280" s="6">
        <f t="shared" si="351"/>
        <v>53.078431372549019</v>
      </c>
      <c r="Q2280" t="str">
        <f t="shared" si="352"/>
        <v>games</v>
      </c>
      <c r="R2280" t="str">
        <f t="shared" si="353"/>
        <v>tabletop games</v>
      </c>
      <c r="S2280" s="10">
        <f t="shared" si="354"/>
        <v>42338.459108796298</v>
      </c>
      <c r="T2280" s="10">
        <f t="shared" si="355"/>
        <v>42372.707638888889</v>
      </c>
      <c r="U2280">
        <f t="shared" si="356"/>
        <v>2015</v>
      </c>
      <c r="V2280">
        <f t="shared" si="357"/>
        <v>2016</v>
      </c>
      <c r="W2280" t="str">
        <f t="shared" si="358"/>
        <v>Nov</v>
      </c>
      <c r="X2280" t="str">
        <f t="shared" si="359"/>
        <v>5000 to 9999</v>
      </c>
      <c r="Y2280" s="12">
        <f>VLOOKUP(H2280,Table1[#All],2,)*Kickstarter!E2280</f>
        <v>6171.9599999999991</v>
      </c>
      <c r="Z2280" s="5">
        <f>Y2280/'currency conversion'!$B$18</f>
        <v>1.3396285864547891E-4</v>
      </c>
    </row>
    <row r="2281" spans="1:26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0"/>
        <v>1.538</v>
      </c>
      <c r="P2281" s="6">
        <f t="shared" si="351"/>
        <v>48.0625</v>
      </c>
      <c r="Q2281" t="str">
        <f t="shared" si="352"/>
        <v>games</v>
      </c>
      <c r="R2281" t="str">
        <f t="shared" si="353"/>
        <v>tabletop games</v>
      </c>
      <c r="S2281" s="10">
        <f t="shared" si="354"/>
        <v>42020.556701388894</v>
      </c>
      <c r="T2281" s="10">
        <f t="shared" si="355"/>
        <v>42038.916666666672</v>
      </c>
      <c r="U2281">
        <f t="shared" si="356"/>
        <v>2015</v>
      </c>
      <c r="V2281">
        <f t="shared" si="357"/>
        <v>2015</v>
      </c>
      <c r="W2281" t="str">
        <f t="shared" si="358"/>
        <v>Jan</v>
      </c>
      <c r="X2281" t="str">
        <f t="shared" si="359"/>
        <v>1000 to 4999</v>
      </c>
      <c r="Y2281" s="12">
        <f>VLOOKUP(H2281,Table1[#All],2,)*Kickstarter!E2281</f>
        <v>1538</v>
      </c>
      <c r="Z2281" s="5">
        <f>Y2281/'currency conversion'!$B$18</f>
        <v>3.3382406333927409E-5</v>
      </c>
    </row>
    <row r="2282" spans="1:26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0"/>
        <v>4.0357653061224488</v>
      </c>
      <c r="P2282" s="6">
        <f t="shared" si="351"/>
        <v>82.396874999999994</v>
      </c>
      <c r="Q2282" t="str">
        <f t="shared" si="352"/>
        <v>games</v>
      </c>
      <c r="R2282" t="str">
        <f t="shared" si="353"/>
        <v>tabletop games</v>
      </c>
      <c r="S2282" s="10">
        <f t="shared" si="354"/>
        <v>42234.374895833331</v>
      </c>
      <c r="T2282" s="10">
        <f t="shared" si="355"/>
        <v>42264.374895833331</v>
      </c>
      <c r="U2282">
        <f t="shared" si="356"/>
        <v>2015</v>
      </c>
      <c r="V2282">
        <f t="shared" si="357"/>
        <v>2015</v>
      </c>
      <c r="W2282" t="str">
        <f t="shared" si="358"/>
        <v>Aug</v>
      </c>
      <c r="X2282" t="str">
        <f t="shared" si="359"/>
        <v>35000 to 39999</v>
      </c>
      <c r="Y2282" s="12">
        <f>VLOOKUP(H2282,Table1[#All],2,)*Kickstarter!E2282</f>
        <v>39550.5</v>
      </c>
      <c r="Z2282" s="5">
        <f>Y2282/'currency conversion'!$B$18</f>
        <v>8.5844659408972426E-4</v>
      </c>
    </row>
    <row r="2283" spans="1:26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0"/>
        <v>1.85</v>
      </c>
      <c r="P2283" s="6">
        <f t="shared" si="351"/>
        <v>50.454545454545453</v>
      </c>
      <c r="Q2283" t="str">
        <f t="shared" si="352"/>
        <v>music</v>
      </c>
      <c r="R2283" t="str">
        <f t="shared" si="353"/>
        <v>rock</v>
      </c>
      <c r="S2283" s="10">
        <f t="shared" si="354"/>
        <v>40687.035844907405</v>
      </c>
      <c r="T2283" s="10">
        <f t="shared" si="355"/>
        <v>40749.034722222219</v>
      </c>
      <c r="U2283">
        <f t="shared" si="356"/>
        <v>2011</v>
      </c>
      <c r="V2283">
        <f t="shared" si="357"/>
        <v>2011</v>
      </c>
      <c r="W2283" t="str">
        <f t="shared" si="358"/>
        <v>May</v>
      </c>
      <c r="X2283" t="str">
        <f t="shared" si="359"/>
        <v>&lt;1000</v>
      </c>
      <c r="Y2283" s="12">
        <f>VLOOKUP(H2283,Table1[#All],2,)*Kickstarter!E2283</f>
        <v>555</v>
      </c>
      <c r="Z2283" s="5">
        <f>Y2283/'currency conversion'!$B$18</f>
        <v>1.204631698005833E-5</v>
      </c>
    </row>
    <row r="2284" spans="1:26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0"/>
        <v>1.8533333333333333</v>
      </c>
      <c r="P2284" s="6">
        <f t="shared" si="351"/>
        <v>115.83333333333333</v>
      </c>
      <c r="Q2284" t="str">
        <f t="shared" si="352"/>
        <v>music</v>
      </c>
      <c r="R2284" t="str">
        <f t="shared" si="353"/>
        <v>rock</v>
      </c>
      <c r="S2284" s="10">
        <f t="shared" si="354"/>
        <v>42322.92460648148</v>
      </c>
      <c r="T2284" s="10">
        <f t="shared" si="355"/>
        <v>42382.92460648148</v>
      </c>
      <c r="U2284">
        <f t="shared" si="356"/>
        <v>2015</v>
      </c>
      <c r="V2284">
        <f t="shared" si="357"/>
        <v>2016</v>
      </c>
      <c r="W2284" t="str">
        <f t="shared" si="358"/>
        <v>Nov</v>
      </c>
      <c r="X2284" t="str">
        <f t="shared" si="359"/>
        <v>1000 to 4999</v>
      </c>
      <c r="Y2284" s="12">
        <f>VLOOKUP(H2284,Table1[#All],2,)*Kickstarter!E2284</f>
        <v>1390</v>
      </c>
      <c r="Z2284" s="5">
        <f>Y2284/'currency conversion'!$B$18</f>
        <v>3.0170055139245187E-5</v>
      </c>
    </row>
    <row r="2285" spans="1:26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0"/>
        <v>1.0085533333333332</v>
      </c>
      <c r="P2285" s="6">
        <f t="shared" si="351"/>
        <v>63.03458333333333</v>
      </c>
      <c r="Q2285" t="str">
        <f t="shared" si="352"/>
        <v>music</v>
      </c>
      <c r="R2285" t="str">
        <f t="shared" si="353"/>
        <v>rock</v>
      </c>
      <c r="S2285" s="10">
        <f t="shared" si="354"/>
        <v>40977.875046296293</v>
      </c>
      <c r="T2285" s="10">
        <f t="shared" si="355"/>
        <v>41037.833379629628</v>
      </c>
      <c r="U2285">
        <f t="shared" si="356"/>
        <v>2012</v>
      </c>
      <c r="V2285">
        <f t="shared" si="357"/>
        <v>2012</v>
      </c>
      <c r="W2285" t="str">
        <f t="shared" si="358"/>
        <v>Mar</v>
      </c>
      <c r="X2285" t="str">
        <f t="shared" si="359"/>
        <v>1000 to 4999</v>
      </c>
      <c r="Y2285" s="12">
        <f>VLOOKUP(H2285,Table1[#All],2,)*Kickstarter!E2285</f>
        <v>3025.66</v>
      </c>
      <c r="Z2285" s="5">
        <f>Y2285/'currency conversion'!$B$18</f>
        <v>6.5672179160150058E-5</v>
      </c>
    </row>
    <row r="2286" spans="1:26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0"/>
        <v>1.0622116666666668</v>
      </c>
      <c r="P2286" s="6">
        <f t="shared" si="351"/>
        <v>108.02152542372882</v>
      </c>
      <c r="Q2286" t="str">
        <f t="shared" si="352"/>
        <v>music</v>
      </c>
      <c r="R2286" t="str">
        <f t="shared" si="353"/>
        <v>rock</v>
      </c>
      <c r="S2286" s="10">
        <f t="shared" si="354"/>
        <v>40585.546817129631</v>
      </c>
      <c r="T2286" s="10">
        <f t="shared" si="355"/>
        <v>40613.916666666664</v>
      </c>
      <c r="U2286">
        <f t="shared" si="356"/>
        <v>2011</v>
      </c>
      <c r="V2286">
        <f t="shared" si="357"/>
        <v>2011</v>
      </c>
      <c r="W2286" t="str">
        <f t="shared" si="358"/>
        <v>Feb</v>
      </c>
      <c r="X2286" t="str">
        <f t="shared" si="359"/>
        <v>5000 to 9999</v>
      </c>
      <c r="Y2286" s="12">
        <f>VLOOKUP(H2286,Table1[#All],2,)*Kickstarter!E2286</f>
        <v>6373.27</v>
      </c>
      <c r="Z2286" s="5">
        <f>Y2286/'currency conversion'!$B$18</f>
        <v>1.3833230742251595E-4</v>
      </c>
    </row>
    <row r="2287" spans="1:26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0"/>
        <v>1.2136666666666667</v>
      </c>
      <c r="P2287" s="6">
        <f t="shared" si="351"/>
        <v>46.088607594936711</v>
      </c>
      <c r="Q2287" t="str">
        <f t="shared" si="352"/>
        <v>music</v>
      </c>
      <c r="R2287" t="str">
        <f t="shared" si="353"/>
        <v>rock</v>
      </c>
      <c r="S2287" s="10">
        <f t="shared" si="354"/>
        <v>41058.935682870375</v>
      </c>
      <c r="T2287" s="10">
        <f t="shared" si="355"/>
        <v>41088.935682870375</v>
      </c>
      <c r="U2287">
        <f t="shared" si="356"/>
        <v>2012</v>
      </c>
      <c r="V2287">
        <f t="shared" si="357"/>
        <v>2012</v>
      </c>
      <c r="W2287" t="str">
        <f t="shared" si="358"/>
        <v>May</v>
      </c>
      <c r="X2287" t="str">
        <f t="shared" si="359"/>
        <v>1000 to 4999</v>
      </c>
      <c r="Y2287" s="12">
        <f>VLOOKUP(H2287,Table1[#All],2,)*Kickstarter!E2287</f>
        <v>3641</v>
      </c>
      <c r="Z2287" s="5">
        <f>Y2287/'currency conversion'!$B$18</f>
        <v>7.9028180404310593E-5</v>
      </c>
    </row>
    <row r="2288" spans="1:26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0"/>
        <v>1.0006666666666666</v>
      </c>
      <c r="P2288" s="6">
        <f t="shared" si="351"/>
        <v>107.21428571428571</v>
      </c>
      <c r="Q2288" t="str">
        <f t="shared" si="352"/>
        <v>music</v>
      </c>
      <c r="R2288" t="str">
        <f t="shared" si="353"/>
        <v>rock</v>
      </c>
      <c r="S2288" s="10">
        <f t="shared" si="354"/>
        <v>41494.713587962964</v>
      </c>
      <c r="T2288" s="10">
        <f t="shared" si="355"/>
        <v>41522.915972222225</v>
      </c>
      <c r="U2288">
        <f t="shared" si="356"/>
        <v>2013</v>
      </c>
      <c r="V2288">
        <f t="shared" si="357"/>
        <v>2013</v>
      </c>
      <c r="W2288" t="str">
        <f t="shared" si="358"/>
        <v>Aug</v>
      </c>
      <c r="X2288" t="str">
        <f t="shared" si="359"/>
        <v>1000 to 4999</v>
      </c>
      <c r="Y2288" s="12">
        <f>VLOOKUP(H2288,Table1[#All],2,)*Kickstarter!E2288</f>
        <v>1501</v>
      </c>
      <c r="Z2288" s="5">
        <f>Y2288/'currency conversion'!$B$18</f>
        <v>3.2579318535256854E-5</v>
      </c>
    </row>
    <row r="2289" spans="1:26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0"/>
        <v>1.1997755555555556</v>
      </c>
      <c r="P2289" s="6">
        <f t="shared" si="351"/>
        <v>50.9338679245283</v>
      </c>
      <c r="Q2289" t="str">
        <f t="shared" si="352"/>
        <v>music</v>
      </c>
      <c r="R2289" t="str">
        <f t="shared" si="353"/>
        <v>rock</v>
      </c>
      <c r="S2289" s="10">
        <f t="shared" si="354"/>
        <v>41792.417361111111</v>
      </c>
      <c r="T2289" s="10">
        <f t="shared" si="355"/>
        <v>41813.417361111111</v>
      </c>
      <c r="U2289">
        <f t="shared" si="356"/>
        <v>2014</v>
      </c>
      <c r="V2289">
        <f t="shared" si="357"/>
        <v>2014</v>
      </c>
      <c r="W2289" t="str">
        <f t="shared" si="358"/>
        <v>Jun</v>
      </c>
      <c r="X2289" t="str">
        <f t="shared" si="359"/>
        <v>5000 to 9999</v>
      </c>
      <c r="Y2289" s="12">
        <f>VLOOKUP(H2289,Table1[#All],2,)*Kickstarter!E2289</f>
        <v>5398.99</v>
      </c>
      <c r="Z2289" s="5">
        <f>Y2289/'currency conversion'!$B$18</f>
        <v>1.1718548632822544E-4</v>
      </c>
    </row>
    <row r="2290" spans="1:26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0"/>
        <v>1.0009999999999999</v>
      </c>
      <c r="P2290" s="6">
        <f t="shared" si="351"/>
        <v>40.04</v>
      </c>
      <c r="Q2290" t="str">
        <f t="shared" si="352"/>
        <v>music</v>
      </c>
      <c r="R2290" t="str">
        <f t="shared" si="353"/>
        <v>rock</v>
      </c>
      <c r="S2290" s="10">
        <f t="shared" si="354"/>
        <v>41067.577418981484</v>
      </c>
      <c r="T2290" s="10">
        <f t="shared" si="355"/>
        <v>41086.5</v>
      </c>
      <c r="U2290">
        <f t="shared" si="356"/>
        <v>2012</v>
      </c>
      <c r="V2290">
        <f t="shared" si="357"/>
        <v>2012</v>
      </c>
      <c r="W2290" t="str">
        <f t="shared" si="358"/>
        <v>Jun</v>
      </c>
      <c r="X2290" t="str">
        <f t="shared" si="359"/>
        <v>1000 to 4999</v>
      </c>
      <c r="Y2290" s="12">
        <f>VLOOKUP(H2290,Table1[#All],2,)*Kickstarter!E2290</f>
        <v>1001</v>
      </c>
      <c r="Z2290" s="5">
        <f>Y2290/'currency conversion'!$B$18</f>
        <v>2.1726780715384483E-5</v>
      </c>
    </row>
    <row r="2291" spans="1:26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0"/>
        <v>1.0740000000000001</v>
      </c>
      <c r="P2291" s="6">
        <f t="shared" si="351"/>
        <v>64.44</v>
      </c>
      <c r="Q2291" t="str">
        <f t="shared" si="352"/>
        <v>music</v>
      </c>
      <c r="R2291" t="str">
        <f t="shared" si="353"/>
        <v>rock</v>
      </c>
      <c r="S2291" s="10">
        <f t="shared" si="354"/>
        <v>41571.748379629629</v>
      </c>
      <c r="T2291" s="10">
        <f t="shared" si="355"/>
        <v>41614.723611111112</v>
      </c>
      <c r="U2291">
        <f t="shared" si="356"/>
        <v>2013</v>
      </c>
      <c r="V2291">
        <f t="shared" si="357"/>
        <v>2013</v>
      </c>
      <c r="W2291" t="str">
        <f t="shared" si="358"/>
        <v>Oct</v>
      </c>
      <c r="X2291" t="str">
        <f t="shared" si="359"/>
        <v>1000 to 4999</v>
      </c>
      <c r="Y2291" s="12">
        <f>VLOOKUP(H2291,Table1[#All],2,)*Kickstarter!E2291</f>
        <v>1611</v>
      </c>
      <c r="Z2291" s="5">
        <f>Y2291/'currency conversion'!$B$18</f>
        <v>3.4966876855628773E-5</v>
      </c>
    </row>
    <row r="2292" spans="1:26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0"/>
        <v>1.0406666666666666</v>
      </c>
      <c r="P2292" s="6">
        <f t="shared" si="351"/>
        <v>53.827586206896555</v>
      </c>
      <c r="Q2292" t="str">
        <f t="shared" si="352"/>
        <v>music</v>
      </c>
      <c r="R2292" t="str">
        <f t="shared" si="353"/>
        <v>rock</v>
      </c>
      <c r="S2292" s="10">
        <f t="shared" si="354"/>
        <v>40070.003819444442</v>
      </c>
      <c r="T2292" s="10">
        <f t="shared" si="355"/>
        <v>40148.458333333336</v>
      </c>
      <c r="U2292">
        <f t="shared" si="356"/>
        <v>2009</v>
      </c>
      <c r="V2292">
        <f t="shared" si="357"/>
        <v>2009</v>
      </c>
      <c r="W2292" t="str">
        <f t="shared" si="358"/>
        <v>Sep</v>
      </c>
      <c r="X2292" t="str">
        <f t="shared" si="359"/>
        <v>1000 to 4999</v>
      </c>
      <c r="Y2292" s="12">
        <f>VLOOKUP(H2292,Table1[#All],2,)*Kickstarter!E2292</f>
        <v>1561</v>
      </c>
      <c r="Z2292" s="5">
        <f>Y2292/'currency conversion'!$B$18</f>
        <v>3.3881623073641533E-5</v>
      </c>
    </row>
    <row r="2293" spans="1:26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0"/>
        <v>1.728</v>
      </c>
      <c r="P2293" s="6">
        <f t="shared" si="351"/>
        <v>100.46511627906976</v>
      </c>
      <c r="Q2293" t="str">
        <f t="shared" si="352"/>
        <v>music</v>
      </c>
      <c r="R2293" t="str">
        <f t="shared" si="353"/>
        <v>rock</v>
      </c>
      <c r="S2293" s="10">
        <f t="shared" si="354"/>
        <v>40987.727060185185</v>
      </c>
      <c r="T2293" s="10">
        <f t="shared" si="355"/>
        <v>41021.916666666664</v>
      </c>
      <c r="U2293">
        <f t="shared" si="356"/>
        <v>2012</v>
      </c>
      <c r="V2293">
        <f t="shared" si="357"/>
        <v>2012</v>
      </c>
      <c r="W2293" t="str">
        <f t="shared" si="358"/>
        <v>Mar</v>
      </c>
      <c r="X2293" t="str">
        <f t="shared" si="359"/>
        <v>1000 to 4999</v>
      </c>
      <c r="Y2293" s="12">
        <f>VLOOKUP(H2293,Table1[#All],2,)*Kickstarter!E2293</f>
        <v>4320</v>
      </c>
      <c r="Z2293" s="5">
        <f>Y2293/'currency conversion'!$B$18</f>
        <v>9.3765926763697273E-5</v>
      </c>
    </row>
    <row r="2294" spans="1:26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0"/>
        <v>1.072505</v>
      </c>
      <c r="P2294" s="6">
        <f t="shared" si="351"/>
        <v>46.630652173913049</v>
      </c>
      <c r="Q2294" t="str">
        <f t="shared" si="352"/>
        <v>music</v>
      </c>
      <c r="R2294" t="str">
        <f t="shared" si="353"/>
        <v>rock</v>
      </c>
      <c r="S2294" s="10">
        <f t="shared" si="354"/>
        <v>40987.447638888887</v>
      </c>
      <c r="T2294" s="10">
        <f t="shared" si="355"/>
        <v>41017.447638888887</v>
      </c>
      <c r="U2294">
        <f t="shared" si="356"/>
        <v>2012</v>
      </c>
      <c r="V2294">
        <f t="shared" si="357"/>
        <v>2012</v>
      </c>
      <c r="W2294" t="str">
        <f t="shared" si="358"/>
        <v>Mar</v>
      </c>
      <c r="X2294" t="str">
        <f t="shared" si="359"/>
        <v>1000 to 4999</v>
      </c>
      <c r="Y2294" s="12">
        <f>VLOOKUP(H2294,Table1[#All],2,)*Kickstarter!E2294</f>
        <v>2145.0100000000002</v>
      </c>
      <c r="Z2294" s="5">
        <f>Y2294/'currency conversion'!$B$18</f>
        <v>4.6557604298008865E-5</v>
      </c>
    </row>
    <row r="2295" spans="1:26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0"/>
        <v>1.0823529411764705</v>
      </c>
      <c r="P2295" s="6">
        <f t="shared" si="351"/>
        <v>34.074074074074076</v>
      </c>
      <c r="Q2295" t="str">
        <f t="shared" si="352"/>
        <v>music</v>
      </c>
      <c r="R2295" t="str">
        <f t="shared" si="353"/>
        <v>rock</v>
      </c>
      <c r="S2295" s="10">
        <f t="shared" si="354"/>
        <v>41151.458321759259</v>
      </c>
      <c r="T2295" s="10">
        <f t="shared" si="355"/>
        <v>41176.915972222225</v>
      </c>
      <c r="U2295">
        <f t="shared" si="356"/>
        <v>2012</v>
      </c>
      <c r="V2295">
        <f t="shared" si="357"/>
        <v>2012</v>
      </c>
      <c r="W2295" t="str">
        <f t="shared" si="358"/>
        <v>Aug</v>
      </c>
      <c r="X2295" t="str">
        <f t="shared" si="359"/>
        <v>&lt;1000</v>
      </c>
      <c r="Y2295" s="12">
        <f>VLOOKUP(H2295,Table1[#All],2,)*Kickstarter!E2295</f>
        <v>920</v>
      </c>
      <c r="Z2295" s="5">
        <f>Y2295/'currency conversion'!$B$18</f>
        <v>1.9968669588565159E-5</v>
      </c>
    </row>
    <row r="2296" spans="1:26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0"/>
        <v>1.4608079999999999</v>
      </c>
      <c r="P2296" s="6">
        <f t="shared" si="351"/>
        <v>65.214642857142863</v>
      </c>
      <c r="Q2296" t="str">
        <f t="shared" si="352"/>
        <v>music</v>
      </c>
      <c r="R2296" t="str">
        <f t="shared" si="353"/>
        <v>rock</v>
      </c>
      <c r="S2296" s="10">
        <f t="shared" si="354"/>
        <v>41264.47314814815</v>
      </c>
      <c r="T2296" s="10">
        <f t="shared" si="355"/>
        <v>41294.47314814815</v>
      </c>
      <c r="U2296">
        <f t="shared" si="356"/>
        <v>2012</v>
      </c>
      <c r="V2296">
        <f t="shared" si="357"/>
        <v>2013</v>
      </c>
      <c r="W2296" t="str">
        <f t="shared" si="358"/>
        <v>Dec</v>
      </c>
      <c r="X2296" t="str">
        <f t="shared" si="359"/>
        <v>5000 to 9999</v>
      </c>
      <c r="Y2296" s="12">
        <f>VLOOKUP(H2296,Table1[#All],2,)*Kickstarter!E2296</f>
        <v>7304.04</v>
      </c>
      <c r="Z2296" s="5">
        <f>Y2296/'currency conversion'!$B$18</f>
        <v>1.5853474067572117E-4</v>
      </c>
    </row>
    <row r="2297" spans="1:26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0"/>
        <v>1.2524999999999999</v>
      </c>
      <c r="P2297" s="6">
        <f t="shared" si="351"/>
        <v>44.205882352941174</v>
      </c>
      <c r="Q2297" t="str">
        <f t="shared" si="352"/>
        <v>music</v>
      </c>
      <c r="R2297" t="str">
        <f t="shared" si="353"/>
        <v>rock</v>
      </c>
      <c r="S2297" s="10">
        <f t="shared" si="354"/>
        <v>41270.704351851848</v>
      </c>
      <c r="T2297" s="10">
        <f t="shared" si="355"/>
        <v>41300.704351851848</v>
      </c>
      <c r="U2297">
        <f t="shared" si="356"/>
        <v>2012</v>
      </c>
      <c r="V2297">
        <f t="shared" si="357"/>
        <v>2013</v>
      </c>
      <c r="W2297" t="str">
        <f t="shared" si="358"/>
        <v>Dec</v>
      </c>
      <c r="X2297" t="str">
        <f t="shared" si="359"/>
        <v>1000 to 4999</v>
      </c>
      <c r="Y2297" s="12">
        <f>VLOOKUP(H2297,Table1[#All],2,)*Kickstarter!E2297</f>
        <v>1503</v>
      </c>
      <c r="Z2297" s="5">
        <f>Y2297/'currency conversion'!$B$18</f>
        <v>3.2622728686536343E-5</v>
      </c>
    </row>
    <row r="2298" spans="1:26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0"/>
        <v>1.4907142857142857</v>
      </c>
      <c r="P2298" s="6">
        <f t="shared" si="351"/>
        <v>71.965517241379317</v>
      </c>
      <c r="Q2298" t="str">
        <f t="shared" si="352"/>
        <v>music</v>
      </c>
      <c r="R2298" t="str">
        <f t="shared" si="353"/>
        <v>rock</v>
      </c>
      <c r="S2298" s="10">
        <f t="shared" si="354"/>
        <v>40927.481782407405</v>
      </c>
      <c r="T2298" s="10">
        <f t="shared" si="355"/>
        <v>40962.481782407405</v>
      </c>
      <c r="U2298">
        <f t="shared" si="356"/>
        <v>2012</v>
      </c>
      <c r="V2298">
        <f t="shared" si="357"/>
        <v>2012</v>
      </c>
      <c r="W2298" t="str">
        <f t="shared" si="358"/>
        <v>Jan</v>
      </c>
      <c r="X2298" t="str">
        <f t="shared" si="359"/>
        <v>10000 to 14999</v>
      </c>
      <c r="Y2298" s="12">
        <f>VLOOKUP(H2298,Table1[#All],2,)*Kickstarter!E2298</f>
        <v>10435</v>
      </c>
      <c r="Z2298" s="5">
        <f>Y2298/'currency conversion'!$B$18</f>
        <v>2.2649246430073635E-4</v>
      </c>
    </row>
    <row r="2299" spans="1:26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0"/>
        <v>1.006</v>
      </c>
      <c r="P2299" s="6">
        <f t="shared" si="351"/>
        <v>52.94736842105263</v>
      </c>
      <c r="Q2299" t="str">
        <f t="shared" si="352"/>
        <v>music</v>
      </c>
      <c r="R2299" t="str">
        <f t="shared" si="353"/>
        <v>rock</v>
      </c>
      <c r="S2299" s="10">
        <f t="shared" si="354"/>
        <v>40947.792233796295</v>
      </c>
      <c r="T2299" s="10">
        <f t="shared" si="355"/>
        <v>40981.915972222225</v>
      </c>
      <c r="U2299">
        <f t="shared" si="356"/>
        <v>2012</v>
      </c>
      <c r="V2299">
        <f t="shared" si="357"/>
        <v>2012</v>
      </c>
      <c r="W2299" t="str">
        <f t="shared" si="358"/>
        <v>Feb</v>
      </c>
      <c r="X2299" t="str">
        <f t="shared" si="359"/>
        <v>1000 to 4999</v>
      </c>
      <c r="Y2299" s="12">
        <f>VLOOKUP(H2299,Table1[#All],2,)*Kickstarter!E2299</f>
        <v>1006</v>
      </c>
      <c r="Z2299" s="5">
        <f>Y2299/'currency conversion'!$B$18</f>
        <v>2.1835306093583206E-5</v>
      </c>
    </row>
    <row r="2300" spans="1:26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0"/>
        <v>1.0507333333333333</v>
      </c>
      <c r="P2300" s="6">
        <f t="shared" si="351"/>
        <v>109.45138888888889</v>
      </c>
      <c r="Q2300" t="str">
        <f t="shared" si="352"/>
        <v>music</v>
      </c>
      <c r="R2300" t="str">
        <f t="shared" si="353"/>
        <v>rock</v>
      </c>
      <c r="S2300" s="10">
        <f t="shared" si="354"/>
        <v>41694.59065972222</v>
      </c>
      <c r="T2300" s="10">
        <f t="shared" si="355"/>
        <v>41724.548993055556</v>
      </c>
      <c r="U2300">
        <f t="shared" si="356"/>
        <v>2014</v>
      </c>
      <c r="V2300">
        <f t="shared" si="357"/>
        <v>2014</v>
      </c>
      <c r="W2300" t="str">
        <f t="shared" si="358"/>
        <v>Feb</v>
      </c>
      <c r="X2300" t="str">
        <f t="shared" si="359"/>
        <v>30000 to 34999</v>
      </c>
      <c r="Y2300" s="12">
        <f>VLOOKUP(H2300,Table1[#All],2,)*Kickstarter!E2300</f>
        <v>31522</v>
      </c>
      <c r="Z2300" s="5">
        <f>Y2300/'currency conversion'!$B$18</f>
        <v>6.8418739431603366E-4</v>
      </c>
    </row>
    <row r="2301" spans="1:26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0"/>
        <v>3.5016666666666665</v>
      </c>
      <c r="P2301" s="6">
        <f t="shared" si="351"/>
        <v>75.035714285714292</v>
      </c>
      <c r="Q2301" t="str">
        <f t="shared" si="352"/>
        <v>music</v>
      </c>
      <c r="R2301" t="str">
        <f t="shared" si="353"/>
        <v>rock</v>
      </c>
      <c r="S2301" s="10">
        <f t="shared" si="354"/>
        <v>40564.782511574071</v>
      </c>
      <c r="T2301" s="10">
        <f t="shared" si="355"/>
        <v>40579.782511574071</v>
      </c>
      <c r="U2301">
        <f t="shared" si="356"/>
        <v>2011</v>
      </c>
      <c r="V2301">
        <f t="shared" si="357"/>
        <v>2011</v>
      </c>
      <c r="W2301" t="str">
        <f t="shared" si="358"/>
        <v>Jan</v>
      </c>
      <c r="X2301" t="str">
        <f t="shared" si="359"/>
        <v>1000 to 4999</v>
      </c>
      <c r="Y2301" s="12">
        <f>VLOOKUP(H2301,Table1[#All],2,)*Kickstarter!E2301</f>
        <v>1050.5</v>
      </c>
      <c r="Z2301" s="5">
        <f>Y2301/'currency conversion'!$B$18</f>
        <v>2.2801181959551848E-5</v>
      </c>
    </row>
    <row r="2302" spans="1:26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0"/>
        <v>1.0125</v>
      </c>
      <c r="P2302" s="6">
        <f t="shared" si="351"/>
        <v>115.71428571428571</v>
      </c>
      <c r="Q2302" t="str">
        <f t="shared" si="352"/>
        <v>music</v>
      </c>
      <c r="R2302" t="str">
        <f t="shared" si="353"/>
        <v>rock</v>
      </c>
      <c r="S2302" s="10">
        <f t="shared" si="354"/>
        <v>41074.477037037039</v>
      </c>
      <c r="T2302" s="10">
        <f t="shared" si="355"/>
        <v>41088.477037037039</v>
      </c>
      <c r="U2302">
        <f t="shared" si="356"/>
        <v>2012</v>
      </c>
      <c r="V2302">
        <f t="shared" si="357"/>
        <v>2012</v>
      </c>
      <c r="W2302" t="str">
        <f t="shared" si="358"/>
        <v>Jun</v>
      </c>
      <c r="X2302" t="str">
        <f t="shared" si="359"/>
        <v>&lt;1000</v>
      </c>
      <c r="Y2302" s="12">
        <f>VLOOKUP(H2302,Table1[#All],2,)*Kickstarter!E2302</f>
        <v>810</v>
      </c>
      <c r="Z2302" s="5">
        <f>Y2302/'currency conversion'!$B$18</f>
        <v>1.7581111268193237E-5</v>
      </c>
    </row>
    <row r="2303" spans="1:26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0"/>
        <v>1.336044</v>
      </c>
      <c r="P2303" s="6">
        <f t="shared" si="351"/>
        <v>31.659810426540286</v>
      </c>
      <c r="Q2303" t="str">
        <f t="shared" si="352"/>
        <v>music</v>
      </c>
      <c r="R2303" t="str">
        <f t="shared" si="353"/>
        <v>indie rock</v>
      </c>
      <c r="S2303" s="10">
        <f t="shared" si="354"/>
        <v>41415.896944444445</v>
      </c>
      <c r="T2303" s="10">
        <f t="shared" si="355"/>
        <v>41445.896944444445</v>
      </c>
      <c r="U2303">
        <f t="shared" si="356"/>
        <v>2013</v>
      </c>
      <c r="V2303">
        <f t="shared" si="357"/>
        <v>2013</v>
      </c>
      <c r="W2303" t="str">
        <f t="shared" si="358"/>
        <v>May</v>
      </c>
      <c r="X2303" t="str">
        <f t="shared" si="359"/>
        <v>5000 to 9999</v>
      </c>
      <c r="Y2303" s="12">
        <f>VLOOKUP(H2303,Table1[#All],2,)*Kickstarter!E2303</f>
        <v>6680.22</v>
      </c>
      <c r="Z2303" s="5">
        <f>Y2303/'currency conversion'!$B$18</f>
        <v>1.449946803901356E-4</v>
      </c>
    </row>
    <row r="2304" spans="1:26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0"/>
        <v>1.7065217391304348</v>
      </c>
      <c r="P2304" s="6">
        <f t="shared" si="351"/>
        <v>46.176470588235297</v>
      </c>
      <c r="Q2304" t="str">
        <f t="shared" si="352"/>
        <v>music</v>
      </c>
      <c r="R2304" t="str">
        <f t="shared" si="353"/>
        <v>indie rock</v>
      </c>
      <c r="S2304" s="10">
        <f t="shared" si="354"/>
        <v>41605.618449074071</v>
      </c>
      <c r="T2304" s="10">
        <f t="shared" si="355"/>
        <v>41639.041666666664</v>
      </c>
      <c r="U2304">
        <f t="shared" si="356"/>
        <v>2013</v>
      </c>
      <c r="V2304">
        <f t="shared" si="357"/>
        <v>2013</v>
      </c>
      <c r="W2304" t="str">
        <f t="shared" si="358"/>
        <v>Nov</v>
      </c>
      <c r="X2304" t="str">
        <f t="shared" si="359"/>
        <v>1000 to 4999</v>
      </c>
      <c r="Y2304" s="12">
        <f>VLOOKUP(H2304,Table1[#All],2,)*Kickstarter!E2304</f>
        <v>3925</v>
      </c>
      <c r="Z2304" s="5">
        <f>Y2304/'currency conversion'!$B$18</f>
        <v>8.5192421885998094E-5</v>
      </c>
    </row>
    <row r="2305" spans="1:26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0"/>
        <v>1.0935829457364341</v>
      </c>
      <c r="P2305" s="6">
        <f t="shared" si="351"/>
        <v>68.481650485436887</v>
      </c>
      <c r="Q2305" t="str">
        <f t="shared" si="352"/>
        <v>music</v>
      </c>
      <c r="R2305" t="str">
        <f t="shared" si="353"/>
        <v>indie rock</v>
      </c>
      <c r="S2305" s="10">
        <f t="shared" si="354"/>
        <v>40849.861064814817</v>
      </c>
      <c r="T2305" s="10">
        <f t="shared" si="355"/>
        <v>40889.902731481481</v>
      </c>
      <c r="U2305">
        <f t="shared" si="356"/>
        <v>2011</v>
      </c>
      <c r="V2305">
        <f t="shared" si="357"/>
        <v>2011</v>
      </c>
      <c r="W2305" t="str">
        <f t="shared" si="358"/>
        <v>Nov</v>
      </c>
      <c r="X2305" t="str">
        <f t="shared" si="359"/>
        <v>5000 to 9999</v>
      </c>
      <c r="Y2305" s="12">
        <f>VLOOKUP(H2305,Table1[#All],2,)*Kickstarter!E2305</f>
        <v>7053.61</v>
      </c>
      <c r="Z2305" s="5">
        <f>Y2305/'currency conversion'!$B$18</f>
        <v>1.5309913858325988E-4</v>
      </c>
    </row>
    <row r="2306" spans="1:26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0"/>
        <v>1.0070033333333335</v>
      </c>
      <c r="P2306" s="6">
        <f t="shared" si="351"/>
        <v>53.469203539823013</v>
      </c>
      <c r="Q2306" t="str">
        <f t="shared" si="352"/>
        <v>music</v>
      </c>
      <c r="R2306" t="str">
        <f t="shared" si="353"/>
        <v>indie rock</v>
      </c>
      <c r="S2306" s="10">
        <f t="shared" si="354"/>
        <v>40502.565868055557</v>
      </c>
      <c r="T2306" s="10">
        <f t="shared" si="355"/>
        <v>40543.957638888889</v>
      </c>
      <c r="U2306">
        <f t="shared" si="356"/>
        <v>2010</v>
      </c>
      <c r="V2306">
        <f t="shared" si="357"/>
        <v>2010</v>
      </c>
      <c r="W2306" t="str">
        <f t="shared" si="358"/>
        <v>Nov</v>
      </c>
      <c r="X2306" t="str">
        <f t="shared" si="359"/>
        <v>5000 to 9999</v>
      </c>
      <c r="Y2306" s="12">
        <f>VLOOKUP(H2306,Table1[#All],2,)*Kickstarter!E2306</f>
        <v>6042.02</v>
      </c>
      <c r="Z2306" s="5">
        <f>Y2306/'currency conversion'!$B$18</f>
        <v>1.3114250111685052E-4</v>
      </c>
    </row>
    <row r="2307" spans="1:26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0">IF(D2307&lt;&gt;0,IF(E2307&lt;&gt;0,E2307/D2307,0),0)</f>
        <v>1.0122777777777778</v>
      </c>
      <c r="P2307" s="6">
        <f t="shared" ref="P2307:P2370" si="361">IF(L2307&lt;&gt;0,IF(E2307&lt;&gt;0,E2307/L2307,0),0)</f>
        <v>109.10778443113773</v>
      </c>
      <c r="Q2307" t="str">
        <f t="shared" ref="Q2307:Q2370" si="362">LEFT(N2307,SEARCH("/",N2307,1)-1)</f>
        <v>music</v>
      </c>
      <c r="R2307" t="str">
        <f t="shared" ref="R2307:R2370" si="363">RIGHT(N2307,LEN(N2307)-SEARCH("/",N2307,1))</f>
        <v>indie rock</v>
      </c>
      <c r="S2307" s="10">
        <f t="shared" ref="S2307:S2370" si="364">(J2307/86400)+25569+(-6/24)</f>
        <v>41834.445277777777</v>
      </c>
      <c r="T2307" s="10">
        <f t="shared" ref="T2307:T2370" si="365">(I2307/86400)+25569+(-6/24)</f>
        <v>41859.5</v>
      </c>
      <c r="U2307">
        <f t="shared" ref="U2307:U2370" si="366">YEAR(S2307)</f>
        <v>2014</v>
      </c>
      <c r="V2307">
        <f t="shared" ref="V2307:V2370" si="367">YEAR(T2307)</f>
        <v>2014</v>
      </c>
      <c r="W2307" t="str">
        <f t="shared" ref="W2307:W2370" si="368">TEXT(S2307,"mmm")</f>
        <v>Jul</v>
      </c>
      <c r="X2307" t="str">
        <f t="shared" ref="X2307:X2370" si="369">IF(E2307=0,"No funding",IF(E2307&lt;1000,"&lt;1000",IF(E2307&lt;4999,"1000 to 4999",IF(E2307&lt;10000,"5000 to 9999",IF(E2307&lt;14999,"10000 to 14999",IF(E2307&lt;20000,"15000 to 19999",IF(E2307&lt;25000,"20000 to 24999",IF(E2307&lt;30000,"25000 to 29999",IF(E2307&lt;35000,"30000 to 34999",IF(E2307&lt;40000,"35000 to 39999",IF(E2307&lt;45000,"40000 to 44999",IF(E2307&lt;50000,"45000 to 49999","&gt;50000"))))))))))))</f>
        <v>15000 to 19999</v>
      </c>
      <c r="Y2307" s="12">
        <f>VLOOKUP(H2307,Table1[#All],2,)*Kickstarter!E2307</f>
        <v>18221</v>
      </c>
      <c r="Z2307" s="5">
        <f>Y2307/'currency conversion'!$B$18</f>
        <v>3.9548818323178889E-4</v>
      </c>
    </row>
    <row r="2308" spans="1:26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0"/>
        <v>1.0675857142857144</v>
      </c>
      <c r="P2308" s="6">
        <f t="shared" si="361"/>
        <v>51.185616438356163</v>
      </c>
      <c r="Q2308" t="str">
        <f t="shared" si="362"/>
        <v>music</v>
      </c>
      <c r="R2308" t="str">
        <f t="shared" si="363"/>
        <v>indie rock</v>
      </c>
      <c r="S2308" s="10">
        <f t="shared" si="364"/>
        <v>40947.91815972222</v>
      </c>
      <c r="T2308" s="10">
        <f t="shared" si="365"/>
        <v>40977.91815972222</v>
      </c>
      <c r="U2308">
        <f t="shared" si="366"/>
        <v>2012</v>
      </c>
      <c r="V2308">
        <f t="shared" si="367"/>
        <v>2012</v>
      </c>
      <c r="W2308" t="str">
        <f t="shared" si="368"/>
        <v>Feb</v>
      </c>
      <c r="X2308" t="str">
        <f t="shared" si="369"/>
        <v>1000 to 4999</v>
      </c>
      <c r="Y2308" s="12">
        <f>VLOOKUP(H2308,Table1[#All],2,)*Kickstarter!E2308</f>
        <v>3736.55</v>
      </c>
      <c r="Z2308" s="5">
        <f>Y2308/'currency conversion'!$B$18</f>
        <v>8.1102100381688202E-5</v>
      </c>
    </row>
    <row r="2309" spans="1:26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0"/>
        <v>1.0665777537961894</v>
      </c>
      <c r="P2309" s="6">
        <f t="shared" si="361"/>
        <v>27.936800000000002</v>
      </c>
      <c r="Q2309" t="str">
        <f t="shared" si="362"/>
        <v>music</v>
      </c>
      <c r="R2309" t="str">
        <f t="shared" si="363"/>
        <v>indie rock</v>
      </c>
      <c r="S2309" s="10">
        <f t="shared" si="364"/>
        <v>41004.552465277782</v>
      </c>
      <c r="T2309" s="10">
        <f t="shared" si="365"/>
        <v>41034.552407407406</v>
      </c>
      <c r="U2309">
        <f t="shared" si="366"/>
        <v>2012</v>
      </c>
      <c r="V2309">
        <f t="shared" si="367"/>
        <v>2012</v>
      </c>
      <c r="W2309" t="str">
        <f t="shared" si="368"/>
        <v>Apr</v>
      </c>
      <c r="X2309" t="str">
        <f t="shared" si="369"/>
        <v>1000 to 4999</v>
      </c>
      <c r="Y2309" s="12">
        <f>VLOOKUP(H2309,Table1[#All],2,)*Kickstarter!E2309</f>
        <v>2095.2600000000002</v>
      </c>
      <c r="Z2309" s="5">
        <f>Y2309/'currency conversion'!$B$18</f>
        <v>4.5477776784931562E-5</v>
      </c>
    </row>
    <row r="2310" spans="1:26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0"/>
        <v>1.0130622</v>
      </c>
      <c r="P2310" s="6">
        <f t="shared" si="361"/>
        <v>82.496921824104234</v>
      </c>
      <c r="Q2310" t="str">
        <f t="shared" si="362"/>
        <v>music</v>
      </c>
      <c r="R2310" t="str">
        <f t="shared" si="363"/>
        <v>indie rock</v>
      </c>
      <c r="S2310" s="10">
        <f t="shared" si="364"/>
        <v>41851.712916666671</v>
      </c>
      <c r="T2310" s="10">
        <f t="shared" si="365"/>
        <v>41879.791666666664</v>
      </c>
      <c r="U2310">
        <f t="shared" si="366"/>
        <v>2014</v>
      </c>
      <c r="V2310">
        <f t="shared" si="367"/>
        <v>2014</v>
      </c>
      <c r="W2310" t="str">
        <f t="shared" si="368"/>
        <v>Jul</v>
      </c>
      <c r="X2310" t="str">
        <f t="shared" si="369"/>
        <v>&gt;50000</v>
      </c>
      <c r="Y2310" s="12">
        <f>VLOOKUP(H2310,Table1[#All],2,)*Kickstarter!E2310</f>
        <v>50653.11</v>
      </c>
      <c r="Z2310" s="5">
        <f>Y2310/'currency conversion'!$B$18</f>
        <v>1.0994295839383105E-3</v>
      </c>
    </row>
    <row r="2311" spans="1:26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0"/>
        <v>1.0667450000000001</v>
      </c>
      <c r="P2311" s="6">
        <f t="shared" si="361"/>
        <v>59.817476635514019</v>
      </c>
      <c r="Q2311" t="str">
        <f t="shared" si="362"/>
        <v>music</v>
      </c>
      <c r="R2311" t="str">
        <f t="shared" si="363"/>
        <v>indie rock</v>
      </c>
      <c r="S2311" s="10">
        <f t="shared" si="364"/>
        <v>41307.737696759257</v>
      </c>
      <c r="T2311" s="10">
        <f t="shared" si="365"/>
        <v>41342.737696759257</v>
      </c>
      <c r="U2311">
        <f t="shared" si="366"/>
        <v>2013</v>
      </c>
      <c r="V2311">
        <f t="shared" si="367"/>
        <v>2013</v>
      </c>
      <c r="W2311" t="str">
        <f t="shared" si="368"/>
        <v>Feb</v>
      </c>
      <c r="X2311" t="str">
        <f t="shared" si="369"/>
        <v>5000 to 9999</v>
      </c>
      <c r="Y2311" s="12">
        <f>VLOOKUP(H2311,Table1[#All],2,)*Kickstarter!E2311</f>
        <v>6400.47</v>
      </c>
      <c r="Z2311" s="5">
        <f>Y2311/'currency conversion'!$B$18</f>
        <v>1.3892268547991701E-4</v>
      </c>
    </row>
    <row r="2312" spans="1:26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0"/>
        <v>4.288397837837838</v>
      </c>
      <c r="P2312" s="6">
        <f t="shared" si="361"/>
        <v>64.816470588235291</v>
      </c>
      <c r="Q2312" t="str">
        <f t="shared" si="362"/>
        <v>music</v>
      </c>
      <c r="R2312" t="str">
        <f t="shared" si="363"/>
        <v>indie rock</v>
      </c>
      <c r="S2312" s="10">
        <f t="shared" si="364"/>
        <v>41324.54415509259</v>
      </c>
      <c r="T2312" s="10">
        <f t="shared" si="365"/>
        <v>41354.502488425926</v>
      </c>
      <c r="U2312">
        <f t="shared" si="366"/>
        <v>2013</v>
      </c>
      <c r="V2312">
        <f t="shared" si="367"/>
        <v>2013</v>
      </c>
      <c r="W2312" t="str">
        <f t="shared" si="368"/>
        <v>Feb</v>
      </c>
      <c r="X2312" t="str">
        <f t="shared" si="369"/>
        <v>&gt;50000</v>
      </c>
      <c r="Y2312" s="12">
        <f>VLOOKUP(H2312,Table1[#All],2,)*Kickstarter!E2312</f>
        <v>79335.360000000001</v>
      </c>
      <c r="Z2312" s="5">
        <f>Y2312/'currency conversion'!$B$18</f>
        <v>1.7219799897063791E-3</v>
      </c>
    </row>
    <row r="2313" spans="1:26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0"/>
        <v>1.0411111111111111</v>
      </c>
      <c r="P2313" s="6">
        <f t="shared" si="361"/>
        <v>90.09615384615384</v>
      </c>
      <c r="Q2313" t="str">
        <f t="shared" si="362"/>
        <v>music</v>
      </c>
      <c r="R2313" t="str">
        <f t="shared" si="363"/>
        <v>indie rock</v>
      </c>
      <c r="S2313" s="10">
        <f t="shared" si="364"/>
        <v>41735.754502314812</v>
      </c>
      <c r="T2313" s="10">
        <f t="shared" si="365"/>
        <v>41765.754502314812</v>
      </c>
      <c r="U2313">
        <f t="shared" si="366"/>
        <v>2014</v>
      </c>
      <c r="V2313">
        <f t="shared" si="367"/>
        <v>2014</v>
      </c>
      <c r="W2313" t="str">
        <f t="shared" si="368"/>
        <v>Apr</v>
      </c>
      <c r="X2313" t="str">
        <f t="shared" si="369"/>
        <v>5000 to 9999</v>
      </c>
      <c r="Y2313" s="12">
        <f>VLOOKUP(H2313,Table1[#All],2,)*Kickstarter!E2313</f>
        <v>9370</v>
      </c>
      <c r="Z2313" s="5">
        <f>Y2313/'currency conversion'!$B$18</f>
        <v>2.033765587444082E-4</v>
      </c>
    </row>
    <row r="2314" spans="1:26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0"/>
        <v>1.0786666666666667</v>
      </c>
      <c r="P2314" s="6">
        <f t="shared" si="361"/>
        <v>40.962025316455694</v>
      </c>
      <c r="Q2314" t="str">
        <f t="shared" si="362"/>
        <v>music</v>
      </c>
      <c r="R2314" t="str">
        <f t="shared" si="363"/>
        <v>indie rock</v>
      </c>
      <c r="S2314" s="10">
        <f t="shared" si="364"/>
        <v>41716.382847222223</v>
      </c>
      <c r="T2314" s="10">
        <f t="shared" si="365"/>
        <v>41747.708333333336</v>
      </c>
      <c r="U2314">
        <f t="shared" si="366"/>
        <v>2014</v>
      </c>
      <c r="V2314">
        <f t="shared" si="367"/>
        <v>2014</v>
      </c>
      <c r="W2314" t="str">
        <f t="shared" si="368"/>
        <v>Mar</v>
      </c>
      <c r="X2314" t="str">
        <f t="shared" si="369"/>
        <v>1000 to 4999</v>
      </c>
      <c r="Y2314" s="12">
        <f>VLOOKUP(H2314,Table1[#All],2,)*Kickstarter!E2314</f>
        <v>3236</v>
      </c>
      <c r="Z2314" s="5">
        <f>Y2314/'currency conversion'!$B$18</f>
        <v>7.023762477021397E-5</v>
      </c>
    </row>
    <row r="2315" spans="1:26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0"/>
        <v>1.7584040000000001</v>
      </c>
      <c r="P2315" s="6">
        <f t="shared" si="361"/>
        <v>56.000127388535034</v>
      </c>
      <c r="Q2315" t="str">
        <f t="shared" si="362"/>
        <v>music</v>
      </c>
      <c r="R2315" t="str">
        <f t="shared" si="363"/>
        <v>indie rock</v>
      </c>
      <c r="S2315" s="10">
        <f t="shared" si="364"/>
        <v>41002.708634259259</v>
      </c>
      <c r="T2315" s="10">
        <f t="shared" si="365"/>
        <v>41032.708634259259</v>
      </c>
      <c r="U2315">
        <f t="shared" si="366"/>
        <v>2012</v>
      </c>
      <c r="V2315">
        <f t="shared" si="367"/>
        <v>2012</v>
      </c>
      <c r="W2315" t="str">
        <f t="shared" si="368"/>
        <v>Apr</v>
      </c>
      <c r="X2315" t="str">
        <f t="shared" si="369"/>
        <v>5000 to 9999</v>
      </c>
      <c r="Y2315" s="12">
        <f>VLOOKUP(H2315,Table1[#All],2,)*Kickstarter!E2315</f>
        <v>8792.02</v>
      </c>
      <c r="Z2315" s="5">
        <f>Y2315/'currency conversion'!$B$18</f>
        <v>1.9083145912614853E-4</v>
      </c>
    </row>
    <row r="2316" spans="1:26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0"/>
        <v>1.5697000000000001</v>
      </c>
      <c r="P2316" s="6">
        <f t="shared" si="361"/>
        <v>37.672800000000002</v>
      </c>
      <c r="Q2316" t="str">
        <f t="shared" si="362"/>
        <v>music</v>
      </c>
      <c r="R2316" t="str">
        <f t="shared" si="363"/>
        <v>indie rock</v>
      </c>
      <c r="S2316" s="10">
        <f t="shared" si="364"/>
        <v>41037.301585648151</v>
      </c>
      <c r="T2316" s="10">
        <f t="shared" si="365"/>
        <v>41067.301585648151</v>
      </c>
      <c r="U2316">
        <f t="shared" si="366"/>
        <v>2012</v>
      </c>
      <c r="V2316">
        <f t="shared" si="367"/>
        <v>2012</v>
      </c>
      <c r="W2316" t="str">
        <f t="shared" si="368"/>
        <v>May</v>
      </c>
      <c r="X2316" t="str">
        <f t="shared" si="369"/>
        <v>1000 to 4999</v>
      </c>
      <c r="Y2316" s="12">
        <f>VLOOKUP(H2316,Table1[#All],2,)*Kickstarter!E2316</f>
        <v>1883.64</v>
      </c>
      <c r="Z2316" s="5">
        <f>Y2316/'currency conversion'!$B$18</f>
        <v>4.0884548678048779E-5</v>
      </c>
    </row>
    <row r="2317" spans="1:26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0"/>
        <v>1.026</v>
      </c>
      <c r="P2317" s="6">
        <f t="shared" si="361"/>
        <v>40.078125</v>
      </c>
      <c r="Q2317" t="str">
        <f t="shared" si="362"/>
        <v>music</v>
      </c>
      <c r="R2317" t="str">
        <f t="shared" si="363"/>
        <v>indie rock</v>
      </c>
      <c r="S2317" s="10">
        <f t="shared" si="364"/>
        <v>41004.47619212963</v>
      </c>
      <c r="T2317" s="10">
        <f t="shared" si="365"/>
        <v>41034.47619212963</v>
      </c>
      <c r="U2317">
        <f t="shared" si="366"/>
        <v>2012</v>
      </c>
      <c r="V2317">
        <f t="shared" si="367"/>
        <v>2012</v>
      </c>
      <c r="W2317" t="str">
        <f t="shared" si="368"/>
        <v>Apr</v>
      </c>
      <c r="X2317" t="str">
        <f t="shared" si="369"/>
        <v>1000 to 4999</v>
      </c>
      <c r="Y2317" s="12">
        <f>VLOOKUP(H2317,Table1[#All],2,)*Kickstarter!E2317</f>
        <v>2565</v>
      </c>
      <c r="Z2317" s="5">
        <f>Y2317/'currency conversion'!$B$18</f>
        <v>5.5673519015945253E-5</v>
      </c>
    </row>
    <row r="2318" spans="1:26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0"/>
        <v>1.0404266666666666</v>
      </c>
      <c r="P2318" s="6">
        <f t="shared" si="361"/>
        <v>78.031999999999996</v>
      </c>
      <c r="Q2318" t="str">
        <f t="shared" si="362"/>
        <v>music</v>
      </c>
      <c r="R2318" t="str">
        <f t="shared" si="363"/>
        <v>indie rock</v>
      </c>
      <c r="S2318" s="10">
        <f t="shared" si="364"/>
        <v>40079.475115740745</v>
      </c>
      <c r="T2318" s="10">
        <f t="shared" si="365"/>
        <v>40156.516666666663</v>
      </c>
      <c r="U2318">
        <f t="shared" si="366"/>
        <v>2009</v>
      </c>
      <c r="V2318">
        <f t="shared" si="367"/>
        <v>2009</v>
      </c>
      <c r="W2318" t="str">
        <f t="shared" si="368"/>
        <v>Sep</v>
      </c>
      <c r="X2318" t="str">
        <f t="shared" si="369"/>
        <v>15000 to 19999</v>
      </c>
      <c r="Y2318" s="12">
        <f>VLOOKUP(H2318,Table1[#All],2,)*Kickstarter!E2318</f>
        <v>15606.4</v>
      </c>
      <c r="Z2318" s="5">
        <f>Y2318/'currency conversion'!$B$18</f>
        <v>3.3873809246411226E-4</v>
      </c>
    </row>
    <row r="2319" spans="1:26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0"/>
        <v>1.04</v>
      </c>
      <c r="P2319" s="6">
        <f t="shared" si="361"/>
        <v>18.90909090909091</v>
      </c>
      <c r="Q2319" t="str">
        <f t="shared" si="362"/>
        <v>music</v>
      </c>
      <c r="R2319" t="str">
        <f t="shared" si="363"/>
        <v>indie rock</v>
      </c>
      <c r="S2319" s="10">
        <f t="shared" si="364"/>
        <v>40192.292233796295</v>
      </c>
      <c r="T2319" s="10">
        <f t="shared" si="365"/>
        <v>40223.958333333336</v>
      </c>
      <c r="U2319">
        <f t="shared" si="366"/>
        <v>2010</v>
      </c>
      <c r="V2319">
        <f t="shared" si="367"/>
        <v>2010</v>
      </c>
      <c r="W2319" t="str">
        <f t="shared" si="368"/>
        <v>Jan</v>
      </c>
      <c r="X2319" t="str">
        <f t="shared" si="369"/>
        <v>&lt;1000</v>
      </c>
      <c r="Y2319" s="12">
        <f>VLOOKUP(H2319,Table1[#All],2,)*Kickstarter!E2319</f>
        <v>416</v>
      </c>
      <c r="Z2319" s="5">
        <f>Y2319/'currency conversion'!$B$18</f>
        <v>9.0293114661338117E-6</v>
      </c>
    </row>
    <row r="2320" spans="1:26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0"/>
        <v>1.2105999999999999</v>
      </c>
      <c r="P2320" s="6">
        <f t="shared" si="361"/>
        <v>37.134969325153371</v>
      </c>
      <c r="Q2320" t="str">
        <f t="shared" si="362"/>
        <v>music</v>
      </c>
      <c r="R2320" t="str">
        <f t="shared" si="363"/>
        <v>indie rock</v>
      </c>
      <c r="S2320" s="10">
        <f t="shared" si="364"/>
        <v>40050.393680555557</v>
      </c>
      <c r="T2320" s="10">
        <f t="shared" si="365"/>
        <v>40081.915972222225</v>
      </c>
      <c r="U2320">
        <f t="shared" si="366"/>
        <v>2009</v>
      </c>
      <c r="V2320">
        <f t="shared" si="367"/>
        <v>2009</v>
      </c>
      <c r="W2320" t="str">
        <f t="shared" si="368"/>
        <v>Aug</v>
      </c>
      <c r="X2320" t="str">
        <f t="shared" si="369"/>
        <v>5000 to 9999</v>
      </c>
      <c r="Y2320" s="12">
        <f>VLOOKUP(H2320,Table1[#All],2,)*Kickstarter!E2320</f>
        <v>6053</v>
      </c>
      <c r="Z2320" s="5">
        <f>Y2320/'currency conversion'!$B$18</f>
        <v>1.3138082284737491E-4</v>
      </c>
    </row>
    <row r="2321" spans="1:26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0"/>
        <v>1.077</v>
      </c>
      <c r="P2321" s="6">
        <f t="shared" si="361"/>
        <v>41.961038961038959</v>
      </c>
      <c r="Q2321" t="str">
        <f t="shared" si="362"/>
        <v>music</v>
      </c>
      <c r="R2321" t="str">
        <f t="shared" si="363"/>
        <v>indie rock</v>
      </c>
      <c r="S2321" s="10">
        <f t="shared" si="364"/>
        <v>41592.832002314812</v>
      </c>
      <c r="T2321" s="10">
        <f t="shared" si="365"/>
        <v>41622.832002314812</v>
      </c>
      <c r="U2321">
        <f t="shared" si="366"/>
        <v>2013</v>
      </c>
      <c r="V2321">
        <f t="shared" si="367"/>
        <v>2013</v>
      </c>
      <c r="W2321" t="str">
        <f t="shared" si="368"/>
        <v>Nov</v>
      </c>
      <c r="X2321" t="str">
        <f t="shared" si="369"/>
        <v>1000 to 4999</v>
      </c>
      <c r="Y2321" s="12">
        <f>VLOOKUP(H2321,Table1[#All],2,)*Kickstarter!E2321</f>
        <v>3231</v>
      </c>
      <c r="Z2321" s="5">
        <f>Y2321/'currency conversion'!$B$18</f>
        <v>7.0129099392015254E-5</v>
      </c>
    </row>
    <row r="2322" spans="1:26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0"/>
        <v>1.0866</v>
      </c>
      <c r="P2322" s="6">
        <f t="shared" si="361"/>
        <v>61.044943820224717</v>
      </c>
      <c r="Q2322" t="str">
        <f t="shared" si="362"/>
        <v>music</v>
      </c>
      <c r="R2322" t="str">
        <f t="shared" si="363"/>
        <v>indie rock</v>
      </c>
      <c r="S2322" s="10">
        <f t="shared" si="364"/>
        <v>41696.567129629628</v>
      </c>
      <c r="T2322" s="10">
        <f t="shared" si="365"/>
        <v>41731.525462962964</v>
      </c>
      <c r="U2322">
        <f t="shared" si="366"/>
        <v>2014</v>
      </c>
      <c r="V2322">
        <f t="shared" si="367"/>
        <v>2014</v>
      </c>
      <c r="W2322" t="str">
        <f t="shared" si="368"/>
        <v>Feb</v>
      </c>
      <c r="X2322" t="str">
        <f t="shared" si="369"/>
        <v>5000 to 9999</v>
      </c>
      <c r="Y2322" s="12">
        <f>VLOOKUP(H2322,Table1[#All],2,)*Kickstarter!E2322</f>
        <v>5433</v>
      </c>
      <c r="Z2322" s="5">
        <f>Y2322/'currency conversion'!$B$18</f>
        <v>1.1792367595073316E-4</v>
      </c>
    </row>
    <row r="2323" spans="1:26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0"/>
        <v>0.39120962394619685</v>
      </c>
      <c r="P2323" s="6">
        <f t="shared" si="361"/>
        <v>64.53125</v>
      </c>
      <c r="Q2323" t="str">
        <f t="shared" si="362"/>
        <v>food</v>
      </c>
      <c r="R2323" t="str">
        <f t="shared" si="363"/>
        <v>small batch</v>
      </c>
      <c r="S2323" s="10">
        <f t="shared" si="364"/>
        <v>42799.010428240741</v>
      </c>
      <c r="T2323" s="10">
        <f t="shared" si="365"/>
        <v>42828.96876157407</v>
      </c>
      <c r="U2323">
        <f t="shared" si="366"/>
        <v>2017</v>
      </c>
      <c r="V2323">
        <f t="shared" si="367"/>
        <v>2017</v>
      </c>
      <c r="W2323" t="str">
        <f t="shared" si="368"/>
        <v>Mar</v>
      </c>
      <c r="X2323" t="str">
        <f t="shared" si="369"/>
        <v>1000 to 4999</v>
      </c>
      <c r="Y2323" s="12">
        <f>VLOOKUP(H2323,Table1[#All],2,)*Kickstarter!E2323</f>
        <v>4708.2</v>
      </c>
      <c r="Z2323" s="5">
        <f>Y2323/'currency conversion'!$B$18</f>
        <v>1.0219183712704617E-4</v>
      </c>
    </row>
    <row r="2324" spans="1:26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0"/>
        <v>3.1481481481481478E-2</v>
      </c>
      <c r="P2324" s="6">
        <f t="shared" si="361"/>
        <v>21.25</v>
      </c>
      <c r="Q2324" t="str">
        <f t="shared" si="362"/>
        <v>food</v>
      </c>
      <c r="R2324" t="str">
        <f t="shared" si="363"/>
        <v>small batch</v>
      </c>
      <c r="S2324" s="10">
        <f t="shared" si="364"/>
        <v>42804.645474537036</v>
      </c>
      <c r="T2324" s="10">
        <f t="shared" si="365"/>
        <v>42834.603807870371</v>
      </c>
      <c r="U2324">
        <f t="shared" si="366"/>
        <v>2017</v>
      </c>
      <c r="V2324">
        <f t="shared" si="367"/>
        <v>2017</v>
      </c>
      <c r="W2324" t="str">
        <f t="shared" si="368"/>
        <v>Mar</v>
      </c>
      <c r="X2324" t="str">
        <f t="shared" si="369"/>
        <v>&lt;1000</v>
      </c>
      <c r="Y2324" s="12">
        <f>VLOOKUP(H2324,Table1[#All],2,)*Kickstarter!E2324</f>
        <v>85</v>
      </c>
      <c r="Z2324" s="5">
        <f>Y2324/'currency conversion'!$B$18</f>
        <v>1.8449314293783028E-6</v>
      </c>
    </row>
    <row r="2325" spans="1:26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0"/>
        <v>0.48</v>
      </c>
      <c r="P2325" s="6">
        <f t="shared" si="361"/>
        <v>30</v>
      </c>
      <c r="Q2325" t="str">
        <f t="shared" si="362"/>
        <v>food</v>
      </c>
      <c r="R2325" t="str">
        <f t="shared" si="363"/>
        <v>small batch</v>
      </c>
      <c r="S2325" s="10">
        <f t="shared" si="364"/>
        <v>42807.505173611113</v>
      </c>
      <c r="T2325" s="10">
        <f t="shared" si="365"/>
        <v>42814.505173611113</v>
      </c>
      <c r="U2325">
        <f t="shared" si="366"/>
        <v>2017</v>
      </c>
      <c r="V2325">
        <f t="shared" si="367"/>
        <v>2017</v>
      </c>
      <c r="W2325" t="str">
        <f t="shared" si="368"/>
        <v>Mar</v>
      </c>
      <c r="X2325" t="str">
        <f t="shared" si="369"/>
        <v>&lt;1000</v>
      </c>
      <c r="Y2325" s="12">
        <f>VLOOKUP(H2325,Table1[#All],2,)*Kickstarter!E2325</f>
        <v>120</v>
      </c>
      <c r="Z2325" s="5">
        <f>Y2325/'currency conversion'!$B$18</f>
        <v>2.6046090767693684E-6</v>
      </c>
    </row>
    <row r="2326" spans="1:26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0"/>
        <v>0.20733333333333334</v>
      </c>
      <c r="P2326" s="6">
        <f t="shared" si="361"/>
        <v>25.491803278688526</v>
      </c>
      <c r="Q2326" t="str">
        <f t="shared" si="362"/>
        <v>food</v>
      </c>
      <c r="R2326" t="str">
        <f t="shared" si="363"/>
        <v>small batch</v>
      </c>
      <c r="S2326" s="10">
        <f t="shared" si="364"/>
        <v>42790.635243055556</v>
      </c>
      <c r="T2326" s="10">
        <f t="shared" si="365"/>
        <v>42820.593576388885</v>
      </c>
      <c r="U2326">
        <f t="shared" si="366"/>
        <v>2017</v>
      </c>
      <c r="V2326">
        <f t="shared" si="367"/>
        <v>2017</v>
      </c>
      <c r="W2326" t="str">
        <f t="shared" si="368"/>
        <v>Feb</v>
      </c>
      <c r="X2326" t="str">
        <f t="shared" si="369"/>
        <v>1000 to 4999</v>
      </c>
      <c r="Y2326" s="12">
        <f>VLOOKUP(H2326,Table1[#All],2,)*Kickstarter!E2326</f>
        <v>2037.0500000000002</v>
      </c>
      <c r="Z2326" s="5">
        <f>Y2326/'currency conversion'!$B$18</f>
        <v>4.4214324331942021E-5</v>
      </c>
    </row>
    <row r="2327" spans="1:26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0"/>
        <v>0.08</v>
      </c>
      <c r="P2327" s="6">
        <f t="shared" si="361"/>
        <v>11.428571428571429</v>
      </c>
      <c r="Q2327" t="str">
        <f t="shared" si="362"/>
        <v>food</v>
      </c>
      <c r="R2327" t="str">
        <f t="shared" si="363"/>
        <v>small batch</v>
      </c>
      <c r="S2327" s="10">
        <f t="shared" si="364"/>
        <v>42793.772349537037</v>
      </c>
      <c r="T2327" s="10">
        <f t="shared" si="365"/>
        <v>42823.730682870373</v>
      </c>
      <c r="U2327">
        <f t="shared" si="366"/>
        <v>2017</v>
      </c>
      <c r="V2327">
        <f t="shared" si="367"/>
        <v>2017</v>
      </c>
      <c r="W2327" t="str">
        <f t="shared" si="368"/>
        <v>Feb</v>
      </c>
      <c r="X2327" t="str">
        <f t="shared" si="369"/>
        <v>&lt;1000</v>
      </c>
      <c r="Y2327" s="12">
        <f>VLOOKUP(H2327,Table1[#All],2,)*Kickstarter!E2327</f>
        <v>80</v>
      </c>
      <c r="Z2327" s="5">
        <f>Y2327/'currency conversion'!$B$18</f>
        <v>1.7364060511795791E-6</v>
      </c>
    </row>
    <row r="2328" spans="1:26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0"/>
        <v>7.1999999999999998E-3</v>
      </c>
      <c r="P2328" s="6">
        <f t="shared" si="361"/>
        <v>108</v>
      </c>
      <c r="Q2328" t="str">
        <f t="shared" si="362"/>
        <v>food</v>
      </c>
      <c r="R2328" t="str">
        <f t="shared" si="363"/>
        <v>small batch</v>
      </c>
      <c r="S2328" s="10">
        <f t="shared" si="364"/>
        <v>42803.784120370372</v>
      </c>
      <c r="T2328" s="10">
        <f t="shared" si="365"/>
        <v>42855.458333333328</v>
      </c>
      <c r="U2328">
        <f t="shared" si="366"/>
        <v>2017</v>
      </c>
      <c r="V2328">
        <f t="shared" si="367"/>
        <v>2017</v>
      </c>
      <c r="W2328" t="str">
        <f t="shared" si="368"/>
        <v>Mar</v>
      </c>
      <c r="X2328" t="str">
        <f t="shared" si="369"/>
        <v>&lt;1000</v>
      </c>
      <c r="Y2328" s="12">
        <f>VLOOKUP(H2328,Table1[#All],2,)*Kickstarter!E2328</f>
        <v>108</v>
      </c>
      <c r="Z2328" s="5">
        <f>Y2328/'currency conversion'!$B$18</f>
        <v>2.3441481690924319E-6</v>
      </c>
    </row>
    <row r="2329" spans="1:26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0"/>
        <v>5.2609431428571432</v>
      </c>
      <c r="P2329" s="6">
        <f t="shared" si="361"/>
        <v>54.883162444113267</v>
      </c>
      <c r="Q2329" t="str">
        <f t="shared" si="362"/>
        <v>food</v>
      </c>
      <c r="R2329" t="str">
        <f t="shared" si="363"/>
        <v>small batch</v>
      </c>
      <c r="S2329" s="10">
        <f t="shared" si="364"/>
        <v>41842.667129629626</v>
      </c>
      <c r="T2329" s="10">
        <f t="shared" si="365"/>
        <v>41877.667129629626</v>
      </c>
      <c r="U2329">
        <f t="shared" si="366"/>
        <v>2014</v>
      </c>
      <c r="V2329">
        <f t="shared" si="367"/>
        <v>2014</v>
      </c>
      <c r="W2329" t="str">
        <f t="shared" si="368"/>
        <v>Jul</v>
      </c>
      <c r="X2329" t="str">
        <f t="shared" si="369"/>
        <v>&gt;50000</v>
      </c>
      <c r="Y2329" s="12">
        <f>VLOOKUP(H2329,Table1[#All],2,)*Kickstarter!E2329</f>
        <v>184133.01</v>
      </c>
      <c r="Z2329" s="5">
        <f>Y2329/'currency conversion'!$B$18</f>
        <v>3.9966209098238744E-3</v>
      </c>
    </row>
    <row r="2330" spans="1:26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0"/>
        <v>2.5445000000000002</v>
      </c>
      <c r="P2330" s="6">
        <f t="shared" si="361"/>
        <v>47.383612662942269</v>
      </c>
      <c r="Q2330" t="str">
        <f t="shared" si="362"/>
        <v>food</v>
      </c>
      <c r="R2330" t="str">
        <f t="shared" si="363"/>
        <v>small batch</v>
      </c>
      <c r="S2330" s="10">
        <f t="shared" si="364"/>
        <v>42139.531678240739</v>
      </c>
      <c r="T2330" s="10">
        <f t="shared" si="365"/>
        <v>42169.531678240739</v>
      </c>
      <c r="U2330">
        <f t="shared" si="366"/>
        <v>2015</v>
      </c>
      <c r="V2330">
        <f t="shared" si="367"/>
        <v>2015</v>
      </c>
      <c r="W2330" t="str">
        <f t="shared" si="368"/>
        <v>May</v>
      </c>
      <c r="X2330" t="str">
        <f t="shared" si="369"/>
        <v>25000 to 29999</v>
      </c>
      <c r="Y2330" s="12">
        <f>VLOOKUP(H2330,Table1[#All],2,)*Kickstarter!E2330</f>
        <v>25445</v>
      </c>
      <c r="Z2330" s="5">
        <f>Y2330/'currency conversion'!$B$18</f>
        <v>5.5228564965330491E-4</v>
      </c>
    </row>
    <row r="2331" spans="1:26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0"/>
        <v>1.0591999999999999</v>
      </c>
      <c r="P2331" s="6">
        <f t="shared" si="361"/>
        <v>211.84</v>
      </c>
      <c r="Q2331" t="str">
        <f t="shared" si="362"/>
        <v>food</v>
      </c>
      <c r="R2331" t="str">
        <f t="shared" si="363"/>
        <v>small batch</v>
      </c>
      <c r="S2331" s="10">
        <f t="shared" si="364"/>
        <v>41807.374374999999</v>
      </c>
      <c r="T2331" s="10">
        <f t="shared" si="365"/>
        <v>41837.374374999999</v>
      </c>
      <c r="U2331">
        <f t="shared" si="366"/>
        <v>2014</v>
      </c>
      <c r="V2331">
        <f t="shared" si="367"/>
        <v>2014</v>
      </c>
      <c r="W2331" t="str">
        <f t="shared" si="368"/>
        <v>Jun</v>
      </c>
      <c r="X2331" t="str">
        <f t="shared" si="369"/>
        <v>25000 to 29999</v>
      </c>
      <c r="Y2331" s="12">
        <f>VLOOKUP(H2331,Table1[#All],2,)*Kickstarter!E2331</f>
        <v>26480</v>
      </c>
      <c r="Z2331" s="5">
        <f>Y2331/'currency conversion'!$B$18</f>
        <v>5.7475040294044063E-4</v>
      </c>
    </row>
    <row r="2332" spans="1:26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0"/>
        <v>1.0242285714285715</v>
      </c>
      <c r="P2332" s="6">
        <f t="shared" si="361"/>
        <v>219.92638036809817</v>
      </c>
      <c r="Q2332" t="str">
        <f t="shared" si="362"/>
        <v>food</v>
      </c>
      <c r="R2332" t="str">
        <f t="shared" si="363"/>
        <v>small batch</v>
      </c>
      <c r="S2332" s="10">
        <f t="shared" si="364"/>
        <v>42332.64980324074</v>
      </c>
      <c r="T2332" s="10">
        <f t="shared" si="365"/>
        <v>42362.75</v>
      </c>
      <c r="U2332">
        <f t="shared" si="366"/>
        <v>2015</v>
      </c>
      <c r="V2332">
        <f t="shared" si="367"/>
        <v>2015</v>
      </c>
      <c r="W2332" t="str">
        <f t="shared" si="368"/>
        <v>Nov</v>
      </c>
      <c r="X2332" t="str">
        <f t="shared" si="369"/>
        <v>35000 to 39999</v>
      </c>
      <c r="Y2332" s="12">
        <f>VLOOKUP(H2332,Table1[#All],2,)*Kickstarter!E2332</f>
        <v>35848</v>
      </c>
      <c r="Z2332" s="5">
        <f>Y2332/'currency conversion'!$B$18</f>
        <v>7.7808355153356941E-4</v>
      </c>
    </row>
    <row r="2333" spans="1:26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0"/>
        <v>1.4431375</v>
      </c>
      <c r="P2333" s="6">
        <f t="shared" si="361"/>
        <v>40.795406360424032</v>
      </c>
      <c r="Q2333" t="str">
        <f t="shared" si="362"/>
        <v>food</v>
      </c>
      <c r="R2333" t="str">
        <f t="shared" si="363"/>
        <v>small batch</v>
      </c>
      <c r="S2333" s="10">
        <f t="shared" si="364"/>
        <v>41838.755671296298</v>
      </c>
      <c r="T2333" s="10">
        <f t="shared" si="365"/>
        <v>41868.755671296298</v>
      </c>
      <c r="U2333">
        <f t="shared" si="366"/>
        <v>2014</v>
      </c>
      <c r="V2333">
        <f t="shared" si="367"/>
        <v>2014</v>
      </c>
      <c r="W2333" t="str">
        <f t="shared" si="368"/>
        <v>Jul</v>
      </c>
      <c r="X2333" t="str">
        <f t="shared" si="369"/>
        <v>10000 to 14999</v>
      </c>
      <c r="Y2333" s="12">
        <f>VLOOKUP(H2333,Table1[#All],2,)*Kickstarter!E2333</f>
        <v>11545.1</v>
      </c>
      <c r="Z2333" s="5">
        <f>Y2333/'currency conversion'!$B$18</f>
        <v>2.5058726876841701E-4</v>
      </c>
    </row>
    <row r="2334" spans="1:26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0"/>
        <v>1.06308</v>
      </c>
      <c r="P2334" s="6">
        <f t="shared" si="361"/>
        <v>75.502840909090907</v>
      </c>
      <c r="Q2334" t="str">
        <f t="shared" si="362"/>
        <v>food</v>
      </c>
      <c r="R2334" t="str">
        <f t="shared" si="363"/>
        <v>small batch</v>
      </c>
      <c r="S2334" s="10">
        <f t="shared" si="364"/>
        <v>42011.378136574072</v>
      </c>
      <c r="T2334" s="10">
        <f t="shared" si="365"/>
        <v>42041.378136574072</v>
      </c>
      <c r="U2334">
        <f t="shared" si="366"/>
        <v>2015</v>
      </c>
      <c r="V2334">
        <f t="shared" si="367"/>
        <v>2015</v>
      </c>
      <c r="W2334" t="str">
        <f t="shared" si="368"/>
        <v>Jan</v>
      </c>
      <c r="X2334" t="str">
        <f t="shared" si="369"/>
        <v>25000 to 29999</v>
      </c>
      <c r="Y2334" s="12">
        <f>VLOOKUP(H2334,Table1[#All],2,)*Kickstarter!E2334</f>
        <v>26577</v>
      </c>
      <c r="Z2334" s="5">
        <f>Y2334/'currency conversion'!$B$18</f>
        <v>5.7685579527749591E-4</v>
      </c>
    </row>
    <row r="2335" spans="1:26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0"/>
        <v>2.1216666666666666</v>
      </c>
      <c r="P2335" s="6">
        <f t="shared" si="361"/>
        <v>13.542553191489361</v>
      </c>
      <c r="Q2335" t="str">
        <f t="shared" si="362"/>
        <v>food</v>
      </c>
      <c r="R2335" t="str">
        <f t="shared" si="363"/>
        <v>small batch</v>
      </c>
      <c r="S2335" s="10">
        <f t="shared" si="364"/>
        <v>41767.400347222225</v>
      </c>
      <c r="T2335" s="10">
        <f t="shared" si="365"/>
        <v>41788.493055555555</v>
      </c>
      <c r="U2335">
        <f t="shared" si="366"/>
        <v>2014</v>
      </c>
      <c r="V2335">
        <f t="shared" si="367"/>
        <v>2014</v>
      </c>
      <c r="W2335" t="str">
        <f t="shared" si="368"/>
        <v>May</v>
      </c>
      <c r="X2335" t="str">
        <f t="shared" si="369"/>
        <v>1000 to 4999</v>
      </c>
      <c r="Y2335" s="12">
        <f>VLOOKUP(H2335,Table1[#All],2,)*Kickstarter!E2335</f>
        <v>1273</v>
      </c>
      <c r="Z2335" s="5">
        <f>Y2335/'currency conversion'!$B$18</f>
        <v>2.763056128939505E-5</v>
      </c>
    </row>
    <row r="2336" spans="1:26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0"/>
        <v>1.0195000000000001</v>
      </c>
      <c r="P2336" s="6">
        <f t="shared" si="361"/>
        <v>60.865671641791046</v>
      </c>
      <c r="Q2336" t="str">
        <f t="shared" si="362"/>
        <v>food</v>
      </c>
      <c r="R2336" t="str">
        <f t="shared" si="363"/>
        <v>small batch</v>
      </c>
      <c r="S2336" s="10">
        <f t="shared" si="364"/>
        <v>41918.420115740737</v>
      </c>
      <c r="T2336" s="10">
        <f t="shared" si="365"/>
        <v>41948.481944444444</v>
      </c>
      <c r="U2336">
        <f t="shared" si="366"/>
        <v>2014</v>
      </c>
      <c r="V2336">
        <f t="shared" si="367"/>
        <v>2014</v>
      </c>
      <c r="W2336" t="str">
        <f t="shared" si="368"/>
        <v>Oct</v>
      </c>
      <c r="X2336" t="str">
        <f t="shared" si="369"/>
        <v>1000 to 4999</v>
      </c>
      <c r="Y2336" s="12">
        <f>VLOOKUP(H2336,Table1[#All],2,)*Kickstarter!E2336</f>
        <v>4078</v>
      </c>
      <c r="Z2336" s="5">
        <f>Y2336/'currency conversion'!$B$18</f>
        <v>8.8513298458879042E-5</v>
      </c>
    </row>
    <row r="2337" spans="1:26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0"/>
        <v>1.0227200000000001</v>
      </c>
      <c r="P2337" s="6">
        <f t="shared" si="361"/>
        <v>115.69230769230769</v>
      </c>
      <c r="Q2337" t="str">
        <f t="shared" si="362"/>
        <v>food</v>
      </c>
      <c r="R2337" t="str">
        <f t="shared" si="363"/>
        <v>small batch</v>
      </c>
      <c r="S2337" s="10">
        <f t="shared" si="364"/>
        <v>41771.322256944448</v>
      </c>
      <c r="T2337" s="10">
        <f t="shared" si="365"/>
        <v>41801.322256944448</v>
      </c>
      <c r="U2337">
        <f t="shared" si="366"/>
        <v>2014</v>
      </c>
      <c r="V2337">
        <f t="shared" si="367"/>
        <v>2014</v>
      </c>
      <c r="W2337" t="str">
        <f t="shared" si="368"/>
        <v>May</v>
      </c>
      <c r="X2337" t="str">
        <f t="shared" si="369"/>
        <v>25000 to 29999</v>
      </c>
      <c r="Y2337" s="12">
        <f>VLOOKUP(H2337,Table1[#All],2,)*Kickstarter!E2337</f>
        <v>25568</v>
      </c>
      <c r="Z2337" s="5">
        <f>Y2337/'currency conversion'!$B$18</f>
        <v>5.5495537395699351E-4</v>
      </c>
    </row>
    <row r="2338" spans="1:26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0"/>
        <v>5.2073254999999996</v>
      </c>
      <c r="P2338" s="6">
        <f t="shared" si="361"/>
        <v>48.104623556581984</v>
      </c>
      <c r="Q2338" t="str">
        <f t="shared" si="362"/>
        <v>food</v>
      </c>
      <c r="R2338" t="str">
        <f t="shared" si="363"/>
        <v>small batch</v>
      </c>
      <c r="S2338" s="10">
        <f t="shared" si="364"/>
        <v>41666.674710648149</v>
      </c>
      <c r="T2338" s="10">
        <f t="shared" si="365"/>
        <v>41706.674710648149</v>
      </c>
      <c r="U2338">
        <f t="shared" si="366"/>
        <v>2014</v>
      </c>
      <c r="V2338">
        <f t="shared" si="367"/>
        <v>2014</v>
      </c>
      <c r="W2338" t="str">
        <f t="shared" si="368"/>
        <v>Jan</v>
      </c>
      <c r="X2338" t="str">
        <f t="shared" si="369"/>
        <v>&gt;50000</v>
      </c>
      <c r="Y2338" s="12">
        <f>VLOOKUP(H2338,Table1[#All],2,)*Kickstarter!E2338</f>
        <v>104146.51</v>
      </c>
      <c r="Z2338" s="5">
        <f>Y2338/'currency conversion'!$B$18</f>
        <v>2.2605078771654316E-3</v>
      </c>
    </row>
    <row r="2339" spans="1:26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0"/>
        <v>1.1065833333333333</v>
      </c>
      <c r="P2339" s="6">
        <f t="shared" si="361"/>
        <v>74.184357541899445</v>
      </c>
      <c r="Q2339" t="str">
        <f t="shared" si="362"/>
        <v>food</v>
      </c>
      <c r="R2339" t="str">
        <f t="shared" si="363"/>
        <v>small batch</v>
      </c>
      <c r="S2339" s="10">
        <f t="shared" si="364"/>
        <v>41786.390543981484</v>
      </c>
      <c r="T2339" s="10">
        <f t="shared" si="365"/>
        <v>41816.390543981484</v>
      </c>
      <c r="U2339">
        <f t="shared" si="366"/>
        <v>2014</v>
      </c>
      <c r="V2339">
        <f t="shared" si="367"/>
        <v>2014</v>
      </c>
      <c r="W2339" t="str">
        <f t="shared" si="368"/>
        <v>May</v>
      </c>
      <c r="X2339" t="str">
        <f t="shared" si="369"/>
        <v>10000 to 14999</v>
      </c>
      <c r="Y2339" s="12">
        <f>VLOOKUP(H2339,Table1[#All],2,)*Kickstarter!E2339</f>
        <v>13279</v>
      </c>
      <c r="Z2339" s="5">
        <f>Y2339/'currency conversion'!$B$18</f>
        <v>2.882216994201704E-4</v>
      </c>
    </row>
    <row r="2340" spans="1:26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0"/>
        <v>1.0114333333333334</v>
      </c>
      <c r="P2340" s="6">
        <f t="shared" si="361"/>
        <v>123.34552845528455</v>
      </c>
      <c r="Q2340" t="str">
        <f t="shared" si="362"/>
        <v>food</v>
      </c>
      <c r="R2340" t="str">
        <f t="shared" si="363"/>
        <v>small batch</v>
      </c>
      <c r="S2340" s="10">
        <f t="shared" si="364"/>
        <v>41789.64680555556</v>
      </c>
      <c r="T2340" s="10">
        <f t="shared" si="365"/>
        <v>41819.64680555556</v>
      </c>
      <c r="U2340">
        <f t="shared" si="366"/>
        <v>2014</v>
      </c>
      <c r="V2340">
        <f t="shared" si="367"/>
        <v>2014</v>
      </c>
      <c r="W2340" t="str">
        <f t="shared" si="368"/>
        <v>May</v>
      </c>
      <c r="X2340" t="str">
        <f t="shared" si="369"/>
        <v>15000 to 19999</v>
      </c>
      <c r="Y2340" s="12">
        <f>VLOOKUP(H2340,Table1[#All],2,)*Kickstarter!E2340</f>
        <v>15171.5</v>
      </c>
      <c r="Z2340" s="5">
        <f>Y2340/'currency conversion'!$B$18</f>
        <v>3.2929855506838731E-4</v>
      </c>
    </row>
    <row r="2341" spans="1:26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0"/>
        <v>2.9420799999999998</v>
      </c>
      <c r="P2341" s="6">
        <f t="shared" si="361"/>
        <v>66.623188405797094</v>
      </c>
      <c r="Q2341" t="str">
        <f t="shared" si="362"/>
        <v>food</v>
      </c>
      <c r="R2341" t="str">
        <f t="shared" si="363"/>
        <v>small batch</v>
      </c>
      <c r="S2341" s="10">
        <f t="shared" si="364"/>
        <v>42692.54987268518</v>
      </c>
      <c r="T2341" s="10">
        <f t="shared" si="365"/>
        <v>42723.082638888889</v>
      </c>
      <c r="U2341">
        <f t="shared" si="366"/>
        <v>2016</v>
      </c>
      <c r="V2341">
        <f t="shared" si="367"/>
        <v>2016</v>
      </c>
      <c r="W2341" t="str">
        <f t="shared" si="368"/>
        <v>Nov</v>
      </c>
      <c r="X2341" t="str">
        <f t="shared" si="369"/>
        <v>&gt;50000</v>
      </c>
      <c r="Y2341" s="12">
        <f>VLOOKUP(H2341,Table1[#All],2,)*Kickstarter!E2341</f>
        <v>73552</v>
      </c>
      <c r="Z2341" s="5">
        <f>Y2341/'currency conversion'!$B$18</f>
        <v>1.5964517234545049E-3</v>
      </c>
    </row>
    <row r="2342" spans="1:26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0"/>
        <v>1.0577749999999999</v>
      </c>
      <c r="P2342" s="6">
        <f t="shared" si="361"/>
        <v>104.99007444168734</v>
      </c>
      <c r="Q2342" t="str">
        <f t="shared" si="362"/>
        <v>food</v>
      </c>
      <c r="R2342" t="str">
        <f t="shared" si="363"/>
        <v>small batch</v>
      </c>
      <c r="S2342" s="10">
        <f t="shared" si="364"/>
        <v>42643.392800925925</v>
      </c>
      <c r="T2342" s="10">
        <f t="shared" si="365"/>
        <v>42673.392800925925</v>
      </c>
      <c r="U2342">
        <f t="shared" si="366"/>
        <v>2016</v>
      </c>
      <c r="V2342">
        <f t="shared" si="367"/>
        <v>2016</v>
      </c>
      <c r="W2342" t="str">
        <f t="shared" si="368"/>
        <v>Sep</v>
      </c>
      <c r="X2342" t="str">
        <f t="shared" si="369"/>
        <v>40000 to 44999</v>
      </c>
      <c r="Y2342" s="12">
        <f>VLOOKUP(H2342,Table1[#All],2,)*Kickstarter!E2342</f>
        <v>42311</v>
      </c>
      <c r="Z2342" s="5">
        <f>Y2342/'currency conversion'!$B$18</f>
        <v>9.1836345539323967E-4</v>
      </c>
    </row>
    <row r="2343" spans="1:26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0"/>
        <v>0</v>
      </c>
      <c r="P2343" s="6">
        <f t="shared" si="361"/>
        <v>0</v>
      </c>
      <c r="Q2343" t="str">
        <f t="shared" si="362"/>
        <v>technology</v>
      </c>
      <c r="R2343" t="str">
        <f t="shared" si="363"/>
        <v>web</v>
      </c>
      <c r="S2343" s="10">
        <f t="shared" si="364"/>
        <v>42167.563703703709</v>
      </c>
      <c r="T2343" s="10">
        <f t="shared" si="365"/>
        <v>42197.563703703709</v>
      </c>
      <c r="U2343">
        <f t="shared" si="366"/>
        <v>2015</v>
      </c>
      <c r="V2343">
        <f t="shared" si="367"/>
        <v>2015</v>
      </c>
      <c r="W2343" t="str">
        <f t="shared" si="368"/>
        <v>Jun</v>
      </c>
      <c r="X2343" t="str">
        <f t="shared" si="369"/>
        <v>No funding</v>
      </c>
      <c r="Y2343" s="12">
        <f>VLOOKUP(H2343,Table1[#All],2,)*Kickstarter!E2343</f>
        <v>0</v>
      </c>
      <c r="Z2343" s="5">
        <f>Y2343/'currency conversion'!$B$18</f>
        <v>0</v>
      </c>
    </row>
    <row r="2344" spans="1:26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0"/>
        <v>0</v>
      </c>
      <c r="P2344" s="6">
        <f t="shared" si="361"/>
        <v>0</v>
      </c>
      <c r="Q2344" t="str">
        <f t="shared" si="362"/>
        <v>technology</v>
      </c>
      <c r="R2344" t="str">
        <f t="shared" si="363"/>
        <v>web</v>
      </c>
      <c r="S2344" s="10">
        <f t="shared" si="364"/>
        <v>41897.452199074076</v>
      </c>
      <c r="T2344" s="10">
        <f t="shared" si="365"/>
        <v>41917.958333333336</v>
      </c>
      <c r="U2344">
        <f t="shared" si="366"/>
        <v>2014</v>
      </c>
      <c r="V2344">
        <f t="shared" si="367"/>
        <v>2014</v>
      </c>
      <c r="W2344" t="str">
        <f t="shared" si="368"/>
        <v>Sep</v>
      </c>
      <c r="X2344" t="str">
        <f t="shared" si="369"/>
        <v>No funding</v>
      </c>
      <c r="Y2344" s="12">
        <f>VLOOKUP(H2344,Table1[#All],2,)*Kickstarter!E2344</f>
        <v>0</v>
      </c>
      <c r="Z2344" s="5">
        <f>Y2344/'currency conversion'!$B$18</f>
        <v>0</v>
      </c>
    </row>
    <row r="2345" spans="1:26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0"/>
        <v>0.03</v>
      </c>
      <c r="P2345" s="6">
        <f t="shared" si="361"/>
        <v>300</v>
      </c>
      <c r="Q2345" t="str">
        <f t="shared" si="362"/>
        <v>technology</v>
      </c>
      <c r="R2345" t="str">
        <f t="shared" si="363"/>
        <v>web</v>
      </c>
      <c r="S2345" s="10">
        <f t="shared" si="364"/>
        <v>42327.575289351851</v>
      </c>
      <c r="T2345" s="10">
        <f t="shared" si="365"/>
        <v>42377.57430555555</v>
      </c>
      <c r="U2345">
        <f t="shared" si="366"/>
        <v>2015</v>
      </c>
      <c r="V2345">
        <f t="shared" si="367"/>
        <v>2016</v>
      </c>
      <c r="W2345" t="str">
        <f t="shared" si="368"/>
        <v>Nov</v>
      </c>
      <c r="X2345" t="str">
        <f t="shared" si="369"/>
        <v>&lt;1000</v>
      </c>
      <c r="Y2345" s="12">
        <f>VLOOKUP(H2345,Table1[#All],2,)*Kickstarter!E2345</f>
        <v>300</v>
      </c>
      <c r="Z2345" s="5">
        <f>Y2345/'currency conversion'!$B$18</f>
        <v>6.5115226919234214E-6</v>
      </c>
    </row>
    <row r="2346" spans="1:26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0"/>
        <v>1E-3</v>
      </c>
      <c r="P2346" s="6">
        <f t="shared" si="361"/>
        <v>1</v>
      </c>
      <c r="Q2346" t="str">
        <f t="shared" si="362"/>
        <v>technology</v>
      </c>
      <c r="R2346" t="str">
        <f t="shared" si="363"/>
        <v>web</v>
      </c>
      <c r="S2346" s="10">
        <f t="shared" si="364"/>
        <v>42515.477650462963</v>
      </c>
      <c r="T2346" s="10">
        <f t="shared" si="365"/>
        <v>42545.477650462963</v>
      </c>
      <c r="U2346">
        <f t="shared" si="366"/>
        <v>2016</v>
      </c>
      <c r="V2346">
        <f t="shared" si="367"/>
        <v>2016</v>
      </c>
      <c r="W2346" t="str">
        <f t="shared" si="368"/>
        <v>May</v>
      </c>
      <c r="X2346" t="str">
        <f t="shared" si="369"/>
        <v>&lt;1000</v>
      </c>
      <c r="Y2346" s="12">
        <f>VLOOKUP(H2346,Table1[#All],2,)*Kickstarter!E2346</f>
        <v>0.75</v>
      </c>
      <c r="Z2346" s="5">
        <f>Y2346/'currency conversion'!$B$18</f>
        <v>1.6278806729808554E-8</v>
      </c>
    </row>
    <row r="2347" spans="1:26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0"/>
        <v>0</v>
      </c>
      <c r="P2347" s="6">
        <f t="shared" si="361"/>
        <v>0</v>
      </c>
      <c r="Q2347" t="str">
        <f t="shared" si="362"/>
        <v>technology</v>
      </c>
      <c r="R2347" t="str">
        <f t="shared" si="363"/>
        <v>web</v>
      </c>
      <c r="S2347" s="10">
        <f t="shared" si="364"/>
        <v>42059.751805555556</v>
      </c>
      <c r="T2347" s="10">
        <f t="shared" si="365"/>
        <v>42094.735416666663</v>
      </c>
      <c r="U2347">
        <f t="shared" si="366"/>
        <v>2015</v>
      </c>
      <c r="V2347">
        <f t="shared" si="367"/>
        <v>2015</v>
      </c>
      <c r="W2347" t="str">
        <f t="shared" si="368"/>
        <v>Feb</v>
      </c>
      <c r="X2347" t="str">
        <f t="shared" si="369"/>
        <v>No funding</v>
      </c>
      <c r="Y2347" s="12">
        <f>VLOOKUP(H2347,Table1[#All],2,)*Kickstarter!E2347</f>
        <v>0</v>
      </c>
      <c r="Z2347" s="5">
        <f>Y2347/'currency conversion'!$B$18</f>
        <v>0</v>
      </c>
    </row>
    <row r="2348" spans="1:26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0"/>
        <v>6.4999999999999997E-4</v>
      </c>
      <c r="P2348" s="6">
        <f t="shared" si="361"/>
        <v>13</v>
      </c>
      <c r="Q2348" t="str">
        <f t="shared" si="362"/>
        <v>technology</v>
      </c>
      <c r="R2348" t="str">
        <f t="shared" si="363"/>
        <v>web</v>
      </c>
      <c r="S2348" s="10">
        <f t="shared" si="364"/>
        <v>42615.54896990741</v>
      </c>
      <c r="T2348" s="10">
        <f t="shared" si="365"/>
        <v>42660.54896990741</v>
      </c>
      <c r="U2348">
        <f t="shared" si="366"/>
        <v>2016</v>
      </c>
      <c r="V2348">
        <f t="shared" si="367"/>
        <v>2016</v>
      </c>
      <c r="W2348" t="str">
        <f t="shared" si="368"/>
        <v>Sep</v>
      </c>
      <c r="X2348" t="str">
        <f t="shared" si="369"/>
        <v>&lt;1000</v>
      </c>
      <c r="Y2348" s="12">
        <f>VLOOKUP(H2348,Table1[#All],2,)*Kickstarter!E2348</f>
        <v>39</v>
      </c>
      <c r="Z2348" s="5">
        <f>Y2348/'currency conversion'!$B$18</f>
        <v>8.4649794995004479E-7</v>
      </c>
    </row>
    <row r="2349" spans="1:26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0"/>
        <v>1.4999999999999999E-2</v>
      </c>
      <c r="P2349" s="6">
        <f t="shared" si="361"/>
        <v>15</v>
      </c>
      <c r="Q2349" t="str">
        <f t="shared" si="362"/>
        <v>technology</v>
      </c>
      <c r="R2349" t="str">
        <f t="shared" si="363"/>
        <v>web</v>
      </c>
      <c r="S2349" s="10">
        <f t="shared" si="364"/>
        <v>42577.357361111106</v>
      </c>
      <c r="T2349" s="10">
        <f t="shared" si="365"/>
        <v>42607.357361111106</v>
      </c>
      <c r="U2349">
        <f t="shared" si="366"/>
        <v>2016</v>
      </c>
      <c r="V2349">
        <f t="shared" si="367"/>
        <v>2016</v>
      </c>
      <c r="W2349" t="str">
        <f t="shared" si="368"/>
        <v>Jul</v>
      </c>
      <c r="X2349" t="str">
        <f t="shared" si="369"/>
        <v>&lt;1000</v>
      </c>
      <c r="Y2349" s="12">
        <f>VLOOKUP(H2349,Table1[#All],2,)*Kickstarter!E2349</f>
        <v>15</v>
      </c>
      <c r="Z2349" s="5">
        <f>Y2349/'currency conversion'!$B$18</f>
        <v>3.2557613459617105E-7</v>
      </c>
    </row>
    <row r="2350" spans="1:26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0"/>
        <v>3.8571428571428572E-3</v>
      </c>
      <c r="P2350" s="6">
        <f t="shared" si="361"/>
        <v>54</v>
      </c>
      <c r="Q2350" t="str">
        <f t="shared" si="362"/>
        <v>technology</v>
      </c>
      <c r="R2350" t="str">
        <f t="shared" si="363"/>
        <v>web</v>
      </c>
      <c r="S2350" s="10">
        <f t="shared" si="364"/>
        <v>42360.682152777779</v>
      </c>
      <c r="T2350" s="10">
        <f t="shared" si="365"/>
        <v>42420.682152777779</v>
      </c>
      <c r="U2350">
        <f t="shared" si="366"/>
        <v>2015</v>
      </c>
      <c r="V2350">
        <f t="shared" si="367"/>
        <v>2016</v>
      </c>
      <c r="W2350" t="str">
        <f t="shared" si="368"/>
        <v>Dec</v>
      </c>
      <c r="X2350" t="str">
        <f t="shared" si="369"/>
        <v>&lt;1000</v>
      </c>
      <c r="Y2350" s="12">
        <f>VLOOKUP(H2350,Table1[#All],2,)*Kickstarter!E2350</f>
        <v>270</v>
      </c>
      <c r="Z2350" s="5">
        <f>Y2350/'currency conversion'!$B$18</f>
        <v>5.8603704227310795E-6</v>
      </c>
    </row>
    <row r="2351" spans="1:26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0"/>
        <v>0</v>
      </c>
      <c r="P2351" s="6">
        <f t="shared" si="361"/>
        <v>0</v>
      </c>
      <c r="Q2351" t="str">
        <f t="shared" si="362"/>
        <v>technology</v>
      </c>
      <c r="R2351" t="str">
        <f t="shared" si="363"/>
        <v>web</v>
      </c>
      <c r="S2351" s="10">
        <f t="shared" si="364"/>
        <v>42198.525787037041</v>
      </c>
      <c r="T2351" s="10">
        <f t="shared" si="365"/>
        <v>42227.525787037041</v>
      </c>
      <c r="U2351">
        <f t="shared" si="366"/>
        <v>2015</v>
      </c>
      <c r="V2351">
        <f t="shared" si="367"/>
        <v>2015</v>
      </c>
      <c r="W2351" t="str">
        <f t="shared" si="368"/>
        <v>Jul</v>
      </c>
      <c r="X2351" t="str">
        <f t="shared" si="369"/>
        <v>No funding</v>
      </c>
      <c r="Y2351" s="12">
        <f>VLOOKUP(H2351,Table1[#All],2,)*Kickstarter!E2351</f>
        <v>0</v>
      </c>
      <c r="Z2351" s="5">
        <f>Y2351/'currency conversion'!$B$18</f>
        <v>0</v>
      </c>
    </row>
    <row r="2352" spans="1:26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0"/>
        <v>0</v>
      </c>
      <c r="P2352" s="6">
        <f t="shared" si="361"/>
        <v>0</v>
      </c>
      <c r="Q2352" t="str">
        <f t="shared" si="362"/>
        <v>technology</v>
      </c>
      <c r="R2352" t="str">
        <f t="shared" si="363"/>
        <v>web</v>
      </c>
      <c r="S2352" s="10">
        <f t="shared" si="364"/>
        <v>42708.592245370368</v>
      </c>
      <c r="T2352" s="10">
        <f t="shared" si="365"/>
        <v>42738.592245370368</v>
      </c>
      <c r="U2352">
        <f t="shared" si="366"/>
        <v>2016</v>
      </c>
      <c r="V2352">
        <f t="shared" si="367"/>
        <v>2017</v>
      </c>
      <c r="W2352" t="str">
        <f t="shared" si="368"/>
        <v>Dec</v>
      </c>
      <c r="X2352" t="str">
        <f t="shared" si="369"/>
        <v>No funding</v>
      </c>
      <c r="Y2352" s="12">
        <f>VLOOKUP(H2352,Table1[#All],2,)*Kickstarter!E2352</f>
        <v>0</v>
      </c>
      <c r="Z2352" s="5">
        <f>Y2352/'currency conversion'!$B$18</f>
        <v>0</v>
      </c>
    </row>
    <row r="2353" spans="1:26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0"/>
        <v>5.7142857142857143E-3</v>
      </c>
      <c r="P2353" s="6">
        <f t="shared" si="361"/>
        <v>15.428571428571429</v>
      </c>
      <c r="Q2353" t="str">
        <f t="shared" si="362"/>
        <v>technology</v>
      </c>
      <c r="R2353" t="str">
        <f t="shared" si="363"/>
        <v>web</v>
      </c>
      <c r="S2353" s="10">
        <f t="shared" si="364"/>
        <v>42093.851145833338</v>
      </c>
      <c r="T2353" s="10">
        <f t="shared" si="365"/>
        <v>42123.851145833338</v>
      </c>
      <c r="U2353">
        <f t="shared" si="366"/>
        <v>2015</v>
      </c>
      <c r="V2353">
        <f t="shared" si="367"/>
        <v>2015</v>
      </c>
      <c r="W2353" t="str">
        <f t="shared" si="368"/>
        <v>Mar</v>
      </c>
      <c r="X2353" t="str">
        <f t="shared" si="369"/>
        <v>&lt;1000</v>
      </c>
      <c r="Y2353" s="12">
        <f>VLOOKUP(H2353,Table1[#All],2,)*Kickstarter!E2353</f>
        <v>73.440000000000012</v>
      </c>
      <c r="Z2353" s="5">
        <f>Y2353/'currency conversion'!$B$18</f>
        <v>1.5940207549828538E-6</v>
      </c>
    </row>
    <row r="2354" spans="1:26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0"/>
        <v>0</v>
      </c>
      <c r="P2354" s="6">
        <f t="shared" si="361"/>
        <v>0</v>
      </c>
      <c r="Q2354" t="str">
        <f t="shared" si="362"/>
        <v>technology</v>
      </c>
      <c r="R2354" t="str">
        <f t="shared" si="363"/>
        <v>web</v>
      </c>
      <c r="S2354" s="10">
        <f t="shared" si="364"/>
        <v>42101.383703703701</v>
      </c>
      <c r="T2354" s="10">
        <f t="shared" si="365"/>
        <v>42161.383703703701</v>
      </c>
      <c r="U2354">
        <f t="shared" si="366"/>
        <v>2015</v>
      </c>
      <c r="V2354">
        <f t="shared" si="367"/>
        <v>2015</v>
      </c>
      <c r="W2354" t="str">
        <f t="shared" si="368"/>
        <v>Apr</v>
      </c>
      <c r="X2354" t="str">
        <f t="shared" si="369"/>
        <v>No funding</v>
      </c>
      <c r="Y2354" s="12">
        <f>VLOOKUP(H2354,Table1[#All],2,)*Kickstarter!E2354</f>
        <v>0</v>
      </c>
      <c r="Z2354" s="5">
        <f>Y2354/'currency conversion'!$B$18</f>
        <v>0</v>
      </c>
    </row>
    <row r="2355" spans="1:26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0"/>
        <v>0</v>
      </c>
      <c r="P2355" s="6">
        <f t="shared" si="361"/>
        <v>0</v>
      </c>
      <c r="Q2355" t="str">
        <f t="shared" si="362"/>
        <v>technology</v>
      </c>
      <c r="R2355" t="str">
        <f t="shared" si="363"/>
        <v>web</v>
      </c>
      <c r="S2355" s="10">
        <f t="shared" si="364"/>
        <v>42103.426180555558</v>
      </c>
      <c r="T2355" s="10">
        <f t="shared" si="365"/>
        <v>42115.426180555558</v>
      </c>
      <c r="U2355">
        <f t="shared" si="366"/>
        <v>2015</v>
      </c>
      <c r="V2355">
        <f t="shared" si="367"/>
        <v>2015</v>
      </c>
      <c r="W2355" t="str">
        <f t="shared" si="368"/>
        <v>Apr</v>
      </c>
      <c r="X2355" t="str">
        <f t="shared" si="369"/>
        <v>No funding</v>
      </c>
      <c r="Y2355" s="12">
        <f>VLOOKUP(H2355,Table1[#All],2,)*Kickstarter!E2355</f>
        <v>0</v>
      </c>
      <c r="Z2355" s="5">
        <f>Y2355/'currency conversion'!$B$18</f>
        <v>0</v>
      </c>
    </row>
    <row r="2356" spans="1:26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0"/>
        <v>7.1428571428571429E-4</v>
      </c>
      <c r="P2356" s="6">
        <f t="shared" si="361"/>
        <v>25</v>
      </c>
      <c r="Q2356" t="str">
        <f t="shared" si="362"/>
        <v>technology</v>
      </c>
      <c r="R2356" t="str">
        <f t="shared" si="363"/>
        <v>web</v>
      </c>
      <c r="S2356" s="10">
        <f t="shared" si="364"/>
        <v>41954.472916666666</v>
      </c>
      <c r="T2356" s="10">
        <f t="shared" si="365"/>
        <v>42014.472916666666</v>
      </c>
      <c r="U2356">
        <f t="shared" si="366"/>
        <v>2014</v>
      </c>
      <c r="V2356">
        <f t="shared" si="367"/>
        <v>2015</v>
      </c>
      <c r="W2356" t="str">
        <f t="shared" si="368"/>
        <v>Nov</v>
      </c>
      <c r="X2356" t="str">
        <f t="shared" si="369"/>
        <v>&lt;1000</v>
      </c>
      <c r="Y2356" s="12">
        <f>VLOOKUP(H2356,Table1[#All],2,)*Kickstarter!E2356</f>
        <v>25</v>
      </c>
      <c r="Z2356" s="5">
        <f>Y2356/'currency conversion'!$B$18</f>
        <v>5.4262689099361849E-7</v>
      </c>
    </row>
    <row r="2357" spans="1:26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0"/>
        <v>6.875E-3</v>
      </c>
      <c r="P2357" s="6">
        <f t="shared" si="361"/>
        <v>27.5</v>
      </c>
      <c r="Q2357" t="str">
        <f t="shared" si="362"/>
        <v>technology</v>
      </c>
      <c r="R2357" t="str">
        <f t="shared" si="363"/>
        <v>web</v>
      </c>
      <c r="S2357" s="10">
        <f t="shared" si="364"/>
        <v>42096.668240740742</v>
      </c>
      <c r="T2357" s="10">
        <f t="shared" si="365"/>
        <v>42126.668240740742</v>
      </c>
      <c r="U2357">
        <f t="shared" si="366"/>
        <v>2015</v>
      </c>
      <c r="V2357">
        <f t="shared" si="367"/>
        <v>2015</v>
      </c>
      <c r="W2357" t="str">
        <f t="shared" si="368"/>
        <v>Apr</v>
      </c>
      <c r="X2357" t="str">
        <f t="shared" si="369"/>
        <v>&lt;1000</v>
      </c>
      <c r="Y2357" s="12">
        <f>VLOOKUP(H2357,Table1[#All],2,)*Kickstarter!E2357</f>
        <v>39.049999999999997</v>
      </c>
      <c r="Z2357" s="5">
        <f>Y2357/'currency conversion'!$B$18</f>
        <v>8.4758320373203191E-7</v>
      </c>
    </row>
    <row r="2358" spans="1:26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0"/>
        <v>0</v>
      </c>
      <c r="P2358" s="6">
        <f t="shared" si="361"/>
        <v>0</v>
      </c>
      <c r="Q2358" t="str">
        <f t="shared" si="362"/>
        <v>technology</v>
      </c>
      <c r="R2358" t="str">
        <f t="shared" si="363"/>
        <v>web</v>
      </c>
      <c r="S2358" s="10">
        <f t="shared" si="364"/>
        <v>42130.53361111111</v>
      </c>
      <c r="T2358" s="10">
        <f t="shared" si="365"/>
        <v>42160.53361111111</v>
      </c>
      <c r="U2358">
        <f t="shared" si="366"/>
        <v>2015</v>
      </c>
      <c r="V2358">
        <f t="shared" si="367"/>
        <v>2015</v>
      </c>
      <c r="W2358" t="str">
        <f t="shared" si="368"/>
        <v>May</v>
      </c>
      <c r="X2358" t="str">
        <f t="shared" si="369"/>
        <v>No funding</v>
      </c>
      <c r="Y2358" s="12">
        <f>VLOOKUP(H2358,Table1[#All],2,)*Kickstarter!E2358</f>
        <v>0</v>
      </c>
      <c r="Z2358" s="5">
        <f>Y2358/'currency conversion'!$B$18</f>
        <v>0</v>
      </c>
    </row>
    <row r="2359" spans="1:26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0"/>
        <v>0</v>
      </c>
      <c r="P2359" s="6">
        <f t="shared" si="361"/>
        <v>0</v>
      </c>
      <c r="Q2359" t="str">
        <f t="shared" si="362"/>
        <v>technology</v>
      </c>
      <c r="R2359" t="str">
        <f t="shared" si="363"/>
        <v>web</v>
      </c>
      <c r="S2359" s="10">
        <f t="shared" si="364"/>
        <v>42264.370115740741</v>
      </c>
      <c r="T2359" s="10">
        <f t="shared" si="365"/>
        <v>42294.370115740741</v>
      </c>
      <c r="U2359">
        <f t="shared" si="366"/>
        <v>2015</v>
      </c>
      <c r="V2359">
        <f t="shared" si="367"/>
        <v>2015</v>
      </c>
      <c r="W2359" t="str">
        <f t="shared" si="368"/>
        <v>Sep</v>
      </c>
      <c r="X2359" t="str">
        <f t="shared" si="369"/>
        <v>No funding</v>
      </c>
      <c r="Y2359" s="12">
        <f>VLOOKUP(H2359,Table1[#All],2,)*Kickstarter!E2359</f>
        <v>0</v>
      </c>
      <c r="Z2359" s="5">
        <f>Y2359/'currency conversion'!$B$18</f>
        <v>0</v>
      </c>
    </row>
    <row r="2360" spans="1:26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0"/>
        <v>0</v>
      </c>
      <c r="P2360" s="6">
        <f t="shared" si="361"/>
        <v>0</v>
      </c>
      <c r="Q2360" t="str">
        <f t="shared" si="362"/>
        <v>technology</v>
      </c>
      <c r="R2360" t="str">
        <f t="shared" si="363"/>
        <v>web</v>
      </c>
      <c r="S2360" s="10">
        <f t="shared" si="364"/>
        <v>41978.680972222224</v>
      </c>
      <c r="T2360" s="10">
        <f t="shared" si="365"/>
        <v>42034.777083333334</v>
      </c>
      <c r="U2360">
        <f t="shared" si="366"/>
        <v>2014</v>
      </c>
      <c r="V2360">
        <f t="shared" si="367"/>
        <v>2015</v>
      </c>
      <c r="W2360" t="str">
        <f t="shared" si="368"/>
        <v>Dec</v>
      </c>
      <c r="X2360" t="str">
        <f t="shared" si="369"/>
        <v>No funding</v>
      </c>
      <c r="Y2360" s="12">
        <f>VLOOKUP(H2360,Table1[#All],2,)*Kickstarter!E2360</f>
        <v>0</v>
      </c>
      <c r="Z2360" s="5">
        <f>Y2360/'currency conversion'!$B$18</f>
        <v>0</v>
      </c>
    </row>
    <row r="2361" spans="1:26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0"/>
        <v>0.14680000000000001</v>
      </c>
      <c r="P2361" s="6">
        <f t="shared" si="361"/>
        <v>367</v>
      </c>
      <c r="Q2361" t="str">
        <f t="shared" si="362"/>
        <v>technology</v>
      </c>
      <c r="R2361" t="str">
        <f t="shared" si="363"/>
        <v>web</v>
      </c>
      <c r="S2361" s="10">
        <f t="shared" si="364"/>
        <v>42159.399583333332</v>
      </c>
      <c r="T2361" s="10">
        <f t="shared" si="365"/>
        <v>42219.399583333332</v>
      </c>
      <c r="U2361">
        <f t="shared" si="366"/>
        <v>2015</v>
      </c>
      <c r="V2361">
        <f t="shared" si="367"/>
        <v>2015</v>
      </c>
      <c r="W2361" t="str">
        <f t="shared" si="368"/>
        <v>Jun</v>
      </c>
      <c r="X2361" t="str">
        <f t="shared" si="369"/>
        <v>1000 to 4999</v>
      </c>
      <c r="Y2361" s="12">
        <f>VLOOKUP(H2361,Table1[#All],2,)*Kickstarter!E2361</f>
        <v>1101</v>
      </c>
      <c r="Z2361" s="5">
        <f>Y2361/'currency conversion'!$B$18</f>
        <v>2.3897288279358957E-5</v>
      </c>
    </row>
    <row r="2362" spans="1:26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0"/>
        <v>4.0000000000000002E-4</v>
      </c>
      <c r="P2362" s="6">
        <f t="shared" si="361"/>
        <v>2</v>
      </c>
      <c r="Q2362" t="str">
        <f t="shared" si="362"/>
        <v>technology</v>
      </c>
      <c r="R2362" t="str">
        <f t="shared" si="363"/>
        <v>web</v>
      </c>
      <c r="S2362" s="10">
        <f t="shared" si="364"/>
        <v>42377.45694444445</v>
      </c>
      <c r="T2362" s="10">
        <f t="shared" si="365"/>
        <v>42407.45694444445</v>
      </c>
      <c r="U2362">
        <f t="shared" si="366"/>
        <v>2016</v>
      </c>
      <c r="V2362">
        <f t="shared" si="367"/>
        <v>2016</v>
      </c>
      <c r="W2362" t="str">
        <f t="shared" si="368"/>
        <v>Jan</v>
      </c>
      <c r="X2362" t="str">
        <f t="shared" si="369"/>
        <v>&lt;1000</v>
      </c>
      <c r="Y2362" s="12">
        <f>VLOOKUP(H2362,Table1[#All],2,)*Kickstarter!E2362</f>
        <v>1.5</v>
      </c>
      <c r="Z2362" s="5">
        <f>Y2362/'currency conversion'!$B$18</f>
        <v>3.2557613459617109E-8</v>
      </c>
    </row>
    <row r="2363" spans="1:26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0"/>
        <v>0</v>
      </c>
      <c r="P2363" s="6">
        <f t="shared" si="361"/>
        <v>0</v>
      </c>
      <c r="Q2363" t="str">
        <f t="shared" si="362"/>
        <v>technology</v>
      </c>
      <c r="R2363" t="str">
        <f t="shared" si="363"/>
        <v>web</v>
      </c>
      <c r="S2363" s="10">
        <f t="shared" si="364"/>
        <v>42466.608888888892</v>
      </c>
      <c r="T2363" s="10">
        <f t="shared" si="365"/>
        <v>42490.666666666672</v>
      </c>
      <c r="U2363">
        <f t="shared" si="366"/>
        <v>2016</v>
      </c>
      <c r="V2363">
        <f t="shared" si="367"/>
        <v>2016</v>
      </c>
      <c r="W2363" t="str">
        <f t="shared" si="368"/>
        <v>Apr</v>
      </c>
      <c r="X2363" t="str">
        <f t="shared" si="369"/>
        <v>No funding</v>
      </c>
      <c r="Y2363" s="12">
        <f>VLOOKUP(H2363,Table1[#All],2,)*Kickstarter!E2363</f>
        <v>0</v>
      </c>
      <c r="Z2363" s="5">
        <f>Y2363/'currency conversion'!$B$18</f>
        <v>0</v>
      </c>
    </row>
    <row r="2364" spans="1:26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0"/>
        <v>0.2857142857142857</v>
      </c>
      <c r="P2364" s="6">
        <f t="shared" si="361"/>
        <v>60</v>
      </c>
      <c r="Q2364" t="str">
        <f t="shared" si="362"/>
        <v>technology</v>
      </c>
      <c r="R2364" t="str">
        <f t="shared" si="363"/>
        <v>web</v>
      </c>
      <c r="S2364" s="10">
        <f t="shared" si="364"/>
        <v>41954.438310185185</v>
      </c>
      <c r="T2364" s="10">
        <f t="shared" si="365"/>
        <v>41984.438310185185</v>
      </c>
      <c r="U2364">
        <f t="shared" si="366"/>
        <v>2014</v>
      </c>
      <c r="V2364">
        <f t="shared" si="367"/>
        <v>2014</v>
      </c>
      <c r="W2364" t="str">
        <f t="shared" si="368"/>
        <v>Nov</v>
      </c>
      <c r="X2364" t="str">
        <f t="shared" si="369"/>
        <v>&lt;1000</v>
      </c>
      <c r="Y2364" s="12">
        <f>VLOOKUP(H2364,Table1[#All],2,)*Kickstarter!E2364</f>
        <v>120</v>
      </c>
      <c r="Z2364" s="5">
        <f>Y2364/'currency conversion'!$B$18</f>
        <v>2.6046090767693684E-6</v>
      </c>
    </row>
    <row r="2365" spans="1:26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0"/>
        <v>0</v>
      </c>
      <c r="P2365" s="6">
        <f t="shared" si="361"/>
        <v>0</v>
      </c>
      <c r="Q2365" t="str">
        <f t="shared" si="362"/>
        <v>technology</v>
      </c>
      <c r="R2365" t="str">
        <f t="shared" si="363"/>
        <v>web</v>
      </c>
      <c r="S2365" s="10">
        <f t="shared" si="364"/>
        <v>42321.761574074073</v>
      </c>
      <c r="T2365" s="10">
        <f t="shared" si="365"/>
        <v>42366.761574074073</v>
      </c>
      <c r="U2365">
        <f t="shared" si="366"/>
        <v>2015</v>
      </c>
      <c r="V2365">
        <f t="shared" si="367"/>
        <v>2015</v>
      </c>
      <c r="W2365" t="str">
        <f t="shared" si="368"/>
        <v>Nov</v>
      </c>
      <c r="X2365" t="str">
        <f t="shared" si="369"/>
        <v>No funding</v>
      </c>
      <c r="Y2365" s="12">
        <f>VLOOKUP(H2365,Table1[#All],2,)*Kickstarter!E2365</f>
        <v>0</v>
      </c>
      <c r="Z2365" s="5">
        <f>Y2365/'currency conversion'!$B$18</f>
        <v>0</v>
      </c>
    </row>
    <row r="2366" spans="1:26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0"/>
        <v>0</v>
      </c>
      <c r="P2366" s="6">
        <f t="shared" si="361"/>
        <v>0</v>
      </c>
      <c r="Q2366" t="str">
        <f t="shared" si="362"/>
        <v>technology</v>
      </c>
      <c r="R2366" t="str">
        <f t="shared" si="363"/>
        <v>web</v>
      </c>
      <c r="S2366" s="10">
        <f t="shared" si="364"/>
        <v>42248.684675925921</v>
      </c>
      <c r="T2366" s="10">
        <f t="shared" si="365"/>
        <v>42303.684675925921</v>
      </c>
      <c r="U2366">
        <f t="shared" si="366"/>
        <v>2015</v>
      </c>
      <c r="V2366">
        <f t="shared" si="367"/>
        <v>2015</v>
      </c>
      <c r="W2366" t="str">
        <f t="shared" si="368"/>
        <v>Sep</v>
      </c>
      <c r="X2366" t="str">
        <f t="shared" si="369"/>
        <v>No funding</v>
      </c>
      <c r="Y2366" s="12">
        <f>VLOOKUP(H2366,Table1[#All],2,)*Kickstarter!E2366</f>
        <v>0</v>
      </c>
      <c r="Z2366" s="5">
        <f>Y2366/'currency conversion'!$B$18</f>
        <v>0</v>
      </c>
    </row>
    <row r="2367" spans="1:26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0"/>
        <v>0</v>
      </c>
      <c r="P2367" s="6">
        <f t="shared" si="361"/>
        <v>0</v>
      </c>
      <c r="Q2367" t="str">
        <f t="shared" si="362"/>
        <v>technology</v>
      </c>
      <c r="R2367" t="str">
        <f t="shared" si="363"/>
        <v>web</v>
      </c>
      <c r="S2367" s="10">
        <f t="shared" si="364"/>
        <v>42346.486400462964</v>
      </c>
      <c r="T2367" s="10">
        <f t="shared" si="365"/>
        <v>42386.708333333328</v>
      </c>
      <c r="U2367">
        <f t="shared" si="366"/>
        <v>2015</v>
      </c>
      <c r="V2367">
        <f t="shared" si="367"/>
        <v>2016</v>
      </c>
      <c r="W2367" t="str">
        <f t="shared" si="368"/>
        <v>Dec</v>
      </c>
      <c r="X2367" t="str">
        <f t="shared" si="369"/>
        <v>No funding</v>
      </c>
      <c r="Y2367" s="12">
        <f>VLOOKUP(H2367,Table1[#All],2,)*Kickstarter!E2367</f>
        <v>0</v>
      </c>
      <c r="Z2367" s="5">
        <f>Y2367/'currency conversion'!$B$18</f>
        <v>0</v>
      </c>
    </row>
    <row r="2368" spans="1:26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0"/>
        <v>0.1052</v>
      </c>
      <c r="P2368" s="6">
        <f t="shared" si="361"/>
        <v>97.407407407407405</v>
      </c>
      <c r="Q2368" t="str">
        <f t="shared" si="362"/>
        <v>technology</v>
      </c>
      <c r="R2368" t="str">
        <f t="shared" si="363"/>
        <v>web</v>
      </c>
      <c r="S2368" s="10">
        <f t="shared" si="364"/>
        <v>42268.281631944439</v>
      </c>
      <c r="T2368" s="10">
        <f t="shared" si="365"/>
        <v>42298.281631944439</v>
      </c>
      <c r="U2368">
        <f t="shared" si="366"/>
        <v>2015</v>
      </c>
      <c r="V2368">
        <f t="shared" si="367"/>
        <v>2015</v>
      </c>
      <c r="W2368" t="str">
        <f t="shared" si="368"/>
        <v>Sep</v>
      </c>
      <c r="X2368" t="str">
        <f t="shared" si="369"/>
        <v>1000 to 4999</v>
      </c>
      <c r="Y2368" s="12">
        <f>VLOOKUP(H2368,Table1[#All],2,)*Kickstarter!E2368</f>
        <v>3445.3</v>
      </c>
      <c r="Z2368" s="5">
        <f>Y2368/'currency conversion'!$B$18</f>
        <v>7.4780497101612544E-5</v>
      </c>
    </row>
    <row r="2369" spans="1:26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0"/>
        <v>1.34E-2</v>
      </c>
      <c r="P2369" s="6">
        <f t="shared" si="361"/>
        <v>47.857142857142854</v>
      </c>
      <c r="Q2369" t="str">
        <f t="shared" si="362"/>
        <v>technology</v>
      </c>
      <c r="R2369" t="str">
        <f t="shared" si="363"/>
        <v>web</v>
      </c>
      <c r="S2369" s="10">
        <f t="shared" si="364"/>
        <v>42425.720092592594</v>
      </c>
      <c r="T2369" s="10">
        <f t="shared" si="365"/>
        <v>42485.678425925929</v>
      </c>
      <c r="U2369">
        <f t="shared" si="366"/>
        <v>2016</v>
      </c>
      <c r="V2369">
        <f t="shared" si="367"/>
        <v>2016</v>
      </c>
      <c r="W2369" t="str">
        <f t="shared" si="368"/>
        <v>Feb</v>
      </c>
      <c r="X2369" t="str">
        <f t="shared" si="369"/>
        <v>&lt;1000</v>
      </c>
      <c r="Y2369" s="12">
        <f>VLOOKUP(H2369,Table1[#All],2,)*Kickstarter!E2369</f>
        <v>670</v>
      </c>
      <c r="Z2369" s="5">
        <f>Y2369/'currency conversion'!$B$18</f>
        <v>1.4542400678628975E-5</v>
      </c>
    </row>
    <row r="2370" spans="1:26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0"/>
        <v>2.5000000000000001E-3</v>
      </c>
      <c r="P2370" s="6">
        <f t="shared" si="361"/>
        <v>50</v>
      </c>
      <c r="Q2370" t="str">
        <f t="shared" si="362"/>
        <v>technology</v>
      </c>
      <c r="R2370" t="str">
        <f t="shared" si="363"/>
        <v>web</v>
      </c>
      <c r="S2370" s="10">
        <f t="shared" si="364"/>
        <v>42063.471817129626</v>
      </c>
      <c r="T2370" s="10">
        <f t="shared" si="365"/>
        <v>42108.430150462962</v>
      </c>
      <c r="U2370">
        <f t="shared" si="366"/>
        <v>2015</v>
      </c>
      <c r="V2370">
        <f t="shared" si="367"/>
        <v>2015</v>
      </c>
      <c r="W2370" t="str">
        <f t="shared" si="368"/>
        <v>Feb</v>
      </c>
      <c r="X2370" t="str">
        <f t="shared" si="369"/>
        <v>&lt;1000</v>
      </c>
      <c r="Y2370" s="12">
        <f>VLOOKUP(H2370,Table1[#All],2,)*Kickstarter!E2370</f>
        <v>100</v>
      </c>
      <c r="Z2370" s="5">
        <f>Y2370/'currency conversion'!$B$18</f>
        <v>2.170507563974474E-6</v>
      </c>
    </row>
    <row r="2371" spans="1:26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0">IF(D2371&lt;&gt;0,IF(E2371&lt;&gt;0,E2371/D2371,0),0)</f>
        <v>0</v>
      </c>
      <c r="P2371" s="6">
        <f t="shared" ref="P2371:P2434" si="371">IF(L2371&lt;&gt;0,IF(E2371&lt;&gt;0,E2371/L2371,0),0)</f>
        <v>0</v>
      </c>
      <c r="Q2371" t="str">
        <f t="shared" ref="Q2371:Q2434" si="372">LEFT(N2371,SEARCH("/",N2371,1)-1)</f>
        <v>technology</v>
      </c>
      <c r="R2371" t="str">
        <f t="shared" ref="R2371:R2434" si="373">RIGHT(N2371,LEN(N2371)-SEARCH("/",N2371,1))</f>
        <v>web</v>
      </c>
      <c r="S2371" s="10">
        <f t="shared" ref="S2371:S2434" si="374">(J2371/86400)+25569+(-6/24)</f>
        <v>42380.562627314815</v>
      </c>
      <c r="T2371" s="10">
        <f t="shared" ref="T2371:T2434" si="375">(I2371/86400)+25569+(-6/24)</f>
        <v>42410.562627314815</v>
      </c>
      <c r="U2371">
        <f t="shared" ref="U2371:U2434" si="376">YEAR(S2371)</f>
        <v>2016</v>
      </c>
      <c r="V2371">
        <f t="shared" ref="V2371:V2434" si="377">YEAR(T2371)</f>
        <v>2016</v>
      </c>
      <c r="W2371" t="str">
        <f t="shared" ref="W2371:W2434" si="378">TEXT(S2371,"mmm")</f>
        <v>Jan</v>
      </c>
      <c r="X2371" t="str">
        <f t="shared" ref="X2371:X2434" si="379">IF(E2371=0,"No funding",IF(E2371&lt;1000,"&lt;1000",IF(E2371&lt;4999,"1000 to 4999",IF(E2371&lt;10000,"5000 to 9999",IF(E2371&lt;14999,"10000 to 14999",IF(E2371&lt;20000,"15000 to 19999",IF(E2371&lt;25000,"20000 to 24999",IF(E2371&lt;30000,"25000 to 29999",IF(E2371&lt;35000,"30000 to 34999",IF(E2371&lt;40000,"35000 to 39999",IF(E2371&lt;45000,"40000 to 44999",IF(E2371&lt;50000,"45000 to 49999","&gt;50000"))))))))))))</f>
        <v>No funding</v>
      </c>
      <c r="Y2371" s="12">
        <f>VLOOKUP(H2371,Table1[#All],2,)*Kickstarter!E2371</f>
        <v>0</v>
      </c>
      <c r="Z2371" s="5">
        <f>Y2371/'currency conversion'!$B$18</f>
        <v>0</v>
      </c>
    </row>
    <row r="2372" spans="1:26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0"/>
        <v>3.2799999999999999E-3</v>
      </c>
      <c r="P2372" s="6">
        <f t="shared" si="371"/>
        <v>20.5</v>
      </c>
      <c r="Q2372" t="str">
        <f t="shared" si="372"/>
        <v>technology</v>
      </c>
      <c r="R2372" t="str">
        <f t="shared" si="373"/>
        <v>web</v>
      </c>
      <c r="S2372" s="10">
        <f t="shared" si="374"/>
        <v>41960.93913194444</v>
      </c>
      <c r="T2372" s="10">
        <f t="shared" si="375"/>
        <v>41990.93913194444</v>
      </c>
      <c r="U2372">
        <f t="shared" si="376"/>
        <v>2014</v>
      </c>
      <c r="V2372">
        <f t="shared" si="377"/>
        <v>2014</v>
      </c>
      <c r="W2372" t="str">
        <f t="shared" si="378"/>
        <v>Nov</v>
      </c>
      <c r="X2372" t="str">
        <f t="shared" si="379"/>
        <v>&lt;1000</v>
      </c>
      <c r="Y2372" s="12">
        <f>VLOOKUP(H2372,Table1[#All],2,)*Kickstarter!E2372</f>
        <v>82</v>
      </c>
      <c r="Z2372" s="5">
        <f>Y2372/'currency conversion'!$B$18</f>
        <v>1.7798162024590686E-6</v>
      </c>
    </row>
    <row r="2373" spans="1:26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0"/>
        <v>0</v>
      </c>
      <c r="P2373" s="6">
        <f t="shared" si="371"/>
        <v>0</v>
      </c>
      <c r="Q2373" t="str">
        <f t="shared" si="372"/>
        <v>technology</v>
      </c>
      <c r="R2373" t="str">
        <f t="shared" si="373"/>
        <v>web</v>
      </c>
      <c r="S2373" s="10">
        <f t="shared" si="374"/>
        <v>42150.527731481481</v>
      </c>
      <c r="T2373" s="10">
        <f t="shared" si="375"/>
        <v>42180.527731481481</v>
      </c>
      <c r="U2373">
        <f t="shared" si="376"/>
        <v>2015</v>
      </c>
      <c r="V2373">
        <f t="shared" si="377"/>
        <v>2015</v>
      </c>
      <c r="W2373" t="str">
        <f t="shared" si="378"/>
        <v>May</v>
      </c>
      <c r="X2373" t="str">
        <f t="shared" si="379"/>
        <v>No funding</v>
      </c>
      <c r="Y2373" s="12">
        <f>VLOOKUP(H2373,Table1[#All],2,)*Kickstarter!E2373</f>
        <v>0</v>
      </c>
      <c r="Z2373" s="5">
        <f>Y2373/'currency conversion'!$B$18</f>
        <v>0</v>
      </c>
    </row>
    <row r="2374" spans="1:26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0"/>
        <v>3.272727272727273E-2</v>
      </c>
      <c r="P2374" s="6">
        <f t="shared" si="371"/>
        <v>30</v>
      </c>
      <c r="Q2374" t="str">
        <f t="shared" si="372"/>
        <v>technology</v>
      </c>
      <c r="R2374" t="str">
        <f t="shared" si="373"/>
        <v>web</v>
      </c>
      <c r="S2374" s="10">
        <f t="shared" si="374"/>
        <v>42087.819108796291</v>
      </c>
      <c r="T2374" s="10">
        <f t="shared" si="375"/>
        <v>42117.819108796291</v>
      </c>
      <c r="U2374">
        <f t="shared" si="376"/>
        <v>2015</v>
      </c>
      <c r="V2374">
        <f t="shared" si="377"/>
        <v>2015</v>
      </c>
      <c r="W2374" t="str">
        <f t="shared" si="378"/>
        <v>Mar</v>
      </c>
      <c r="X2374" t="str">
        <f t="shared" si="379"/>
        <v>&lt;1000</v>
      </c>
      <c r="Y2374" s="12">
        <f>VLOOKUP(H2374,Table1[#All],2,)*Kickstarter!E2374</f>
        <v>127.8</v>
      </c>
      <c r="Z2374" s="5">
        <f>Y2374/'currency conversion'!$B$18</f>
        <v>2.7739086667593774E-6</v>
      </c>
    </row>
    <row r="2375" spans="1:26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0"/>
        <v>5.8823529411764708E-5</v>
      </c>
      <c r="P2375" s="6">
        <f t="shared" si="371"/>
        <v>50</v>
      </c>
      <c r="Q2375" t="str">
        <f t="shared" si="372"/>
        <v>technology</v>
      </c>
      <c r="R2375" t="str">
        <f t="shared" si="373"/>
        <v>web</v>
      </c>
      <c r="S2375" s="10">
        <f t="shared" si="374"/>
        <v>42215.412314814814</v>
      </c>
      <c r="T2375" s="10">
        <f t="shared" si="375"/>
        <v>42245.412314814814</v>
      </c>
      <c r="U2375">
        <f t="shared" si="376"/>
        <v>2015</v>
      </c>
      <c r="V2375">
        <f t="shared" si="377"/>
        <v>2015</v>
      </c>
      <c r="W2375" t="str">
        <f t="shared" si="378"/>
        <v>Jul</v>
      </c>
      <c r="X2375" t="str">
        <f t="shared" si="379"/>
        <v>&lt;1000</v>
      </c>
      <c r="Y2375" s="12">
        <f>VLOOKUP(H2375,Table1[#All],2,)*Kickstarter!E2375</f>
        <v>5.5</v>
      </c>
      <c r="Z2375" s="5">
        <f>Y2375/'currency conversion'!$B$18</f>
        <v>1.1937791601859606E-7</v>
      </c>
    </row>
    <row r="2376" spans="1:26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0"/>
        <v>4.5454545454545455E-4</v>
      </c>
      <c r="P2376" s="6">
        <f t="shared" si="371"/>
        <v>10</v>
      </c>
      <c r="Q2376" t="str">
        <f t="shared" si="372"/>
        <v>technology</v>
      </c>
      <c r="R2376" t="str">
        <f t="shared" si="373"/>
        <v>web</v>
      </c>
      <c r="S2376" s="10">
        <f t="shared" si="374"/>
        <v>42017.593287037038</v>
      </c>
      <c r="T2376" s="10">
        <f t="shared" si="375"/>
        <v>42047.593287037038</v>
      </c>
      <c r="U2376">
        <f t="shared" si="376"/>
        <v>2015</v>
      </c>
      <c r="V2376">
        <f t="shared" si="377"/>
        <v>2015</v>
      </c>
      <c r="W2376" t="str">
        <f t="shared" si="378"/>
        <v>Jan</v>
      </c>
      <c r="X2376" t="str">
        <f t="shared" si="379"/>
        <v>&lt;1000</v>
      </c>
      <c r="Y2376" s="12">
        <f>VLOOKUP(H2376,Table1[#All],2,)*Kickstarter!E2376</f>
        <v>10</v>
      </c>
      <c r="Z2376" s="5">
        <f>Y2376/'currency conversion'!$B$18</f>
        <v>2.1705075639744738E-7</v>
      </c>
    </row>
    <row r="2377" spans="1:26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0"/>
        <v>0</v>
      </c>
      <c r="P2377" s="6">
        <f t="shared" si="371"/>
        <v>0</v>
      </c>
      <c r="Q2377" t="str">
        <f t="shared" si="372"/>
        <v>technology</v>
      </c>
      <c r="R2377" t="str">
        <f t="shared" si="373"/>
        <v>web</v>
      </c>
      <c r="S2377" s="10">
        <f t="shared" si="374"/>
        <v>42592.586076388892</v>
      </c>
      <c r="T2377" s="10">
        <f t="shared" si="375"/>
        <v>42622.586076388892</v>
      </c>
      <c r="U2377">
        <f t="shared" si="376"/>
        <v>2016</v>
      </c>
      <c r="V2377">
        <f t="shared" si="377"/>
        <v>2016</v>
      </c>
      <c r="W2377" t="str">
        <f t="shared" si="378"/>
        <v>Aug</v>
      </c>
      <c r="X2377" t="str">
        <f t="shared" si="379"/>
        <v>No funding</v>
      </c>
      <c r="Y2377" s="12">
        <f>VLOOKUP(H2377,Table1[#All],2,)*Kickstarter!E2377</f>
        <v>0</v>
      </c>
      <c r="Z2377" s="5">
        <f>Y2377/'currency conversion'!$B$18</f>
        <v>0</v>
      </c>
    </row>
    <row r="2378" spans="1:26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0"/>
        <v>0.10877666666666666</v>
      </c>
      <c r="P2378" s="6">
        <f t="shared" si="371"/>
        <v>81.582499999999996</v>
      </c>
      <c r="Q2378" t="str">
        <f t="shared" si="372"/>
        <v>technology</v>
      </c>
      <c r="R2378" t="str">
        <f t="shared" si="373"/>
        <v>web</v>
      </c>
      <c r="S2378" s="10">
        <f t="shared" si="374"/>
        <v>42318.675532407404</v>
      </c>
      <c r="T2378" s="10">
        <f t="shared" si="375"/>
        <v>42348.675532407404</v>
      </c>
      <c r="U2378">
        <f t="shared" si="376"/>
        <v>2015</v>
      </c>
      <c r="V2378">
        <f t="shared" si="377"/>
        <v>2015</v>
      </c>
      <c r="W2378" t="str">
        <f t="shared" si="378"/>
        <v>Nov</v>
      </c>
      <c r="X2378" t="str">
        <f t="shared" si="379"/>
        <v>&lt;1000</v>
      </c>
      <c r="Y2378" s="12">
        <f>VLOOKUP(H2378,Table1[#All],2,)*Kickstarter!E2378</f>
        <v>326.33</v>
      </c>
      <c r="Z2378" s="5">
        <f>Y2378/'currency conversion'!$B$18</f>
        <v>7.0830173335179004E-6</v>
      </c>
    </row>
    <row r="2379" spans="1:26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0"/>
        <v>0</v>
      </c>
      <c r="P2379" s="6">
        <f t="shared" si="371"/>
        <v>0</v>
      </c>
      <c r="Q2379" t="str">
        <f t="shared" si="372"/>
        <v>technology</v>
      </c>
      <c r="R2379" t="str">
        <f t="shared" si="373"/>
        <v>web</v>
      </c>
      <c r="S2379" s="10">
        <f t="shared" si="374"/>
        <v>42669.620173611111</v>
      </c>
      <c r="T2379" s="10">
        <f t="shared" si="375"/>
        <v>42699.661840277782</v>
      </c>
      <c r="U2379">
        <f t="shared" si="376"/>
        <v>2016</v>
      </c>
      <c r="V2379">
        <f t="shared" si="377"/>
        <v>2016</v>
      </c>
      <c r="W2379" t="str">
        <f t="shared" si="378"/>
        <v>Oct</v>
      </c>
      <c r="X2379" t="str">
        <f t="shared" si="379"/>
        <v>No funding</v>
      </c>
      <c r="Y2379" s="12">
        <f>VLOOKUP(H2379,Table1[#All],2,)*Kickstarter!E2379</f>
        <v>0</v>
      </c>
      <c r="Z2379" s="5">
        <f>Y2379/'currency conversion'!$B$18</f>
        <v>0</v>
      </c>
    </row>
    <row r="2380" spans="1:26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0"/>
        <v>0</v>
      </c>
      <c r="P2380" s="6">
        <f t="shared" si="371"/>
        <v>0</v>
      </c>
      <c r="Q2380" t="str">
        <f t="shared" si="372"/>
        <v>technology</v>
      </c>
      <c r="R2380" t="str">
        <f t="shared" si="373"/>
        <v>web</v>
      </c>
      <c r="S2380" s="10">
        <f t="shared" si="374"/>
        <v>42212.763078703705</v>
      </c>
      <c r="T2380" s="10">
        <f t="shared" si="375"/>
        <v>42241.763078703705</v>
      </c>
      <c r="U2380">
        <f t="shared" si="376"/>
        <v>2015</v>
      </c>
      <c r="V2380">
        <f t="shared" si="377"/>
        <v>2015</v>
      </c>
      <c r="W2380" t="str">
        <f t="shared" si="378"/>
        <v>Jul</v>
      </c>
      <c r="X2380" t="str">
        <f t="shared" si="379"/>
        <v>No funding</v>
      </c>
      <c r="Y2380" s="12">
        <f>VLOOKUP(H2380,Table1[#All],2,)*Kickstarter!E2380</f>
        <v>0</v>
      </c>
      <c r="Z2380" s="5">
        <f>Y2380/'currency conversion'!$B$18</f>
        <v>0</v>
      </c>
    </row>
    <row r="2381" spans="1:26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0"/>
        <v>0</v>
      </c>
      <c r="P2381" s="6">
        <f t="shared" si="371"/>
        <v>0</v>
      </c>
      <c r="Q2381" t="str">
        <f t="shared" si="372"/>
        <v>technology</v>
      </c>
      <c r="R2381" t="str">
        <f t="shared" si="373"/>
        <v>web</v>
      </c>
      <c r="S2381" s="10">
        <f t="shared" si="374"/>
        <v>42236.766388888893</v>
      </c>
      <c r="T2381" s="10">
        <f t="shared" si="375"/>
        <v>42281.766388888893</v>
      </c>
      <c r="U2381">
        <f t="shared" si="376"/>
        <v>2015</v>
      </c>
      <c r="V2381">
        <f t="shared" si="377"/>
        <v>2015</v>
      </c>
      <c r="W2381" t="str">
        <f t="shared" si="378"/>
        <v>Aug</v>
      </c>
      <c r="X2381" t="str">
        <f t="shared" si="379"/>
        <v>No funding</v>
      </c>
      <c r="Y2381" s="12">
        <f>VLOOKUP(H2381,Table1[#All],2,)*Kickstarter!E2381</f>
        <v>0</v>
      </c>
      <c r="Z2381" s="5">
        <f>Y2381/'currency conversion'!$B$18</f>
        <v>0</v>
      </c>
    </row>
    <row r="2382" spans="1:26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0"/>
        <v>3.6666666666666666E-3</v>
      </c>
      <c r="P2382" s="6">
        <f t="shared" si="371"/>
        <v>18.333333333333332</v>
      </c>
      <c r="Q2382" t="str">
        <f t="shared" si="372"/>
        <v>technology</v>
      </c>
      <c r="R2382" t="str">
        <f t="shared" si="373"/>
        <v>web</v>
      </c>
      <c r="S2382" s="10">
        <f t="shared" si="374"/>
        <v>42248.543310185181</v>
      </c>
      <c r="T2382" s="10">
        <f t="shared" si="375"/>
        <v>42278.543310185181</v>
      </c>
      <c r="U2382">
        <f t="shared" si="376"/>
        <v>2015</v>
      </c>
      <c r="V2382">
        <f t="shared" si="377"/>
        <v>2015</v>
      </c>
      <c r="W2382" t="str">
        <f t="shared" si="378"/>
        <v>Sep</v>
      </c>
      <c r="X2382" t="str">
        <f t="shared" si="379"/>
        <v>&lt;1000</v>
      </c>
      <c r="Y2382" s="12">
        <f>VLOOKUP(H2382,Table1[#All],2,)*Kickstarter!E2382</f>
        <v>55</v>
      </c>
      <c r="Z2382" s="5">
        <f>Y2382/'currency conversion'!$B$18</f>
        <v>1.1937791601859607E-6</v>
      </c>
    </row>
    <row r="2383" spans="1:26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0"/>
        <v>1.8193398957730169E-2</v>
      </c>
      <c r="P2383" s="6">
        <f t="shared" si="371"/>
        <v>224.42857142857142</v>
      </c>
      <c r="Q2383" t="str">
        <f t="shared" si="372"/>
        <v>technology</v>
      </c>
      <c r="R2383" t="str">
        <f t="shared" si="373"/>
        <v>web</v>
      </c>
      <c r="S2383" s="10">
        <f t="shared" si="374"/>
        <v>42074.685740740737</v>
      </c>
      <c r="T2383" s="10">
        <f t="shared" si="375"/>
        <v>42104.685740740737</v>
      </c>
      <c r="U2383">
        <f t="shared" si="376"/>
        <v>2015</v>
      </c>
      <c r="V2383">
        <f t="shared" si="377"/>
        <v>2015</v>
      </c>
      <c r="W2383" t="str">
        <f t="shared" si="378"/>
        <v>Mar</v>
      </c>
      <c r="X2383" t="str">
        <f t="shared" si="379"/>
        <v>1000 to 4999</v>
      </c>
      <c r="Y2383" s="12">
        <f>VLOOKUP(H2383,Table1[#All],2,)*Kickstarter!E2383</f>
        <v>1571</v>
      </c>
      <c r="Z2383" s="5">
        <f>Y2383/'currency conversion'!$B$18</f>
        <v>3.4098673830038985E-5</v>
      </c>
    </row>
    <row r="2384" spans="1:26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0"/>
        <v>2.5000000000000001E-2</v>
      </c>
      <c r="P2384" s="6">
        <f t="shared" si="371"/>
        <v>37.5</v>
      </c>
      <c r="Q2384" t="str">
        <f t="shared" si="372"/>
        <v>technology</v>
      </c>
      <c r="R2384" t="str">
        <f t="shared" si="373"/>
        <v>web</v>
      </c>
      <c r="S2384" s="10">
        <f t="shared" si="374"/>
        <v>42194.937534722223</v>
      </c>
      <c r="T2384" s="10">
        <f t="shared" si="375"/>
        <v>42219.937534722223</v>
      </c>
      <c r="U2384">
        <f t="shared" si="376"/>
        <v>2015</v>
      </c>
      <c r="V2384">
        <f t="shared" si="377"/>
        <v>2015</v>
      </c>
      <c r="W2384" t="str">
        <f t="shared" si="378"/>
        <v>Jul</v>
      </c>
      <c r="X2384" t="str">
        <f t="shared" si="379"/>
        <v>&lt;1000</v>
      </c>
      <c r="Y2384" s="12">
        <f>VLOOKUP(H2384,Table1[#All],2,)*Kickstarter!E2384</f>
        <v>75</v>
      </c>
      <c r="Z2384" s="5">
        <f>Y2384/'currency conversion'!$B$18</f>
        <v>1.6278806729808554E-6</v>
      </c>
    </row>
    <row r="2385" spans="1:26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0"/>
        <v>4.3499999999999997E-2</v>
      </c>
      <c r="P2385" s="6">
        <f t="shared" si="371"/>
        <v>145</v>
      </c>
      <c r="Q2385" t="str">
        <f t="shared" si="372"/>
        <v>technology</v>
      </c>
      <c r="R2385" t="str">
        <f t="shared" si="373"/>
        <v>web</v>
      </c>
      <c r="S2385" s="10">
        <f t="shared" si="374"/>
        <v>42026.806793981479</v>
      </c>
      <c r="T2385" s="10">
        <f t="shared" si="375"/>
        <v>42056.806793981479</v>
      </c>
      <c r="U2385">
        <f t="shared" si="376"/>
        <v>2015</v>
      </c>
      <c r="V2385">
        <f t="shared" si="377"/>
        <v>2015</v>
      </c>
      <c r="W2385" t="str">
        <f t="shared" si="378"/>
        <v>Jan</v>
      </c>
      <c r="X2385" t="str">
        <f t="shared" si="379"/>
        <v>&lt;1000</v>
      </c>
      <c r="Y2385" s="12">
        <f>VLOOKUP(H2385,Table1[#All],2,)*Kickstarter!E2385</f>
        <v>295.8</v>
      </c>
      <c r="Z2385" s="5">
        <f>Y2385/'currency conversion'!$B$18</f>
        <v>6.4203613742364935E-6</v>
      </c>
    </row>
    <row r="2386" spans="1:26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0"/>
        <v>8.0000000000000002E-3</v>
      </c>
      <c r="P2386" s="6">
        <f t="shared" si="371"/>
        <v>1</v>
      </c>
      <c r="Q2386" t="str">
        <f t="shared" si="372"/>
        <v>technology</v>
      </c>
      <c r="R2386" t="str">
        <f t="shared" si="373"/>
        <v>web</v>
      </c>
      <c r="S2386" s="10">
        <f t="shared" si="374"/>
        <v>41926.817627314813</v>
      </c>
      <c r="T2386" s="10">
        <f t="shared" si="375"/>
        <v>41956.859293981484</v>
      </c>
      <c r="U2386">
        <f t="shared" si="376"/>
        <v>2014</v>
      </c>
      <c r="V2386">
        <f t="shared" si="377"/>
        <v>2014</v>
      </c>
      <c r="W2386" t="str">
        <f t="shared" si="378"/>
        <v>Oct</v>
      </c>
      <c r="X2386" t="str">
        <f t="shared" si="379"/>
        <v>&lt;1000</v>
      </c>
      <c r="Y2386" s="12">
        <f>VLOOKUP(H2386,Table1[#All],2,)*Kickstarter!E2386</f>
        <v>8</v>
      </c>
      <c r="Z2386" s="5">
        <f>Y2386/'currency conversion'!$B$18</f>
        <v>1.736406051179579E-7</v>
      </c>
    </row>
    <row r="2387" spans="1:26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0"/>
        <v>1.2123076923076924E-2</v>
      </c>
      <c r="P2387" s="6">
        <f t="shared" si="371"/>
        <v>112.57142857142857</v>
      </c>
      <c r="Q2387" t="str">
        <f t="shared" si="372"/>
        <v>technology</v>
      </c>
      <c r="R2387" t="str">
        <f t="shared" si="373"/>
        <v>web</v>
      </c>
      <c r="S2387" s="10">
        <f t="shared" si="374"/>
        <v>42191.45175925926</v>
      </c>
      <c r="T2387" s="10">
        <f t="shared" si="375"/>
        <v>42221.45175925926</v>
      </c>
      <c r="U2387">
        <f t="shared" si="376"/>
        <v>2015</v>
      </c>
      <c r="V2387">
        <f t="shared" si="377"/>
        <v>2015</v>
      </c>
      <c r="W2387" t="str">
        <f t="shared" si="378"/>
        <v>Jul</v>
      </c>
      <c r="X2387" t="str">
        <f t="shared" si="379"/>
        <v>&lt;1000</v>
      </c>
      <c r="Y2387" s="12">
        <f>VLOOKUP(H2387,Table1[#All],2,)*Kickstarter!E2387</f>
        <v>788</v>
      </c>
      <c r="Z2387" s="5">
        <f>Y2387/'currency conversion'!$B$18</f>
        <v>1.7103599604118854E-5</v>
      </c>
    </row>
    <row r="2388" spans="1:26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0"/>
        <v>0</v>
      </c>
      <c r="P2388" s="6">
        <f t="shared" si="371"/>
        <v>0</v>
      </c>
      <c r="Q2388" t="str">
        <f t="shared" si="372"/>
        <v>technology</v>
      </c>
      <c r="R2388" t="str">
        <f t="shared" si="373"/>
        <v>web</v>
      </c>
      <c r="S2388" s="10">
        <f t="shared" si="374"/>
        <v>41954.588240740741</v>
      </c>
      <c r="T2388" s="10">
        <f t="shared" si="375"/>
        <v>42014.588240740741</v>
      </c>
      <c r="U2388">
        <f t="shared" si="376"/>
        <v>2014</v>
      </c>
      <c r="V2388">
        <f t="shared" si="377"/>
        <v>2015</v>
      </c>
      <c r="W2388" t="str">
        <f t="shared" si="378"/>
        <v>Nov</v>
      </c>
      <c r="X2388" t="str">
        <f t="shared" si="379"/>
        <v>No funding</v>
      </c>
      <c r="Y2388" s="12">
        <f>VLOOKUP(H2388,Table1[#All],2,)*Kickstarter!E2388</f>
        <v>0</v>
      </c>
      <c r="Z2388" s="5">
        <f>Y2388/'currency conversion'!$B$18</f>
        <v>0</v>
      </c>
    </row>
    <row r="2389" spans="1:26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0"/>
        <v>6.8399999999999997E-3</v>
      </c>
      <c r="P2389" s="6">
        <f t="shared" si="371"/>
        <v>342</v>
      </c>
      <c r="Q2389" t="str">
        <f t="shared" si="372"/>
        <v>technology</v>
      </c>
      <c r="R2389" t="str">
        <f t="shared" si="373"/>
        <v>web</v>
      </c>
      <c r="S2389" s="10">
        <f t="shared" si="374"/>
        <v>42528.376620370371</v>
      </c>
      <c r="T2389" s="10">
        <f t="shared" si="375"/>
        <v>42573.376620370371</v>
      </c>
      <c r="U2389">
        <f t="shared" si="376"/>
        <v>2016</v>
      </c>
      <c r="V2389">
        <f t="shared" si="377"/>
        <v>2016</v>
      </c>
      <c r="W2389" t="str">
        <f t="shared" si="378"/>
        <v>Jun</v>
      </c>
      <c r="X2389" t="str">
        <f t="shared" si="379"/>
        <v>1000 to 4999</v>
      </c>
      <c r="Y2389" s="12">
        <f>VLOOKUP(H2389,Table1[#All],2,)*Kickstarter!E2389</f>
        <v>1026</v>
      </c>
      <c r="Z2389" s="5">
        <f>Y2389/'currency conversion'!$B$18</f>
        <v>2.22694076063781E-5</v>
      </c>
    </row>
    <row r="2390" spans="1:26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0"/>
        <v>1.2513513513513513E-2</v>
      </c>
      <c r="P2390" s="6">
        <f t="shared" si="371"/>
        <v>57.875</v>
      </c>
      <c r="Q2390" t="str">
        <f t="shared" si="372"/>
        <v>technology</v>
      </c>
      <c r="R2390" t="str">
        <f t="shared" si="373"/>
        <v>web</v>
      </c>
      <c r="S2390" s="10">
        <f t="shared" si="374"/>
        <v>41989.603692129633</v>
      </c>
      <c r="T2390" s="10">
        <f t="shared" si="375"/>
        <v>42019.561805555553</v>
      </c>
      <c r="U2390">
        <f t="shared" si="376"/>
        <v>2014</v>
      </c>
      <c r="V2390">
        <f t="shared" si="377"/>
        <v>2015</v>
      </c>
      <c r="W2390" t="str">
        <f t="shared" si="378"/>
        <v>Dec</v>
      </c>
      <c r="X2390" t="str">
        <f t="shared" si="379"/>
        <v>&lt;1000</v>
      </c>
      <c r="Y2390" s="12">
        <f>VLOOKUP(H2390,Table1[#All],2,)*Kickstarter!E2390</f>
        <v>463</v>
      </c>
      <c r="Z2390" s="5">
        <f>Y2390/'currency conversion'!$B$18</f>
        <v>1.0049450021201813E-5</v>
      </c>
    </row>
    <row r="2391" spans="1:26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0"/>
        <v>1.8749999999999999E-3</v>
      </c>
      <c r="P2391" s="6">
        <f t="shared" si="371"/>
        <v>30</v>
      </c>
      <c r="Q2391" t="str">
        <f t="shared" si="372"/>
        <v>technology</v>
      </c>
      <c r="R2391" t="str">
        <f t="shared" si="373"/>
        <v>web</v>
      </c>
      <c r="S2391" s="10">
        <f t="shared" si="374"/>
        <v>42179.403379629628</v>
      </c>
      <c r="T2391" s="10">
        <f t="shared" si="375"/>
        <v>42210.665972222225</v>
      </c>
      <c r="U2391">
        <f t="shared" si="376"/>
        <v>2015</v>
      </c>
      <c r="V2391">
        <f t="shared" si="377"/>
        <v>2015</v>
      </c>
      <c r="W2391" t="str">
        <f t="shared" si="378"/>
        <v>Jun</v>
      </c>
      <c r="X2391" t="str">
        <f t="shared" si="379"/>
        <v>&lt;1000</v>
      </c>
      <c r="Y2391" s="12">
        <f>VLOOKUP(H2391,Table1[#All],2,)*Kickstarter!E2391</f>
        <v>34.199999999999996</v>
      </c>
      <c r="Z2391" s="5">
        <f>Y2391/'currency conversion'!$B$18</f>
        <v>7.4231358687926998E-7</v>
      </c>
    </row>
    <row r="2392" spans="1:26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0"/>
        <v>0</v>
      </c>
      <c r="P2392" s="6">
        <f t="shared" si="371"/>
        <v>0</v>
      </c>
      <c r="Q2392" t="str">
        <f t="shared" si="372"/>
        <v>technology</v>
      </c>
      <c r="R2392" t="str">
        <f t="shared" si="373"/>
        <v>web</v>
      </c>
      <c r="S2392" s="10">
        <f t="shared" si="374"/>
        <v>41968.012314814812</v>
      </c>
      <c r="T2392" s="10">
        <f t="shared" si="375"/>
        <v>42008.012314814812</v>
      </c>
      <c r="U2392">
        <f t="shared" si="376"/>
        <v>2014</v>
      </c>
      <c r="V2392">
        <f t="shared" si="377"/>
        <v>2015</v>
      </c>
      <c r="W2392" t="str">
        <f t="shared" si="378"/>
        <v>Nov</v>
      </c>
      <c r="X2392" t="str">
        <f t="shared" si="379"/>
        <v>No funding</v>
      </c>
      <c r="Y2392" s="12">
        <f>VLOOKUP(H2392,Table1[#All],2,)*Kickstarter!E2392</f>
        <v>0</v>
      </c>
      <c r="Z2392" s="5">
        <f>Y2392/'currency conversion'!$B$18</f>
        <v>0</v>
      </c>
    </row>
    <row r="2393" spans="1:26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0"/>
        <v>1.25E-3</v>
      </c>
      <c r="P2393" s="6">
        <f t="shared" si="371"/>
        <v>25</v>
      </c>
      <c r="Q2393" t="str">
        <f t="shared" si="372"/>
        <v>technology</v>
      </c>
      <c r="R2393" t="str">
        <f t="shared" si="373"/>
        <v>web</v>
      </c>
      <c r="S2393" s="10">
        <f t="shared" si="374"/>
        <v>42064.544490740736</v>
      </c>
      <c r="T2393" s="10">
        <f t="shared" si="375"/>
        <v>42094.502824074079</v>
      </c>
      <c r="U2393">
        <f t="shared" si="376"/>
        <v>2015</v>
      </c>
      <c r="V2393">
        <f t="shared" si="377"/>
        <v>2015</v>
      </c>
      <c r="W2393" t="str">
        <f t="shared" si="378"/>
        <v>Mar</v>
      </c>
      <c r="X2393" t="str">
        <f t="shared" si="379"/>
        <v>&lt;1000</v>
      </c>
      <c r="Y2393" s="12">
        <f>VLOOKUP(H2393,Table1[#All],2,)*Kickstarter!E2393</f>
        <v>25</v>
      </c>
      <c r="Z2393" s="5">
        <f>Y2393/'currency conversion'!$B$18</f>
        <v>5.4262689099361849E-7</v>
      </c>
    </row>
    <row r="2394" spans="1:26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0"/>
        <v>0</v>
      </c>
      <c r="P2394" s="6">
        <f t="shared" si="371"/>
        <v>0</v>
      </c>
      <c r="Q2394" t="str">
        <f t="shared" si="372"/>
        <v>technology</v>
      </c>
      <c r="R2394" t="str">
        <f t="shared" si="373"/>
        <v>web</v>
      </c>
      <c r="S2394" s="10">
        <f t="shared" si="374"/>
        <v>42275.870636574073</v>
      </c>
      <c r="T2394" s="10">
        <f t="shared" si="375"/>
        <v>42305.870636574073</v>
      </c>
      <c r="U2394">
        <f t="shared" si="376"/>
        <v>2015</v>
      </c>
      <c r="V2394">
        <f t="shared" si="377"/>
        <v>2015</v>
      </c>
      <c r="W2394" t="str">
        <f t="shared" si="378"/>
        <v>Sep</v>
      </c>
      <c r="X2394" t="str">
        <f t="shared" si="379"/>
        <v>No funding</v>
      </c>
      <c r="Y2394" s="12">
        <f>VLOOKUP(H2394,Table1[#All],2,)*Kickstarter!E2394</f>
        <v>0</v>
      </c>
      <c r="Z2394" s="5">
        <f>Y2394/'currency conversion'!$B$18</f>
        <v>0</v>
      </c>
    </row>
    <row r="2395" spans="1:26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0"/>
        <v>5.0000000000000001E-4</v>
      </c>
      <c r="P2395" s="6">
        <f t="shared" si="371"/>
        <v>50</v>
      </c>
      <c r="Q2395" t="str">
        <f t="shared" si="372"/>
        <v>technology</v>
      </c>
      <c r="R2395" t="str">
        <f t="shared" si="373"/>
        <v>web</v>
      </c>
      <c r="S2395" s="10">
        <f t="shared" si="374"/>
        <v>42194.398344907408</v>
      </c>
      <c r="T2395" s="10">
        <f t="shared" si="375"/>
        <v>42224.398344907408</v>
      </c>
      <c r="U2395">
        <f t="shared" si="376"/>
        <v>2015</v>
      </c>
      <c r="V2395">
        <f t="shared" si="377"/>
        <v>2015</v>
      </c>
      <c r="W2395" t="str">
        <f t="shared" si="378"/>
        <v>Jul</v>
      </c>
      <c r="X2395" t="str">
        <f t="shared" si="379"/>
        <v>&lt;1000</v>
      </c>
      <c r="Y2395" s="12">
        <f>VLOOKUP(H2395,Table1[#All],2,)*Kickstarter!E2395</f>
        <v>50</v>
      </c>
      <c r="Z2395" s="5">
        <f>Y2395/'currency conversion'!$B$18</f>
        <v>1.085253781987237E-6</v>
      </c>
    </row>
    <row r="2396" spans="1:26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0"/>
        <v>5.9999999999999995E-4</v>
      </c>
      <c r="P2396" s="6">
        <f t="shared" si="371"/>
        <v>1.5</v>
      </c>
      <c r="Q2396" t="str">
        <f t="shared" si="372"/>
        <v>technology</v>
      </c>
      <c r="R2396" t="str">
        <f t="shared" si="373"/>
        <v>web</v>
      </c>
      <c r="S2396" s="10">
        <f t="shared" si="374"/>
        <v>42031.112187499995</v>
      </c>
      <c r="T2396" s="10">
        <f t="shared" si="375"/>
        <v>42061.112187499995</v>
      </c>
      <c r="U2396">
        <f t="shared" si="376"/>
        <v>2015</v>
      </c>
      <c r="V2396">
        <f t="shared" si="377"/>
        <v>2015</v>
      </c>
      <c r="W2396" t="str">
        <f t="shared" si="378"/>
        <v>Jan</v>
      </c>
      <c r="X2396" t="str">
        <f t="shared" si="379"/>
        <v>&lt;1000</v>
      </c>
      <c r="Y2396" s="12">
        <f>VLOOKUP(H2396,Table1[#All],2,)*Kickstarter!E2396</f>
        <v>3.42</v>
      </c>
      <c r="Z2396" s="5">
        <f>Y2396/'currency conversion'!$B$18</f>
        <v>7.4231358687927006E-8</v>
      </c>
    </row>
    <row r="2397" spans="1:26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0"/>
        <v>0</v>
      </c>
      <c r="P2397" s="6">
        <f t="shared" si="371"/>
        <v>0</v>
      </c>
      <c r="Q2397" t="str">
        <f t="shared" si="372"/>
        <v>technology</v>
      </c>
      <c r="R2397" t="str">
        <f t="shared" si="373"/>
        <v>web</v>
      </c>
      <c r="S2397" s="10">
        <f t="shared" si="374"/>
        <v>42716.871377314819</v>
      </c>
      <c r="T2397" s="10">
        <f t="shared" si="375"/>
        <v>42745.122916666667</v>
      </c>
      <c r="U2397">
        <f t="shared" si="376"/>
        <v>2016</v>
      </c>
      <c r="V2397">
        <f t="shared" si="377"/>
        <v>2017</v>
      </c>
      <c r="W2397" t="str">
        <f t="shared" si="378"/>
        <v>Dec</v>
      </c>
      <c r="X2397" t="str">
        <f t="shared" si="379"/>
        <v>No funding</v>
      </c>
      <c r="Y2397" s="12">
        <f>VLOOKUP(H2397,Table1[#All],2,)*Kickstarter!E2397</f>
        <v>0</v>
      </c>
      <c r="Z2397" s="5">
        <f>Y2397/'currency conversion'!$B$18</f>
        <v>0</v>
      </c>
    </row>
    <row r="2398" spans="1:26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0"/>
        <v>2E-3</v>
      </c>
      <c r="P2398" s="6">
        <f t="shared" si="371"/>
        <v>10</v>
      </c>
      <c r="Q2398" t="str">
        <f t="shared" si="372"/>
        <v>technology</v>
      </c>
      <c r="R2398" t="str">
        <f t="shared" si="373"/>
        <v>web</v>
      </c>
      <c r="S2398" s="10">
        <f t="shared" si="374"/>
        <v>42262.599050925928</v>
      </c>
      <c r="T2398" s="10">
        <f t="shared" si="375"/>
        <v>42292.599050925928</v>
      </c>
      <c r="U2398">
        <f t="shared" si="376"/>
        <v>2015</v>
      </c>
      <c r="V2398">
        <f t="shared" si="377"/>
        <v>2015</v>
      </c>
      <c r="W2398" t="str">
        <f t="shared" si="378"/>
        <v>Sep</v>
      </c>
      <c r="X2398" t="str">
        <f t="shared" si="379"/>
        <v>&lt;1000</v>
      </c>
      <c r="Y2398" s="12">
        <f>VLOOKUP(H2398,Table1[#All],2,)*Kickstarter!E2398</f>
        <v>10.1</v>
      </c>
      <c r="Z2398" s="5">
        <f>Y2398/'currency conversion'!$B$18</f>
        <v>2.1922126396142184E-7</v>
      </c>
    </row>
    <row r="2399" spans="1:26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0"/>
        <v>0</v>
      </c>
      <c r="P2399" s="6">
        <f t="shared" si="371"/>
        <v>0</v>
      </c>
      <c r="Q2399" t="str">
        <f t="shared" si="372"/>
        <v>technology</v>
      </c>
      <c r="R2399" t="str">
        <f t="shared" si="373"/>
        <v>web</v>
      </c>
      <c r="S2399" s="10">
        <f t="shared" si="374"/>
        <v>41976.63490740741</v>
      </c>
      <c r="T2399" s="10">
        <f t="shared" si="375"/>
        <v>42006.63490740741</v>
      </c>
      <c r="U2399">
        <f t="shared" si="376"/>
        <v>2014</v>
      </c>
      <c r="V2399">
        <f t="shared" si="377"/>
        <v>2015</v>
      </c>
      <c r="W2399" t="str">
        <f t="shared" si="378"/>
        <v>Dec</v>
      </c>
      <c r="X2399" t="str">
        <f t="shared" si="379"/>
        <v>No funding</v>
      </c>
      <c r="Y2399" s="12">
        <f>VLOOKUP(H2399,Table1[#All],2,)*Kickstarter!E2399</f>
        <v>0</v>
      </c>
      <c r="Z2399" s="5">
        <f>Y2399/'currency conversion'!$B$18</f>
        <v>0</v>
      </c>
    </row>
    <row r="2400" spans="1:26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0"/>
        <v>0</v>
      </c>
      <c r="P2400" s="6">
        <f t="shared" si="371"/>
        <v>0</v>
      </c>
      <c r="Q2400" t="str">
        <f t="shared" si="372"/>
        <v>technology</v>
      </c>
      <c r="R2400" t="str">
        <f t="shared" si="373"/>
        <v>web</v>
      </c>
      <c r="S2400" s="10">
        <f t="shared" si="374"/>
        <v>42157.666481481487</v>
      </c>
      <c r="T2400" s="10">
        <f t="shared" si="375"/>
        <v>42187.666481481487</v>
      </c>
      <c r="U2400">
        <f t="shared" si="376"/>
        <v>2015</v>
      </c>
      <c r="V2400">
        <f t="shared" si="377"/>
        <v>2015</v>
      </c>
      <c r="W2400" t="str">
        <f t="shared" si="378"/>
        <v>Jun</v>
      </c>
      <c r="X2400" t="str">
        <f t="shared" si="379"/>
        <v>No funding</v>
      </c>
      <c r="Y2400" s="12">
        <f>VLOOKUP(H2400,Table1[#All],2,)*Kickstarter!E2400</f>
        <v>0</v>
      </c>
      <c r="Z2400" s="5">
        <f>Y2400/'currency conversion'!$B$18</f>
        <v>0</v>
      </c>
    </row>
    <row r="2401" spans="1:26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0"/>
        <v>0</v>
      </c>
      <c r="P2401" s="6">
        <f t="shared" si="371"/>
        <v>0</v>
      </c>
      <c r="Q2401" t="str">
        <f t="shared" si="372"/>
        <v>technology</v>
      </c>
      <c r="R2401" t="str">
        <f t="shared" si="373"/>
        <v>web</v>
      </c>
      <c r="S2401" s="10">
        <f t="shared" si="374"/>
        <v>41956.603078703702</v>
      </c>
      <c r="T2401" s="10">
        <f t="shared" si="375"/>
        <v>41991.603078703702</v>
      </c>
      <c r="U2401">
        <f t="shared" si="376"/>
        <v>2014</v>
      </c>
      <c r="V2401">
        <f t="shared" si="377"/>
        <v>2014</v>
      </c>
      <c r="W2401" t="str">
        <f t="shared" si="378"/>
        <v>Nov</v>
      </c>
      <c r="X2401" t="str">
        <f t="shared" si="379"/>
        <v>No funding</v>
      </c>
      <c r="Y2401" s="12">
        <f>VLOOKUP(H2401,Table1[#All],2,)*Kickstarter!E2401</f>
        <v>0</v>
      </c>
      <c r="Z2401" s="5">
        <f>Y2401/'currency conversion'!$B$18</f>
        <v>0</v>
      </c>
    </row>
    <row r="2402" spans="1:26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0"/>
        <v>0</v>
      </c>
      <c r="P2402" s="6">
        <f t="shared" si="371"/>
        <v>0</v>
      </c>
      <c r="Q2402" t="str">
        <f t="shared" si="372"/>
        <v>technology</v>
      </c>
      <c r="R2402" t="str">
        <f t="shared" si="373"/>
        <v>web</v>
      </c>
      <c r="S2402" s="10">
        <f t="shared" si="374"/>
        <v>42444.018101851849</v>
      </c>
      <c r="T2402" s="10">
        <f t="shared" si="375"/>
        <v>42474.018101851849</v>
      </c>
      <c r="U2402">
        <f t="shared" si="376"/>
        <v>2016</v>
      </c>
      <c r="V2402">
        <f t="shared" si="377"/>
        <v>2016</v>
      </c>
      <c r="W2402" t="str">
        <f t="shared" si="378"/>
        <v>Mar</v>
      </c>
      <c r="X2402" t="str">
        <f t="shared" si="379"/>
        <v>No funding</v>
      </c>
      <c r="Y2402" s="12">
        <f>VLOOKUP(H2402,Table1[#All],2,)*Kickstarter!E2402</f>
        <v>0</v>
      </c>
      <c r="Z2402" s="5">
        <f>Y2402/'currency conversion'!$B$18</f>
        <v>0</v>
      </c>
    </row>
    <row r="2403" spans="1:26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0"/>
        <v>7.1785714285714283E-3</v>
      </c>
      <c r="P2403" s="6">
        <f t="shared" si="371"/>
        <v>22.333333333333332</v>
      </c>
      <c r="Q2403" t="str">
        <f t="shared" si="372"/>
        <v>food</v>
      </c>
      <c r="R2403" t="str">
        <f t="shared" si="373"/>
        <v>food trucks</v>
      </c>
      <c r="S2403" s="10">
        <f t="shared" si="374"/>
        <v>42374.572870370372</v>
      </c>
      <c r="T2403" s="10">
        <f t="shared" si="375"/>
        <v>42434.572870370372</v>
      </c>
      <c r="U2403">
        <f t="shared" si="376"/>
        <v>2016</v>
      </c>
      <c r="V2403">
        <f t="shared" si="377"/>
        <v>2016</v>
      </c>
      <c r="W2403" t="str">
        <f t="shared" si="378"/>
        <v>Jan</v>
      </c>
      <c r="X2403" t="str">
        <f t="shared" si="379"/>
        <v>&lt;1000</v>
      </c>
      <c r="Y2403" s="12">
        <f>VLOOKUP(H2403,Table1[#All],2,)*Kickstarter!E2403</f>
        <v>201</v>
      </c>
      <c r="Z2403" s="5">
        <f>Y2403/'currency conversion'!$B$18</f>
        <v>4.3627202035886924E-6</v>
      </c>
    </row>
    <row r="2404" spans="1:26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0"/>
        <v>4.3333333333333331E-3</v>
      </c>
      <c r="P2404" s="6">
        <f t="shared" si="371"/>
        <v>52</v>
      </c>
      <c r="Q2404" t="str">
        <f t="shared" si="372"/>
        <v>food</v>
      </c>
      <c r="R2404" t="str">
        <f t="shared" si="373"/>
        <v>food trucks</v>
      </c>
      <c r="S2404" s="10">
        <f t="shared" si="374"/>
        <v>42107.429756944446</v>
      </c>
      <c r="T2404" s="10">
        <f t="shared" si="375"/>
        <v>42137.429756944446</v>
      </c>
      <c r="U2404">
        <f t="shared" si="376"/>
        <v>2015</v>
      </c>
      <c r="V2404">
        <f t="shared" si="377"/>
        <v>2015</v>
      </c>
      <c r="W2404" t="str">
        <f t="shared" si="378"/>
        <v>Apr</v>
      </c>
      <c r="X2404" t="str">
        <f t="shared" si="379"/>
        <v>&lt;1000</v>
      </c>
      <c r="Y2404" s="12">
        <f>VLOOKUP(H2404,Table1[#All],2,)*Kickstarter!E2404</f>
        <v>52</v>
      </c>
      <c r="Z2404" s="5">
        <f>Y2404/'currency conversion'!$B$18</f>
        <v>1.1286639332667265E-6</v>
      </c>
    </row>
    <row r="2405" spans="1:26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0"/>
        <v>0.16833333333333333</v>
      </c>
      <c r="P2405" s="6">
        <f t="shared" si="371"/>
        <v>16.833333333333332</v>
      </c>
      <c r="Q2405" t="str">
        <f t="shared" si="372"/>
        <v>food</v>
      </c>
      <c r="R2405" t="str">
        <f t="shared" si="373"/>
        <v>food trucks</v>
      </c>
      <c r="S2405" s="10">
        <f t="shared" si="374"/>
        <v>42399.632615740746</v>
      </c>
      <c r="T2405" s="10">
        <f t="shared" si="375"/>
        <v>42459.590949074074</v>
      </c>
      <c r="U2405">
        <f t="shared" si="376"/>
        <v>2016</v>
      </c>
      <c r="V2405">
        <f t="shared" si="377"/>
        <v>2016</v>
      </c>
      <c r="W2405" t="str">
        <f t="shared" si="378"/>
        <v>Jan</v>
      </c>
      <c r="X2405" t="str">
        <f t="shared" si="379"/>
        <v>&lt;1000</v>
      </c>
      <c r="Y2405" s="12">
        <f>VLOOKUP(H2405,Table1[#All],2,)*Kickstarter!E2405</f>
        <v>264.62</v>
      </c>
      <c r="Z2405" s="5">
        <f>Y2405/'currency conversion'!$B$18</f>
        <v>5.7435971157892528E-6</v>
      </c>
    </row>
    <row r="2406" spans="1:26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0"/>
        <v>0</v>
      </c>
      <c r="P2406" s="6">
        <f t="shared" si="371"/>
        <v>0</v>
      </c>
      <c r="Q2406" t="str">
        <f t="shared" si="372"/>
        <v>food</v>
      </c>
      <c r="R2406" t="str">
        <f t="shared" si="373"/>
        <v>food trucks</v>
      </c>
      <c r="S2406" s="10">
        <f t="shared" si="374"/>
        <v>42341.78943287037</v>
      </c>
      <c r="T2406" s="10">
        <f t="shared" si="375"/>
        <v>42371.78943287037</v>
      </c>
      <c r="U2406">
        <f t="shared" si="376"/>
        <v>2015</v>
      </c>
      <c r="V2406">
        <f t="shared" si="377"/>
        <v>2016</v>
      </c>
      <c r="W2406" t="str">
        <f t="shared" si="378"/>
        <v>Dec</v>
      </c>
      <c r="X2406" t="str">
        <f t="shared" si="379"/>
        <v>No funding</v>
      </c>
      <c r="Y2406" s="12">
        <f>VLOOKUP(H2406,Table1[#All],2,)*Kickstarter!E2406</f>
        <v>0</v>
      </c>
      <c r="Z2406" s="5">
        <f>Y2406/'currency conversion'!$B$18</f>
        <v>0</v>
      </c>
    </row>
    <row r="2407" spans="1:26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0"/>
        <v>0.22520000000000001</v>
      </c>
      <c r="P2407" s="6">
        <f t="shared" si="371"/>
        <v>56.3</v>
      </c>
      <c r="Q2407" t="str">
        <f t="shared" si="372"/>
        <v>food</v>
      </c>
      <c r="R2407" t="str">
        <f t="shared" si="373"/>
        <v>food trucks</v>
      </c>
      <c r="S2407" s="10">
        <f t="shared" si="374"/>
        <v>42595.335358796292</v>
      </c>
      <c r="T2407" s="10">
        <f t="shared" si="375"/>
        <v>42616.335358796292</v>
      </c>
      <c r="U2407">
        <f t="shared" si="376"/>
        <v>2016</v>
      </c>
      <c r="V2407">
        <f t="shared" si="377"/>
        <v>2016</v>
      </c>
      <c r="W2407" t="str">
        <f t="shared" si="378"/>
        <v>Aug</v>
      </c>
      <c r="X2407" t="str">
        <f t="shared" si="379"/>
        <v>1000 to 4999</v>
      </c>
      <c r="Y2407" s="12">
        <f>VLOOKUP(H2407,Table1[#All],2,)*Kickstarter!E2407</f>
        <v>1126</v>
      </c>
      <c r="Z2407" s="5">
        <f>Y2407/'currency conversion'!$B$18</f>
        <v>2.4439915170352577E-5</v>
      </c>
    </row>
    <row r="2408" spans="1:26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0"/>
        <v>0.41384615384615386</v>
      </c>
      <c r="P2408" s="6">
        <f t="shared" si="371"/>
        <v>84.0625</v>
      </c>
      <c r="Q2408" t="str">
        <f t="shared" si="372"/>
        <v>food</v>
      </c>
      <c r="R2408" t="str">
        <f t="shared" si="373"/>
        <v>food trucks</v>
      </c>
      <c r="S2408" s="10">
        <f t="shared" si="374"/>
        <v>41982.860995370371</v>
      </c>
      <c r="T2408" s="10">
        <f t="shared" si="375"/>
        <v>42022.860995370371</v>
      </c>
      <c r="U2408">
        <f t="shared" si="376"/>
        <v>2014</v>
      </c>
      <c r="V2408">
        <f t="shared" si="377"/>
        <v>2015</v>
      </c>
      <c r="W2408" t="str">
        <f t="shared" si="378"/>
        <v>Dec</v>
      </c>
      <c r="X2408" t="str">
        <f t="shared" si="379"/>
        <v>1000 to 4999</v>
      </c>
      <c r="Y2408" s="12">
        <f>VLOOKUP(H2408,Table1[#All],2,)*Kickstarter!E2408</f>
        <v>1345</v>
      </c>
      <c r="Z2408" s="5">
        <f>Y2408/'currency conversion'!$B$18</f>
        <v>2.9193326735456673E-5</v>
      </c>
    </row>
    <row r="2409" spans="1:26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0"/>
        <v>0.25259090909090909</v>
      </c>
      <c r="P2409" s="6">
        <f t="shared" si="371"/>
        <v>168.39393939393941</v>
      </c>
      <c r="Q2409" t="str">
        <f t="shared" si="372"/>
        <v>food</v>
      </c>
      <c r="R2409" t="str">
        <f t="shared" si="373"/>
        <v>food trucks</v>
      </c>
      <c r="S2409" s="10">
        <f t="shared" si="374"/>
        <v>42082.325555555552</v>
      </c>
      <c r="T2409" s="10">
        <f t="shared" si="375"/>
        <v>42105</v>
      </c>
      <c r="U2409">
        <f t="shared" si="376"/>
        <v>2015</v>
      </c>
      <c r="V2409">
        <f t="shared" si="377"/>
        <v>2015</v>
      </c>
      <c r="W2409" t="str">
        <f t="shared" si="378"/>
        <v>Mar</v>
      </c>
      <c r="X2409" t="str">
        <f t="shared" si="379"/>
        <v>5000 to 9999</v>
      </c>
      <c r="Y2409" s="12">
        <f>VLOOKUP(H2409,Table1[#All],2,)*Kickstarter!E2409</f>
        <v>5557</v>
      </c>
      <c r="Z2409" s="5">
        <f>Y2409/'currency conversion'!$B$18</f>
        <v>1.2061510533006151E-4</v>
      </c>
    </row>
    <row r="2410" spans="1:26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0"/>
        <v>2E-3</v>
      </c>
      <c r="P2410" s="6">
        <f t="shared" si="371"/>
        <v>15</v>
      </c>
      <c r="Q2410" t="str">
        <f t="shared" si="372"/>
        <v>food</v>
      </c>
      <c r="R2410" t="str">
        <f t="shared" si="373"/>
        <v>food trucks</v>
      </c>
      <c r="S2410" s="10">
        <f t="shared" si="374"/>
        <v>41918.890706018516</v>
      </c>
      <c r="T2410" s="10">
        <f t="shared" si="375"/>
        <v>41948.932372685187</v>
      </c>
      <c r="U2410">
        <f t="shared" si="376"/>
        <v>2014</v>
      </c>
      <c r="V2410">
        <f t="shared" si="377"/>
        <v>2014</v>
      </c>
      <c r="W2410" t="str">
        <f t="shared" si="378"/>
        <v>Oct</v>
      </c>
      <c r="X2410" t="str">
        <f t="shared" si="379"/>
        <v>&lt;1000</v>
      </c>
      <c r="Y2410" s="12">
        <f>VLOOKUP(H2410,Table1[#All],2,)*Kickstarter!E2410</f>
        <v>30</v>
      </c>
      <c r="Z2410" s="5">
        <f>Y2410/'currency conversion'!$B$18</f>
        <v>6.511522691923421E-7</v>
      </c>
    </row>
    <row r="2411" spans="1:26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0"/>
        <v>1.84E-2</v>
      </c>
      <c r="P2411" s="6">
        <f t="shared" si="371"/>
        <v>76.666666666666671</v>
      </c>
      <c r="Q2411" t="str">
        <f t="shared" si="372"/>
        <v>food</v>
      </c>
      <c r="R2411" t="str">
        <f t="shared" si="373"/>
        <v>food trucks</v>
      </c>
      <c r="S2411" s="10">
        <f t="shared" si="374"/>
        <v>42204.625868055555</v>
      </c>
      <c r="T2411" s="10">
        <f t="shared" si="375"/>
        <v>42234.625868055555</v>
      </c>
      <c r="U2411">
        <f t="shared" si="376"/>
        <v>2015</v>
      </c>
      <c r="V2411">
        <f t="shared" si="377"/>
        <v>2015</v>
      </c>
      <c r="W2411" t="str">
        <f t="shared" si="378"/>
        <v>Jul</v>
      </c>
      <c r="X2411" t="str">
        <f t="shared" si="379"/>
        <v>&lt;1000</v>
      </c>
      <c r="Y2411" s="12">
        <f>VLOOKUP(H2411,Table1[#All],2,)*Kickstarter!E2411</f>
        <v>460</v>
      </c>
      <c r="Z2411" s="5">
        <f>Y2411/'currency conversion'!$B$18</f>
        <v>9.9843347942825796E-6</v>
      </c>
    </row>
    <row r="2412" spans="1:26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0"/>
        <v>0</v>
      </c>
      <c r="P2412" s="6">
        <f t="shared" si="371"/>
        <v>0</v>
      </c>
      <c r="Q2412" t="str">
        <f t="shared" si="372"/>
        <v>food</v>
      </c>
      <c r="R2412" t="str">
        <f t="shared" si="373"/>
        <v>food trucks</v>
      </c>
      <c r="S2412" s="10">
        <f t="shared" si="374"/>
        <v>42224.158275462964</v>
      </c>
      <c r="T2412" s="10">
        <f t="shared" si="375"/>
        <v>42254.158275462964</v>
      </c>
      <c r="U2412">
        <f t="shared" si="376"/>
        <v>2015</v>
      </c>
      <c r="V2412">
        <f t="shared" si="377"/>
        <v>2015</v>
      </c>
      <c r="W2412" t="str">
        <f t="shared" si="378"/>
        <v>Aug</v>
      </c>
      <c r="X2412" t="str">
        <f t="shared" si="379"/>
        <v>No funding</v>
      </c>
      <c r="Y2412" s="12">
        <f>VLOOKUP(H2412,Table1[#All],2,)*Kickstarter!E2412</f>
        <v>0</v>
      </c>
      <c r="Z2412" s="5">
        <f>Y2412/'currency conversion'!$B$18</f>
        <v>0</v>
      </c>
    </row>
    <row r="2413" spans="1:26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0"/>
        <v>6.0400000000000002E-3</v>
      </c>
      <c r="P2413" s="6">
        <f t="shared" si="371"/>
        <v>50.333333333333336</v>
      </c>
      <c r="Q2413" t="str">
        <f t="shared" si="372"/>
        <v>food</v>
      </c>
      <c r="R2413" t="str">
        <f t="shared" si="373"/>
        <v>food trucks</v>
      </c>
      <c r="S2413" s="10">
        <f t="shared" si="374"/>
        <v>42211.482430555552</v>
      </c>
      <c r="T2413" s="10">
        <f t="shared" si="375"/>
        <v>42241.482430555552</v>
      </c>
      <c r="U2413">
        <f t="shared" si="376"/>
        <v>2015</v>
      </c>
      <c r="V2413">
        <f t="shared" si="377"/>
        <v>2015</v>
      </c>
      <c r="W2413" t="str">
        <f t="shared" si="378"/>
        <v>Jul</v>
      </c>
      <c r="X2413" t="str">
        <f t="shared" si="379"/>
        <v>&lt;1000</v>
      </c>
      <c r="Y2413" s="12">
        <f>VLOOKUP(H2413,Table1[#All],2,)*Kickstarter!E2413</f>
        <v>151</v>
      </c>
      <c r="Z2413" s="5">
        <f>Y2413/'currency conversion'!$B$18</f>
        <v>3.2774664216014557E-6</v>
      </c>
    </row>
    <row r="2414" spans="1:26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0"/>
        <v>0</v>
      </c>
      <c r="P2414" s="6">
        <f t="shared" si="371"/>
        <v>0</v>
      </c>
      <c r="Q2414" t="str">
        <f t="shared" si="372"/>
        <v>food</v>
      </c>
      <c r="R2414" t="str">
        <f t="shared" si="373"/>
        <v>food trucks</v>
      </c>
      <c r="S2414" s="10">
        <f t="shared" si="374"/>
        <v>42655.486956018518</v>
      </c>
      <c r="T2414" s="10">
        <f t="shared" si="375"/>
        <v>42700.528622685189</v>
      </c>
      <c r="U2414">
        <f t="shared" si="376"/>
        <v>2016</v>
      </c>
      <c r="V2414">
        <f t="shared" si="377"/>
        <v>2016</v>
      </c>
      <c r="W2414" t="str">
        <f t="shared" si="378"/>
        <v>Oct</v>
      </c>
      <c r="X2414" t="str">
        <f t="shared" si="379"/>
        <v>No funding</v>
      </c>
      <c r="Y2414" s="12">
        <f>VLOOKUP(H2414,Table1[#All],2,)*Kickstarter!E2414</f>
        <v>0</v>
      </c>
      <c r="Z2414" s="5">
        <f>Y2414/'currency conversion'!$B$18</f>
        <v>0</v>
      </c>
    </row>
    <row r="2415" spans="1:26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0"/>
        <v>8.3333333333333332E-3</v>
      </c>
      <c r="P2415" s="6">
        <f t="shared" si="371"/>
        <v>8.3333333333333339</v>
      </c>
      <c r="Q2415" t="str">
        <f t="shared" si="372"/>
        <v>food</v>
      </c>
      <c r="R2415" t="str">
        <f t="shared" si="373"/>
        <v>food trucks</v>
      </c>
      <c r="S2415" s="10">
        <f t="shared" si="374"/>
        <v>41759.85974537037</v>
      </c>
      <c r="T2415" s="10">
        <f t="shared" si="375"/>
        <v>41790.729166666664</v>
      </c>
      <c r="U2415">
        <f t="shared" si="376"/>
        <v>2014</v>
      </c>
      <c r="V2415">
        <f t="shared" si="377"/>
        <v>2014</v>
      </c>
      <c r="W2415" t="str">
        <f t="shared" si="378"/>
        <v>Apr</v>
      </c>
      <c r="X2415" t="str">
        <f t="shared" si="379"/>
        <v>&lt;1000</v>
      </c>
      <c r="Y2415" s="12">
        <f>VLOOKUP(H2415,Table1[#All],2,)*Kickstarter!E2415</f>
        <v>25</v>
      </c>
      <c r="Z2415" s="5">
        <f>Y2415/'currency conversion'!$B$18</f>
        <v>5.4262689099361849E-7</v>
      </c>
    </row>
    <row r="2416" spans="1:26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0"/>
        <v>3.0666666666666665E-2</v>
      </c>
      <c r="P2416" s="6">
        <f t="shared" si="371"/>
        <v>35.384615384615387</v>
      </c>
      <c r="Q2416" t="str">
        <f t="shared" si="372"/>
        <v>food</v>
      </c>
      <c r="R2416" t="str">
        <f t="shared" si="373"/>
        <v>food trucks</v>
      </c>
      <c r="S2416" s="10">
        <f t="shared" si="374"/>
        <v>42198.445138888885</v>
      </c>
      <c r="T2416" s="10">
        <f t="shared" si="375"/>
        <v>42237.915972222225</v>
      </c>
      <c r="U2416">
        <f t="shared" si="376"/>
        <v>2015</v>
      </c>
      <c r="V2416">
        <f t="shared" si="377"/>
        <v>2015</v>
      </c>
      <c r="W2416" t="str">
        <f t="shared" si="378"/>
        <v>Jul</v>
      </c>
      <c r="X2416" t="str">
        <f t="shared" si="379"/>
        <v>&lt;1000</v>
      </c>
      <c r="Y2416" s="12">
        <f>VLOOKUP(H2416,Table1[#All],2,)*Kickstarter!E2416</f>
        <v>460</v>
      </c>
      <c r="Z2416" s="5">
        <f>Y2416/'currency conversion'!$B$18</f>
        <v>9.9843347942825796E-6</v>
      </c>
    </row>
    <row r="2417" spans="1:26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0"/>
        <v>5.5833333333333334E-3</v>
      </c>
      <c r="P2417" s="6">
        <f t="shared" si="371"/>
        <v>55.833333333333336</v>
      </c>
      <c r="Q2417" t="str">
        <f t="shared" si="372"/>
        <v>food</v>
      </c>
      <c r="R2417" t="str">
        <f t="shared" si="373"/>
        <v>food trucks</v>
      </c>
      <c r="S2417" s="10">
        <f t="shared" si="374"/>
        <v>42536.612800925926</v>
      </c>
      <c r="T2417" s="10">
        <f t="shared" si="375"/>
        <v>42566.612800925926</v>
      </c>
      <c r="U2417">
        <f t="shared" si="376"/>
        <v>2016</v>
      </c>
      <c r="V2417">
        <f t="shared" si="377"/>
        <v>2016</v>
      </c>
      <c r="W2417" t="str">
        <f t="shared" si="378"/>
        <v>Jun</v>
      </c>
      <c r="X2417" t="str">
        <f t="shared" si="379"/>
        <v>&lt;1000</v>
      </c>
      <c r="Y2417" s="12">
        <f>VLOOKUP(H2417,Table1[#All],2,)*Kickstarter!E2417</f>
        <v>335</v>
      </c>
      <c r="Z2417" s="5">
        <f>Y2417/'currency conversion'!$B$18</f>
        <v>7.2712003393144877E-6</v>
      </c>
    </row>
    <row r="2418" spans="1:26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0"/>
        <v>2.5000000000000001E-4</v>
      </c>
      <c r="P2418" s="6">
        <f t="shared" si="371"/>
        <v>5</v>
      </c>
      <c r="Q2418" t="str">
        <f t="shared" si="372"/>
        <v>food</v>
      </c>
      <c r="R2418" t="str">
        <f t="shared" si="373"/>
        <v>food trucks</v>
      </c>
      <c r="S2418" s="10">
        <f t="shared" si="374"/>
        <v>42019.487766203703</v>
      </c>
      <c r="T2418" s="10">
        <f t="shared" si="375"/>
        <v>42077.375</v>
      </c>
      <c r="U2418">
        <f t="shared" si="376"/>
        <v>2015</v>
      </c>
      <c r="V2418">
        <f t="shared" si="377"/>
        <v>2015</v>
      </c>
      <c r="W2418" t="str">
        <f t="shared" si="378"/>
        <v>Jan</v>
      </c>
      <c r="X2418" t="str">
        <f t="shared" si="379"/>
        <v>&lt;1000</v>
      </c>
      <c r="Y2418" s="12">
        <f>VLOOKUP(H2418,Table1[#All],2,)*Kickstarter!E2418</f>
        <v>5</v>
      </c>
      <c r="Z2418" s="5">
        <f>Y2418/'currency conversion'!$B$18</f>
        <v>1.0852537819872369E-7</v>
      </c>
    </row>
    <row r="2419" spans="1:26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0"/>
        <v>0</v>
      </c>
      <c r="P2419" s="6">
        <f t="shared" si="371"/>
        <v>0</v>
      </c>
      <c r="Q2419" t="str">
        <f t="shared" si="372"/>
        <v>food</v>
      </c>
      <c r="R2419" t="str">
        <f t="shared" si="373"/>
        <v>food trucks</v>
      </c>
      <c r="S2419" s="10">
        <f t="shared" si="374"/>
        <v>41831.634108796294</v>
      </c>
      <c r="T2419" s="10">
        <f t="shared" si="375"/>
        <v>41861.634108796294</v>
      </c>
      <c r="U2419">
        <f t="shared" si="376"/>
        <v>2014</v>
      </c>
      <c r="V2419">
        <f t="shared" si="377"/>
        <v>2014</v>
      </c>
      <c r="W2419" t="str">
        <f t="shared" si="378"/>
        <v>Jul</v>
      </c>
      <c r="X2419" t="str">
        <f t="shared" si="379"/>
        <v>No funding</v>
      </c>
      <c r="Y2419" s="12">
        <f>VLOOKUP(H2419,Table1[#All],2,)*Kickstarter!E2419</f>
        <v>0</v>
      </c>
      <c r="Z2419" s="5">
        <f>Y2419/'currency conversion'!$B$18</f>
        <v>0</v>
      </c>
    </row>
    <row r="2420" spans="1:26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0"/>
        <v>2.0000000000000001E-4</v>
      </c>
      <c r="P2420" s="6">
        <f t="shared" si="371"/>
        <v>1</v>
      </c>
      <c r="Q2420" t="str">
        <f t="shared" si="372"/>
        <v>food</v>
      </c>
      <c r="R2420" t="str">
        <f t="shared" si="373"/>
        <v>food trucks</v>
      </c>
      <c r="S2420" s="10">
        <f t="shared" si="374"/>
        <v>42027.606990740736</v>
      </c>
      <c r="T2420" s="10">
        <f t="shared" si="375"/>
        <v>42087.565324074079</v>
      </c>
      <c r="U2420">
        <f t="shared" si="376"/>
        <v>2015</v>
      </c>
      <c r="V2420">
        <f t="shared" si="377"/>
        <v>2015</v>
      </c>
      <c r="W2420" t="str">
        <f t="shared" si="378"/>
        <v>Jan</v>
      </c>
      <c r="X2420" t="str">
        <f t="shared" si="379"/>
        <v>&lt;1000</v>
      </c>
      <c r="Y2420" s="12">
        <f>VLOOKUP(H2420,Table1[#All],2,)*Kickstarter!E2420</f>
        <v>5</v>
      </c>
      <c r="Z2420" s="5">
        <f>Y2420/'currency conversion'!$B$18</f>
        <v>1.0852537819872369E-7</v>
      </c>
    </row>
    <row r="2421" spans="1:26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0"/>
        <v>0</v>
      </c>
      <c r="P2421" s="6">
        <f t="shared" si="371"/>
        <v>0</v>
      </c>
      <c r="Q2421" t="str">
        <f t="shared" si="372"/>
        <v>food</v>
      </c>
      <c r="R2421" t="str">
        <f t="shared" si="373"/>
        <v>food trucks</v>
      </c>
      <c r="S2421" s="10">
        <f t="shared" si="374"/>
        <v>41993.488298611112</v>
      </c>
      <c r="T2421" s="10">
        <f t="shared" si="375"/>
        <v>42053.488298611112</v>
      </c>
      <c r="U2421">
        <f t="shared" si="376"/>
        <v>2014</v>
      </c>
      <c r="V2421">
        <f t="shared" si="377"/>
        <v>2015</v>
      </c>
      <c r="W2421" t="str">
        <f t="shared" si="378"/>
        <v>Dec</v>
      </c>
      <c r="X2421" t="str">
        <f t="shared" si="379"/>
        <v>No funding</v>
      </c>
      <c r="Y2421" s="12">
        <f>VLOOKUP(H2421,Table1[#All],2,)*Kickstarter!E2421</f>
        <v>0</v>
      </c>
      <c r="Z2421" s="5">
        <f>Y2421/'currency conversion'!$B$18</f>
        <v>0</v>
      </c>
    </row>
    <row r="2422" spans="1:26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0"/>
        <v>0.14825133372851215</v>
      </c>
      <c r="P2422" s="6">
        <f t="shared" si="371"/>
        <v>69.472222222222229</v>
      </c>
      <c r="Q2422" t="str">
        <f t="shared" si="372"/>
        <v>food</v>
      </c>
      <c r="R2422" t="str">
        <f t="shared" si="373"/>
        <v>food trucks</v>
      </c>
      <c r="S2422" s="10">
        <f t="shared" si="374"/>
        <v>41892.778877314813</v>
      </c>
      <c r="T2422" s="10">
        <f t="shared" si="375"/>
        <v>41952.820543981477</v>
      </c>
      <c r="U2422">
        <f t="shared" si="376"/>
        <v>2014</v>
      </c>
      <c r="V2422">
        <f t="shared" si="377"/>
        <v>2014</v>
      </c>
      <c r="W2422" t="str">
        <f t="shared" si="378"/>
        <v>Sep</v>
      </c>
      <c r="X2422" t="str">
        <f t="shared" si="379"/>
        <v>1000 to 4999</v>
      </c>
      <c r="Y2422" s="12">
        <f>VLOOKUP(H2422,Table1[#All],2,)*Kickstarter!E2422</f>
        <v>2501</v>
      </c>
      <c r="Z2422" s="5">
        <f>Y2422/'currency conversion'!$B$18</f>
        <v>5.4284394175001589E-5</v>
      </c>
    </row>
    <row r="2423" spans="1:26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0"/>
        <v>1.6666666666666666E-4</v>
      </c>
      <c r="P2423" s="6">
        <f t="shared" si="371"/>
        <v>1</v>
      </c>
      <c r="Q2423" t="str">
        <f t="shared" si="372"/>
        <v>food</v>
      </c>
      <c r="R2423" t="str">
        <f t="shared" si="373"/>
        <v>food trucks</v>
      </c>
      <c r="S2423" s="10">
        <f t="shared" si="374"/>
        <v>42026.437453703707</v>
      </c>
      <c r="T2423" s="10">
        <f t="shared" si="375"/>
        <v>42056.437453703707</v>
      </c>
      <c r="U2423">
        <f t="shared" si="376"/>
        <v>2015</v>
      </c>
      <c r="V2423">
        <f t="shared" si="377"/>
        <v>2015</v>
      </c>
      <c r="W2423" t="str">
        <f t="shared" si="378"/>
        <v>Jan</v>
      </c>
      <c r="X2423" t="str">
        <f t="shared" si="379"/>
        <v>&lt;1000</v>
      </c>
      <c r="Y2423" s="12">
        <f>VLOOKUP(H2423,Table1[#All],2,)*Kickstarter!E2423</f>
        <v>1</v>
      </c>
      <c r="Z2423" s="5">
        <f>Y2423/'currency conversion'!$B$18</f>
        <v>2.1705075639744737E-8</v>
      </c>
    </row>
    <row r="2424" spans="1:26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0"/>
        <v>2E-3</v>
      </c>
      <c r="P2424" s="6">
        <f t="shared" si="371"/>
        <v>1</v>
      </c>
      <c r="Q2424" t="str">
        <f t="shared" si="372"/>
        <v>food</v>
      </c>
      <c r="R2424" t="str">
        <f t="shared" si="373"/>
        <v>food trucks</v>
      </c>
      <c r="S2424" s="10">
        <f t="shared" si="374"/>
        <v>42044.474953703699</v>
      </c>
      <c r="T2424" s="10">
        <f t="shared" si="375"/>
        <v>42074.433287037042</v>
      </c>
      <c r="U2424">
        <f t="shared" si="376"/>
        <v>2015</v>
      </c>
      <c r="V2424">
        <f t="shared" si="377"/>
        <v>2015</v>
      </c>
      <c r="W2424" t="str">
        <f t="shared" si="378"/>
        <v>Feb</v>
      </c>
      <c r="X2424" t="str">
        <f t="shared" si="379"/>
        <v>&lt;1000</v>
      </c>
      <c r="Y2424" s="12">
        <f>VLOOKUP(H2424,Table1[#All],2,)*Kickstarter!E2424</f>
        <v>1</v>
      </c>
      <c r="Z2424" s="5">
        <f>Y2424/'currency conversion'!$B$18</f>
        <v>2.1705075639744737E-8</v>
      </c>
    </row>
    <row r="2425" spans="1:26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0"/>
        <v>1.3333333333333334E-4</v>
      </c>
      <c r="P2425" s="6">
        <f t="shared" si="371"/>
        <v>8</v>
      </c>
      <c r="Q2425" t="str">
        <f t="shared" si="372"/>
        <v>food</v>
      </c>
      <c r="R2425" t="str">
        <f t="shared" si="373"/>
        <v>food trucks</v>
      </c>
      <c r="S2425" s="10">
        <f t="shared" si="374"/>
        <v>41974.454745370371</v>
      </c>
      <c r="T2425" s="10">
        <f t="shared" si="375"/>
        <v>42004.454745370371</v>
      </c>
      <c r="U2425">
        <f t="shared" si="376"/>
        <v>2014</v>
      </c>
      <c r="V2425">
        <f t="shared" si="377"/>
        <v>2014</v>
      </c>
      <c r="W2425" t="str">
        <f t="shared" si="378"/>
        <v>Dec</v>
      </c>
      <c r="X2425" t="str">
        <f t="shared" si="379"/>
        <v>&lt;1000</v>
      </c>
      <c r="Y2425" s="12">
        <f>VLOOKUP(H2425,Table1[#All],2,)*Kickstarter!E2425</f>
        <v>8</v>
      </c>
      <c r="Z2425" s="5">
        <f>Y2425/'currency conversion'!$B$18</f>
        <v>1.736406051179579E-7</v>
      </c>
    </row>
    <row r="2426" spans="1:26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0"/>
        <v>1.24E-2</v>
      </c>
      <c r="P2426" s="6">
        <f t="shared" si="371"/>
        <v>34.444444444444443</v>
      </c>
      <c r="Q2426" t="str">
        <f t="shared" si="372"/>
        <v>food</v>
      </c>
      <c r="R2426" t="str">
        <f t="shared" si="373"/>
        <v>food trucks</v>
      </c>
      <c r="S2426" s="10">
        <f t="shared" si="374"/>
        <v>41909.642453703702</v>
      </c>
      <c r="T2426" s="10">
        <f t="shared" si="375"/>
        <v>41939.642453703702</v>
      </c>
      <c r="U2426">
        <f t="shared" si="376"/>
        <v>2014</v>
      </c>
      <c r="V2426">
        <f t="shared" si="377"/>
        <v>2014</v>
      </c>
      <c r="W2426" t="str">
        <f t="shared" si="378"/>
        <v>Sep</v>
      </c>
      <c r="X2426" t="str">
        <f t="shared" si="379"/>
        <v>&lt;1000</v>
      </c>
      <c r="Y2426" s="12">
        <f>VLOOKUP(H2426,Table1[#All],2,)*Kickstarter!E2426</f>
        <v>310</v>
      </c>
      <c r="Z2426" s="5">
        <f>Y2426/'currency conversion'!$B$18</f>
        <v>6.7285734483208684E-6</v>
      </c>
    </row>
    <row r="2427" spans="1:26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0"/>
        <v>2.8571428571428574E-4</v>
      </c>
      <c r="P2427" s="6">
        <f t="shared" si="371"/>
        <v>1</v>
      </c>
      <c r="Q2427" t="str">
        <f t="shared" si="372"/>
        <v>food</v>
      </c>
      <c r="R2427" t="str">
        <f t="shared" si="373"/>
        <v>food trucks</v>
      </c>
      <c r="S2427" s="10">
        <f t="shared" si="374"/>
        <v>42502.663761574076</v>
      </c>
      <c r="T2427" s="10">
        <f t="shared" si="375"/>
        <v>42517.669444444444</v>
      </c>
      <c r="U2427">
        <f t="shared" si="376"/>
        <v>2016</v>
      </c>
      <c r="V2427">
        <f t="shared" si="377"/>
        <v>2016</v>
      </c>
      <c r="W2427" t="str">
        <f t="shared" si="378"/>
        <v>May</v>
      </c>
      <c r="X2427" t="str">
        <f t="shared" si="379"/>
        <v>&lt;1000</v>
      </c>
      <c r="Y2427" s="12">
        <f>VLOOKUP(H2427,Table1[#All],2,)*Kickstarter!E2427</f>
        <v>1</v>
      </c>
      <c r="Z2427" s="5">
        <f>Y2427/'currency conversion'!$B$18</f>
        <v>2.1705075639744737E-8</v>
      </c>
    </row>
    <row r="2428" spans="1:26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0"/>
        <v>0</v>
      </c>
      <c r="P2428" s="6">
        <f t="shared" si="371"/>
        <v>0</v>
      </c>
      <c r="Q2428" t="str">
        <f t="shared" si="372"/>
        <v>food</v>
      </c>
      <c r="R2428" t="str">
        <f t="shared" si="373"/>
        <v>food trucks</v>
      </c>
      <c r="S2428" s="10">
        <f t="shared" si="374"/>
        <v>42163.920046296298</v>
      </c>
      <c r="T2428" s="10">
        <f t="shared" si="375"/>
        <v>42223.920046296298</v>
      </c>
      <c r="U2428">
        <f t="shared" si="376"/>
        <v>2015</v>
      </c>
      <c r="V2428">
        <f t="shared" si="377"/>
        <v>2015</v>
      </c>
      <c r="W2428" t="str">
        <f t="shared" si="378"/>
        <v>Jun</v>
      </c>
      <c r="X2428" t="str">
        <f t="shared" si="379"/>
        <v>No funding</v>
      </c>
      <c r="Y2428" s="12">
        <f>VLOOKUP(H2428,Table1[#All],2,)*Kickstarter!E2428</f>
        <v>0</v>
      </c>
      <c r="Z2428" s="5">
        <f>Y2428/'currency conversion'!$B$18</f>
        <v>0</v>
      </c>
    </row>
    <row r="2429" spans="1:26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0"/>
        <v>2.0000000000000002E-5</v>
      </c>
      <c r="P2429" s="6">
        <f t="shared" si="371"/>
        <v>1</v>
      </c>
      <c r="Q2429" t="str">
        <f t="shared" si="372"/>
        <v>food</v>
      </c>
      <c r="R2429" t="str">
        <f t="shared" si="373"/>
        <v>food trucks</v>
      </c>
      <c r="S2429" s="10">
        <f t="shared" si="374"/>
        <v>42412.068668981483</v>
      </c>
      <c r="T2429" s="10">
        <f t="shared" si="375"/>
        <v>42452.027002314819</v>
      </c>
      <c r="U2429">
        <f t="shared" si="376"/>
        <v>2016</v>
      </c>
      <c r="V2429">
        <f t="shared" si="377"/>
        <v>2016</v>
      </c>
      <c r="W2429" t="str">
        <f t="shared" si="378"/>
        <v>Feb</v>
      </c>
      <c r="X2429" t="str">
        <f t="shared" si="379"/>
        <v>&lt;1000</v>
      </c>
      <c r="Y2429" s="12">
        <f>VLOOKUP(H2429,Table1[#All],2,)*Kickstarter!E2429</f>
        <v>1</v>
      </c>
      <c r="Z2429" s="5">
        <f>Y2429/'currency conversion'!$B$18</f>
        <v>2.1705075639744737E-8</v>
      </c>
    </row>
    <row r="2430" spans="1:26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0"/>
        <v>2.8571428571428571E-5</v>
      </c>
      <c r="P2430" s="6">
        <f t="shared" si="371"/>
        <v>1</v>
      </c>
      <c r="Q2430" t="str">
        <f t="shared" si="372"/>
        <v>food</v>
      </c>
      <c r="R2430" t="str">
        <f t="shared" si="373"/>
        <v>food trucks</v>
      </c>
      <c r="S2430" s="10">
        <f t="shared" si="374"/>
        <v>42045.534155092595</v>
      </c>
      <c r="T2430" s="10">
        <f t="shared" si="375"/>
        <v>42075.492488425924</v>
      </c>
      <c r="U2430">
        <f t="shared" si="376"/>
        <v>2015</v>
      </c>
      <c r="V2430">
        <f t="shared" si="377"/>
        <v>2015</v>
      </c>
      <c r="W2430" t="str">
        <f t="shared" si="378"/>
        <v>Feb</v>
      </c>
      <c r="X2430" t="str">
        <f t="shared" si="379"/>
        <v>&lt;1000</v>
      </c>
      <c r="Y2430" s="12">
        <f>VLOOKUP(H2430,Table1[#All],2,)*Kickstarter!E2430</f>
        <v>1</v>
      </c>
      <c r="Z2430" s="5">
        <f>Y2430/'currency conversion'!$B$18</f>
        <v>2.1705075639744737E-8</v>
      </c>
    </row>
    <row r="2431" spans="1:26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0"/>
        <v>1.4321428571428572E-2</v>
      </c>
      <c r="P2431" s="6">
        <f t="shared" si="371"/>
        <v>501.25</v>
      </c>
      <c r="Q2431" t="str">
        <f t="shared" si="372"/>
        <v>food</v>
      </c>
      <c r="R2431" t="str">
        <f t="shared" si="373"/>
        <v>food trucks</v>
      </c>
      <c r="S2431" s="10">
        <f t="shared" si="374"/>
        <v>42734.629236111112</v>
      </c>
      <c r="T2431" s="10">
        <f t="shared" si="375"/>
        <v>42771.447222222225</v>
      </c>
      <c r="U2431">
        <f t="shared" si="376"/>
        <v>2016</v>
      </c>
      <c r="V2431">
        <f t="shared" si="377"/>
        <v>2017</v>
      </c>
      <c r="W2431" t="str">
        <f t="shared" si="378"/>
        <v>Dec</v>
      </c>
      <c r="X2431" t="str">
        <f t="shared" si="379"/>
        <v>1000 to 4999</v>
      </c>
      <c r="Y2431" s="12">
        <f>VLOOKUP(H2431,Table1[#All],2,)*Kickstarter!E2431</f>
        <v>240.6</v>
      </c>
      <c r="Z2431" s="5">
        <f>Y2431/'currency conversion'!$B$18</f>
        <v>5.2222411989225835E-6</v>
      </c>
    </row>
    <row r="2432" spans="1:26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0"/>
        <v>7.0000000000000001E-3</v>
      </c>
      <c r="P2432" s="6">
        <f t="shared" si="371"/>
        <v>10.5</v>
      </c>
      <c r="Q2432" t="str">
        <f t="shared" si="372"/>
        <v>food</v>
      </c>
      <c r="R2432" t="str">
        <f t="shared" si="373"/>
        <v>food trucks</v>
      </c>
      <c r="S2432" s="10">
        <f t="shared" si="374"/>
        <v>42381.880833333329</v>
      </c>
      <c r="T2432" s="10">
        <f t="shared" si="375"/>
        <v>42411.880833333329</v>
      </c>
      <c r="U2432">
        <f t="shared" si="376"/>
        <v>2016</v>
      </c>
      <c r="V2432">
        <f t="shared" si="377"/>
        <v>2016</v>
      </c>
      <c r="W2432" t="str">
        <f t="shared" si="378"/>
        <v>Jan</v>
      </c>
      <c r="X2432" t="str">
        <f t="shared" si="379"/>
        <v>&lt;1000</v>
      </c>
      <c r="Y2432" s="12">
        <f>VLOOKUP(H2432,Table1[#All],2,)*Kickstarter!E2432</f>
        <v>21</v>
      </c>
      <c r="Z2432" s="5">
        <f>Y2432/'currency conversion'!$B$18</f>
        <v>4.5580658843463951E-7</v>
      </c>
    </row>
    <row r="2433" spans="1:26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0"/>
        <v>2.0000000000000002E-5</v>
      </c>
      <c r="P2433" s="6">
        <f t="shared" si="371"/>
        <v>1</v>
      </c>
      <c r="Q2433" t="str">
        <f t="shared" si="372"/>
        <v>food</v>
      </c>
      <c r="R2433" t="str">
        <f t="shared" si="373"/>
        <v>food trucks</v>
      </c>
      <c r="S2433" s="10">
        <f t="shared" si="374"/>
        <v>42488.849687499998</v>
      </c>
      <c r="T2433" s="10">
        <f t="shared" si="375"/>
        <v>42548.849687499998</v>
      </c>
      <c r="U2433">
        <f t="shared" si="376"/>
        <v>2016</v>
      </c>
      <c r="V2433">
        <f t="shared" si="377"/>
        <v>2016</v>
      </c>
      <c r="W2433" t="str">
        <f t="shared" si="378"/>
        <v>Apr</v>
      </c>
      <c r="X2433" t="str">
        <f t="shared" si="379"/>
        <v>&lt;1000</v>
      </c>
      <c r="Y2433" s="12">
        <f>VLOOKUP(H2433,Table1[#All],2,)*Kickstarter!E2433</f>
        <v>2</v>
      </c>
      <c r="Z2433" s="5">
        <f>Y2433/'currency conversion'!$B$18</f>
        <v>4.3410151279489474E-8</v>
      </c>
    </row>
    <row r="2434" spans="1:26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0"/>
        <v>1.4285714285714287E-4</v>
      </c>
      <c r="P2434" s="6">
        <f t="shared" si="371"/>
        <v>1</v>
      </c>
      <c r="Q2434" t="str">
        <f t="shared" si="372"/>
        <v>food</v>
      </c>
      <c r="R2434" t="str">
        <f t="shared" si="373"/>
        <v>food trucks</v>
      </c>
      <c r="S2434" s="10">
        <f t="shared" si="374"/>
        <v>42040.968715277777</v>
      </c>
      <c r="T2434" s="10">
        <f t="shared" si="375"/>
        <v>42070.968715277777</v>
      </c>
      <c r="U2434">
        <f t="shared" si="376"/>
        <v>2015</v>
      </c>
      <c r="V2434">
        <f t="shared" si="377"/>
        <v>2015</v>
      </c>
      <c r="W2434" t="str">
        <f t="shared" si="378"/>
        <v>Feb</v>
      </c>
      <c r="X2434" t="str">
        <f t="shared" si="379"/>
        <v>&lt;1000</v>
      </c>
      <c r="Y2434" s="12">
        <f>VLOOKUP(H2434,Table1[#All],2,)*Kickstarter!E2434</f>
        <v>2</v>
      </c>
      <c r="Z2434" s="5">
        <f>Y2434/'currency conversion'!$B$18</f>
        <v>4.3410151279489474E-8</v>
      </c>
    </row>
    <row r="2435" spans="1:26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0">IF(D2435&lt;&gt;0,IF(E2435&lt;&gt;0,E2435/D2435,0),0)</f>
        <v>0</v>
      </c>
      <c r="P2435" s="6">
        <f t="shared" ref="P2435:P2498" si="381">IF(L2435&lt;&gt;0,IF(E2435&lt;&gt;0,E2435/L2435,0),0)</f>
        <v>0</v>
      </c>
      <c r="Q2435" t="str">
        <f t="shared" ref="Q2435:Q2498" si="382">LEFT(N2435,SEARCH("/",N2435,1)-1)</f>
        <v>food</v>
      </c>
      <c r="R2435" t="str">
        <f t="shared" ref="R2435:R2498" si="383">RIGHT(N2435,LEN(N2435)-SEARCH("/",N2435,1))</f>
        <v>food trucks</v>
      </c>
      <c r="S2435" s="10">
        <f t="shared" ref="S2435:S2498" si="384">(J2435/86400)+25569+(-6/24)</f>
        <v>42397.64980324074</v>
      </c>
      <c r="T2435" s="10">
        <f t="shared" ref="T2435:T2498" si="385">(I2435/86400)+25569+(-6/24)</f>
        <v>42427.64980324074</v>
      </c>
      <c r="U2435">
        <f t="shared" ref="U2435:U2498" si="386">YEAR(S2435)</f>
        <v>2016</v>
      </c>
      <c r="V2435">
        <f t="shared" ref="V2435:V2498" si="387">YEAR(T2435)</f>
        <v>2016</v>
      </c>
      <c r="W2435" t="str">
        <f t="shared" ref="W2435:W2498" si="388">TEXT(S2435,"mmm")</f>
        <v>Jan</v>
      </c>
      <c r="X2435" t="str">
        <f t="shared" ref="X2435:X2498" si="389">IF(E2435=0,"No funding",IF(E2435&lt;1000,"&lt;1000",IF(E2435&lt;4999,"1000 to 4999",IF(E2435&lt;10000,"5000 to 9999",IF(E2435&lt;14999,"10000 to 14999",IF(E2435&lt;20000,"15000 to 19999",IF(E2435&lt;25000,"20000 to 24999",IF(E2435&lt;30000,"25000 to 29999",IF(E2435&lt;35000,"30000 to 34999",IF(E2435&lt;40000,"35000 to 39999",IF(E2435&lt;45000,"40000 to 44999",IF(E2435&lt;50000,"45000 to 49999","&gt;50000"))))))))))))</f>
        <v>No funding</v>
      </c>
      <c r="Y2435" s="12">
        <f>VLOOKUP(H2435,Table1[#All],2,)*Kickstarter!E2435</f>
        <v>0</v>
      </c>
      <c r="Z2435" s="5">
        <f>Y2435/'currency conversion'!$B$18</f>
        <v>0</v>
      </c>
    </row>
    <row r="2436" spans="1:26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0"/>
        <v>1.2999999999999999E-3</v>
      </c>
      <c r="P2436" s="6">
        <f t="shared" si="381"/>
        <v>13</v>
      </c>
      <c r="Q2436" t="str">
        <f t="shared" si="382"/>
        <v>food</v>
      </c>
      <c r="R2436" t="str">
        <f t="shared" si="383"/>
        <v>food trucks</v>
      </c>
      <c r="S2436" s="10">
        <f t="shared" si="384"/>
        <v>42179.936041666668</v>
      </c>
      <c r="T2436" s="10">
        <f t="shared" si="385"/>
        <v>42219.936041666668</v>
      </c>
      <c r="U2436">
        <f t="shared" si="386"/>
        <v>2015</v>
      </c>
      <c r="V2436">
        <f t="shared" si="387"/>
        <v>2015</v>
      </c>
      <c r="W2436" t="str">
        <f t="shared" si="388"/>
        <v>Jun</v>
      </c>
      <c r="X2436" t="str">
        <f t="shared" si="389"/>
        <v>&lt;1000</v>
      </c>
      <c r="Y2436" s="12">
        <f>VLOOKUP(H2436,Table1[#All],2,)*Kickstarter!E2436</f>
        <v>26</v>
      </c>
      <c r="Z2436" s="5">
        <f>Y2436/'currency conversion'!$B$18</f>
        <v>5.6433196663336323E-7</v>
      </c>
    </row>
    <row r="2437" spans="1:26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0"/>
        <v>4.8960000000000002E-3</v>
      </c>
      <c r="P2437" s="6">
        <f t="shared" si="381"/>
        <v>306</v>
      </c>
      <c r="Q2437" t="str">
        <f t="shared" si="382"/>
        <v>food</v>
      </c>
      <c r="R2437" t="str">
        <f t="shared" si="383"/>
        <v>food trucks</v>
      </c>
      <c r="S2437" s="10">
        <f t="shared" si="384"/>
        <v>42252.027615740742</v>
      </c>
      <c r="T2437" s="10">
        <f t="shared" si="385"/>
        <v>42282.027615740742</v>
      </c>
      <c r="U2437">
        <f t="shared" si="386"/>
        <v>2015</v>
      </c>
      <c r="V2437">
        <f t="shared" si="387"/>
        <v>2015</v>
      </c>
      <c r="W2437" t="str">
        <f t="shared" si="388"/>
        <v>Sep</v>
      </c>
      <c r="X2437" t="str">
        <f t="shared" si="389"/>
        <v>1000 to 4999</v>
      </c>
      <c r="Y2437" s="12">
        <f>VLOOKUP(H2437,Table1[#All],2,)*Kickstarter!E2437</f>
        <v>134.64000000000001</v>
      </c>
      <c r="Z2437" s="5">
        <f>Y2437/'currency conversion'!$B$18</f>
        <v>2.9223713841352319E-6</v>
      </c>
    </row>
    <row r="2438" spans="1:26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0"/>
        <v>3.8461538461538462E-4</v>
      </c>
      <c r="P2438" s="6">
        <f t="shared" si="381"/>
        <v>22.5</v>
      </c>
      <c r="Q2438" t="str">
        <f t="shared" si="382"/>
        <v>food</v>
      </c>
      <c r="R2438" t="str">
        <f t="shared" si="383"/>
        <v>food trucks</v>
      </c>
      <c r="S2438" s="10">
        <f t="shared" si="384"/>
        <v>42338.365393518514</v>
      </c>
      <c r="T2438" s="10">
        <f t="shared" si="385"/>
        <v>42398.365393518514</v>
      </c>
      <c r="U2438">
        <f t="shared" si="386"/>
        <v>2015</v>
      </c>
      <c r="V2438">
        <f t="shared" si="387"/>
        <v>2016</v>
      </c>
      <c r="W2438" t="str">
        <f t="shared" si="388"/>
        <v>Nov</v>
      </c>
      <c r="X2438" t="str">
        <f t="shared" si="389"/>
        <v>&lt;1000</v>
      </c>
      <c r="Y2438" s="12">
        <f>VLOOKUP(H2438,Table1[#All],2,)*Kickstarter!E2438</f>
        <v>33.75</v>
      </c>
      <c r="Z2438" s="5">
        <f>Y2438/'currency conversion'!$B$18</f>
        <v>7.3254630284138494E-7</v>
      </c>
    </row>
    <row r="2439" spans="1:26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0"/>
        <v>0</v>
      </c>
      <c r="P2439" s="6">
        <f t="shared" si="381"/>
        <v>0</v>
      </c>
      <c r="Q2439" t="str">
        <f t="shared" si="382"/>
        <v>food</v>
      </c>
      <c r="R2439" t="str">
        <f t="shared" si="383"/>
        <v>food trucks</v>
      </c>
      <c r="S2439" s="10">
        <f t="shared" si="384"/>
        <v>42031.715138888889</v>
      </c>
      <c r="T2439" s="10">
        <f t="shared" si="385"/>
        <v>42080.5</v>
      </c>
      <c r="U2439">
        <f t="shared" si="386"/>
        <v>2015</v>
      </c>
      <c r="V2439">
        <f t="shared" si="387"/>
        <v>2015</v>
      </c>
      <c r="W2439" t="str">
        <f t="shared" si="388"/>
        <v>Jan</v>
      </c>
      <c r="X2439" t="str">
        <f t="shared" si="389"/>
        <v>No funding</v>
      </c>
      <c r="Y2439" s="12">
        <f>VLOOKUP(H2439,Table1[#All],2,)*Kickstarter!E2439</f>
        <v>0</v>
      </c>
      <c r="Z2439" s="5">
        <f>Y2439/'currency conversion'!$B$18</f>
        <v>0</v>
      </c>
    </row>
    <row r="2440" spans="1:26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0"/>
        <v>3.3333333333333335E-3</v>
      </c>
      <c r="P2440" s="6">
        <f t="shared" si="381"/>
        <v>50</v>
      </c>
      <c r="Q2440" t="str">
        <f t="shared" si="382"/>
        <v>food</v>
      </c>
      <c r="R2440" t="str">
        <f t="shared" si="383"/>
        <v>food trucks</v>
      </c>
      <c r="S2440" s="10">
        <f t="shared" si="384"/>
        <v>42285.66506944444</v>
      </c>
      <c r="T2440" s="10">
        <f t="shared" si="385"/>
        <v>42345.706736111111</v>
      </c>
      <c r="U2440">
        <f t="shared" si="386"/>
        <v>2015</v>
      </c>
      <c r="V2440">
        <f t="shared" si="387"/>
        <v>2015</v>
      </c>
      <c r="W2440" t="str">
        <f t="shared" si="388"/>
        <v>Oct</v>
      </c>
      <c r="X2440" t="str">
        <f t="shared" si="389"/>
        <v>&lt;1000</v>
      </c>
      <c r="Y2440" s="12">
        <f>VLOOKUP(H2440,Table1[#All],2,)*Kickstarter!E2440</f>
        <v>50</v>
      </c>
      <c r="Z2440" s="5">
        <f>Y2440/'currency conversion'!$B$18</f>
        <v>1.085253781987237E-6</v>
      </c>
    </row>
    <row r="2441" spans="1:26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0"/>
        <v>0</v>
      </c>
      <c r="P2441" s="6">
        <f t="shared" si="381"/>
        <v>0</v>
      </c>
      <c r="Q2441" t="str">
        <f t="shared" si="382"/>
        <v>food</v>
      </c>
      <c r="R2441" t="str">
        <f t="shared" si="383"/>
        <v>food trucks</v>
      </c>
      <c r="S2441" s="10">
        <f t="shared" si="384"/>
        <v>42265.568622685183</v>
      </c>
      <c r="T2441" s="10">
        <f t="shared" si="385"/>
        <v>42295.568622685183</v>
      </c>
      <c r="U2441">
        <f t="shared" si="386"/>
        <v>2015</v>
      </c>
      <c r="V2441">
        <f t="shared" si="387"/>
        <v>2015</v>
      </c>
      <c r="W2441" t="str">
        <f t="shared" si="388"/>
        <v>Sep</v>
      </c>
      <c r="X2441" t="str">
        <f t="shared" si="389"/>
        <v>No funding</v>
      </c>
      <c r="Y2441" s="12">
        <f>VLOOKUP(H2441,Table1[#All],2,)*Kickstarter!E2441</f>
        <v>0</v>
      </c>
      <c r="Z2441" s="5">
        <f>Y2441/'currency conversion'!$B$18</f>
        <v>0</v>
      </c>
    </row>
    <row r="2442" spans="1:26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0"/>
        <v>2E-3</v>
      </c>
      <c r="P2442" s="6">
        <f t="shared" si="381"/>
        <v>5</v>
      </c>
      <c r="Q2442" t="str">
        <f t="shared" si="382"/>
        <v>food</v>
      </c>
      <c r="R2442" t="str">
        <f t="shared" si="383"/>
        <v>food trucks</v>
      </c>
      <c r="S2442" s="10">
        <f t="shared" si="384"/>
        <v>42383.649456018524</v>
      </c>
      <c r="T2442" s="10">
        <f t="shared" si="385"/>
        <v>42413.649456018524</v>
      </c>
      <c r="U2442">
        <f t="shared" si="386"/>
        <v>2016</v>
      </c>
      <c r="V2442">
        <f t="shared" si="387"/>
        <v>2016</v>
      </c>
      <c r="W2442" t="str">
        <f t="shared" si="388"/>
        <v>Jan</v>
      </c>
      <c r="X2442" t="str">
        <f t="shared" si="389"/>
        <v>&lt;1000</v>
      </c>
      <c r="Y2442" s="12">
        <f>VLOOKUP(H2442,Table1[#All],2,)*Kickstarter!E2442</f>
        <v>11.399999999999999</v>
      </c>
      <c r="Z2442" s="5">
        <f>Y2442/'currency conversion'!$B$18</f>
        <v>2.4743786229308999E-7</v>
      </c>
    </row>
    <row r="2443" spans="1:26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0"/>
        <v>1.0788</v>
      </c>
      <c r="P2443" s="6">
        <f t="shared" si="381"/>
        <v>74.22935779816514</v>
      </c>
      <c r="Q2443" t="str">
        <f t="shared" si="382"/>
        <v>food</v>
      </c>
      <c r="R2443" t="str">
        <f t="shared" si="383"/>
        <v>small batch</v>
      </c>
      <c r="S2443" s="10">
        <f t="shared" si="384"/>
        <v>42186.875625000001</v>
      </c>
      <c r="T2443" s="10">
        <f t="shared" si="385"/>
        <v>42207.957638888889</v>
      </c>
      <c r="U2443">
        <f t="shared" si="386"/>
        <v>2015</v>
      </c>
      <c r="V2443">
        <f t="shared" si="387"/>
        <v>2015</v>
      </c>
      <c r="W2443" t="str">
        <f t="shared" si="388"/>
        <v>Jul</v>
      </c>
      <c r="X2443" t="str">
        <f t="shared" si="389"/>
        <v>5000 to 9999</v>
      </c>
      <c r="Y2443" s="12">
        <f>VLOOKUP(H2443,Table1[#All],2,)*Kickstarter!E2443</f>
        <v>8091</v>
      </c>
      <c r="Z2443" s="5">
        <f>Y2443/'currency conversion'!$B$18</f>
        <v>1.7561576700117468E-4</v>
      </c>
    </row>
    <row r="2444" spans="1:26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0"/>
        <v>1.2594166666666666</v>
      </c>
      <c r="P2444" s="6">
        <f t="shared" si="381"/>
        <v>81.252688172043008</v>
      </c>
      <c r="Q2444" t="str">
        <f t="shared" si="382"/>
        <v>food</v>
      </c>
      <c r="R2444" t="str">
        <f t="shared" si="383"/>
        <v>small batch</v>
      </c>
      <c r="S2444" s="10">
        <f t="shared" si="384"/>
        <v>42052.416990740741</v>
      </c>
      <c r="T2444" s="10">
        <f t="shared" si="385"/>
        <v>42082.375324074077</v>
      </c>
      <c r="U2444">
        <f t="shared" si="386"/>
        <v>2015</v>
      </c>
      <c r="V2444">
        <f t="shared" si="387"/>
        <v>2015</v>
      </c>
      <c r="W2444" t="str">
        <f t="shared" si="388"/>
        <v>Feb</v>
      </c>
      <c r="X2444" t="str">
        <f t="shared" si="389"/>
        <v>30000 to 34999</v>
      </c>
      <c r="Y2444" s="12">
        <f>VLOOKUP(H2444,Table1[#All],2,)*Kickstarter!E2444</f>
        <v>30226</v>
      </c>
      <c r="Z2444" s="5">
        <f>Y2444/'currency conversion'!$B$18</f>
        <v>6.5605761628692442E-4</v>
      </c>
    </row>
    <row r="2445" spans="1:26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0"/>
        <v>2.0251494999999999</v>
      </c>
      <c r="P2445" s="6">
        <f t="shared" si="381"/>
        <v>130.23469453376205</v>
      </c>
      <c r="Q2445" t="str">
        <f t="shared" si="382"/>
        <v>food</v>
      </c>
      <c r="R2445" t="str">
        <f t="shared" si="383"/>
        <v>small batch</v>
      </c>
      <c r="S2445" s="10">
        <f t="shared" si="384"/>
        <v>41836.375254629631</v>
      </c>
      <c r="T2445" s="10">
        <f t="shared" si="385"/>
        <v>41866.375254629631</v>
      </c>
      <c r="U2445">
        <f t="shared" si="386"/>
        <v>2014</v>
      </c>
      <c r="V2445">
        <f t="shared" si="387"/>
        <v>2014</v>
      </c>
      <c r="W2445" t="str">
        <f t="shared" si="388"/>
        <v>Jul</v>
      </c>
      <c r="X2445" t="str">
        <f t="shared" si="389"/>
        <v>40000 to 44999</v>
      </c>
      <c r="Y2445" s="12">
        <f>VLOOKUP(H2445,Table1[#All],2,)*Kickstarter!E2445</f>
        <v>40502.99</v>
      </c>
      <c r="Z2445" s="5">
        <f>Y2445/'currency conversion'!$B$18</f>
        <v>8.7912046158582474E-4</v>
      </c>
    </row>
    <row r="2446" spans="1:26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0"/>
        <v>1.0860000000000001</v>
      </c>
      <c r="P2446" s="6">
        <f t="shared" si="381"/>
        <v>53.409836065573771</v>
      </c>
      <c r="Q2446" t="str">
        <f t="shared" si="382"/>
        <v>food</v>
      </c>
      <c r="R2446" t="str">
        <f t="shared" si="383"/>
        <v>small batch</v>
      </c>
      <c r="S2446" s="10">
        <f t="shared" si="384"/>
        <v>42485.504525462966</v>
      </c>
      <c r="T2446" s="10">
        <f t="shared" si="385"/>
        <v>42515.504525462966</v>
      </c>
      <c r="U2446">
        <f t="shared" si="386"/>
        <v>2016</v>
      </c>
      <c r="V2446">
        <f t="shared" si="387"/>
        <v>2016</v>
      </c>
      <c r="W2446" t="str">
        <f t="shared" si="388"/>
        <v>Apr</v>
      </c>
      <c r="X2446" t="str">
        <f t="shared" si="389"/>
        <v>1000 to 4999</v>
      </c>
      <c r="Y2446" s="12">
        <f>VLOOKUP(H2446,Table1[#All],2,)*Kickstarter!E2446</f>
        <v>3258</v>
      </c>
      <c r="Z2446" s="5">
        <f>Y2446/'currency conversion'!$B$18</f>
        <v>7.0715136434288363E-5</v>
      </c>
    </row>
    <row r="2447" spans="1:26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0"/>
        <v>1.728</v>
      </c>
      <c r="P2447" s="6">
        <f t="shared" si="381"/>
        <v>75.130434782608702</v>
      </c>
      <c r="Q2447" t="str">
        <f t="shared" si="382"/>
        <v>food</v>
      </c>
      <c r="R2447" t="str">
        <f t="shared" si="383"/>
        <v>small batch</v>
      </c>
      <c r="S2447" s="10">
        <f t="shared" si="384"/>
        <v>42242.940057870372</v>
      </c>
      <c r="T2447" s="10">
        <f t="shared" si="385"/>
        <v>42272.940057870372</v>
      </c>
      <c r="U2447">
        <f t="shared" si="386"/>
        <v>2015</v>
      </c>
      <c r="V2447">
        <f t="shared" si="387"/>
        <v>2015</v>
      </c>
      <c r="W2447" t="str">
        <f t="shared" si="388"/>
        <v>Aug</v>
      </c>
      <c r="X2447" t="str">
        <f t="shared" si="389"/>
        <v>5000 to 9999</v>
      </c>
      <c r="Y2447" s="12">
        <f>VLOOKUP(H2447,Table1[#All],2,)*Kickstarter!E2447</f>
        <v>8640</v>
      </c>
      <c r="Z2447" s="5">
        <f>Y2447/'currency conversion'!$B$18</f>
        <v>1.8753185352739455E-4</v>
      </c>
    </row>
    <row r="2448" spans="1:26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0"/>
        <v>1.6798</v>
      </c>
      <c r="P2448" s="6">
        <f t="shared" si="381"/>
        <v>75.666666666666671</v>
      </c>
      <c r="Q2448" t="str">
        <f t="shared" si="382"/>
        <v>food</v>
      </c>
      <c r="R2448" t="str">
        <f t="shared" si="383"/>
        <v>small batch</v>
      </c>
      <c r="S2448" s="10">
        <f t="shared" si="384"/>
        <v>42670.352673611109</v>
      </c>
      <c r="T2448" s="10">
        <f t="shared" si="385"/>
        <v>42700.39434027778</v>
      </c>
      <c r="U2448">
        <f t="shared" si="386"/>
        <v>2016</v>
      </c>
      <c r="V2448">
        <f t="shared" si="387"/>
        <v>2016</v>
      </c>
      <c r="W2448" t="str">
        <f t="shared" si="388"/>
        <v>Oct</v>
      </c>
      <c r="X2448" t="str">
        <f t="shared" si="389"/>
        <v>5000 to 9999</v>
      </c>
      <c r="Y2448" s="12">
        <f>VLOOKUP(H2448,Table1[#All],2,)*Kickstarter!E2448</f>
        <v>8399</v>
      </c>
      <c r="Z2448" s="5">
        <f>Y2448/'currency conversion'!$B$18</f>
        <v>1.8230093029821605E-4</v>
      </c>
    </row>
    <row r="2449" spans="1:26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0"/>
        <v>4.2720000000000002</v>
      </c>
      <c r="P2449" s="6">
        <f t="shared" si="381"/>
        <v>31.691394658753708</v>
      </c>
      <c r="Q2449" t="str">
        <f t="shared" si="382"/>
        <v>food</v>
      </c>
      <c r="R2449" t="str">
        <f t="shared" si="383"/>
        <v>small batch</v>
      </c>
      <c r="S2449" s="10">
        <f t="shared" si="384"/>
        <v>42654.219826388886</v>
      </c>
      <c r="T2449" s="10">
        <f t="shared" si="385"/>
        <v>42685.916666666672</v>
      </c>
      <c r="U2449">
        <f t="shared" si="386"/>
        <v>2016</v>
      </c>
      <c r="V2449">
        <f t="shared" si="387"/>
        <v>2016</v>
      </c>
      <c r="W2449" t="str">
        <f t="shared" si="388"/>
        <v>Oct</v>
      </c>
      <c r="X2449" t="str">
        <f t="shared" si="389"/>
        <v>10000 to 14999</v>
      </c>
      <c r="Y2449" s="12">
        <f>VLOOKUP(H2449,Table1[#All],2,)*Kickstarter!E2449</f>
        <v>10680</v>
      </c>
      <c r="Z2449" s="5">
        <f>Y2449/'currency conversion'!$B$18</f>
        <v>2.318102078324738E-4</v>
      </c>
    </row>
    <row r="2450" spans="1:26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0"/>
        <v>1.075</v>
      </c>
      <c r="P2450" s="6">
        <f t="shared" si="381"/>
        <v>47.777777777777779</v>
      </c>
      <c r="Q2450" t="str">
        <f t="shared" si="382"/>
        <v>food</v>
      </c>
      <c r="R2450" t="str">
        <f t="shared" si="383"/>
        <v>small batch</v>
      </c>
      <c r="S2450" s="10">
        <f t="shared" si="384"/>
        <v>42607.066122685181</v>
      </c>
      <c r="T2450" s="10">
        <f t="shared" si="385"/>
        <v>42612.983333333337</v>
      </c>
      <c r="U2450">
        <f t="shared" si="386"/>
        <v>2016</v>
      </c>
      <c r="V2450">
        <f t="shared" si="387"/>
        <v>2016</v>
      </c>
      <c r="W2450" t="str">
        <f t="shared" si="388"/>
        <v>Aug</v>
      </c>
      <c r="X2450" t="str">
        <f t="shared" si="389"/>
        <v>&lt;1000</v>
      </c>
      <c r="Y2450" s="12">
        <f>VLOOKUP(H2450,Table1[#All],2,)*Kickstarter!E2450</f>
        <v>430</v>
      </c>
      <c r="Z2450" s="5">
        <f>Y2450/'currency conversion'!$B$18</f>
        <v>9.3331825250902368E-6</v>
      </c>
    </row>
    <row r="2451" spans="1:26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0"/>
        <v>1.08</v>
      </c>
      <c r="P2451" s="6">
        <f t="shared" si="381"/>
        <v>90</v>
      </c>
      <c r="Q2451" t="str">
        <f t="shared" si="382"/>
        <v>food</v>
      </c>
      <c r="R2451" t="str">
        <f t="shared" si="383"/>
        <v>small batch</v>
      </c>
      <c r="S2451" s="10">
        <f t="shared" si="384"/>
        <v>41942.892534722225</v>
      </c>
      <c r="T2451" s="10">
        <f t="shared" si="385"/>
        <v>41972.934201388889</v>
      </c>
      <c r="U2451">
        <f t="shared" si="386"/>
        <v>2014</v>
      </c>
      <c r="V2451">
        <f t="shared" si="387"/>
        <v>2014</v>
      </c>
      <c r="W2451" t="str">
        <f t="shared" si="388"/>
        <v>Oct</v>
      </c>
      <c r="X2451" t="str">
        <f t="shared" si="389"/>
        <v>10000 to 14999</v>
      </c>
      <c r="Y2451" s="12">
        <f>VLOOKUP(H2451,Table1[#All],2,)*Kickstarter!E2451</f>
        <v>10800</v>
      </c>
      <c r="Z2451" s="5">
        <f>Y2451/'currency conversion'!$B$18</f>
        <v>2.3441481690924317E-4</v>
      </c>
    </row>
    <row r="2452" spans="1:26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0"/>
        <v>1.0153353333333335</v>
      </c>
      <c r="P2452" s="6">
        <f t="shared" si="381"/>
        <v>149.31401960784314</v>
      </c>
      <c r="Q2452" t="str">
        <f t="shared" si="382"/>
        <v>food</v>
      </c>
      <c r="R2452" t="str">
        <f t="shared" si="383"/>
        <v>small batch</v>
      </c>
      <c r="S2452" s="10">
        <f t="shared" si="384"/>
        <v>41901.82240740741</v>
      </c>
      <c r="T2452" s="10">
        <f t="shared" si="385"/>
        <v>41939.882638888885</v>
      </c>
      <c r="U2452">
        <f t="shared" si="386"/>
        <v>2014</v>
      </c>
      <c r="V2452">
        <f t="shared" si="387"/>
        <v>2014</v>
      </c>
      <c r="W2452" t="str">
        <f t="shared" si="388"/>
        <v>Sep</v>
      </c>
      <c r="X2452" t="str">
        <f t="shared" si="389"/>
        <v>15000 to 19999</v>
      </c>
      <c r="Y2452" s="12">
        <f>VLOOKUP(H2452,Table1[#All],2,)*Kickstarter!E2452</f>
        <v>15230.03</v>
      </c>
      <c r="Z2452" s="5">
        <f>Y2452/'currency conversion'!$B$18</f>
        <v>3.3056895314558156E-4</v>
      </c>
    </row>
    <row r="2453" spans="1:26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0"/>
        <v>1.1545000000000001</v>
      </c>
      <c r="P2453" s="6">
        <f t="shared" si="381"/>
        <v>62.06989247311828</v>
      </c>
      <c r="Q2453" t="str">
        <f t="shared" si="382"/>
        <v>food</v>
      </c>
      <c r="R2453" t="str">
        <f t="shared" si="383"/>
        <v>small batch</v>
      </c>
      <c r="S2453" s="10">
        <f t="shared" si="384"/>
        <v>42779.658449074079</v>
      </c>
      <c r="T2453" s="10">
        <f t="shared" si="385"/>
        <v>42799.658449074079</v>
      </c>
      <c r="U2453">
        <f t="shared" si="386"/>
        <v>2017</v>
      </c>
      <c r="V2453">
        <f t="shared" si="387"/>
        <v>2017</v>
      </c>
      <c r="W2453" t="str">
        <f t="shared" si="388"/>
        <v>Feb</v>
      </c>
      <c r="X2453" t="str">
        <f t="shared" si="389"/>
        <v>10000 to 14999</v>
      </c>
      <c r="Y2453" s="12">
        <f>VLOOKUP(H2453,Table1[#All],2,)*Kickstarter!E2453</f>
        <v>11545</v>
      </c>
      <c r="Z2453" s="5">
        <f>Y2453/'currency conversion'!$B$18</f>
        <v>2.5058509826085301E-4</v>
      </c>
    </row>
    <row r="2454" spans="1:26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0"/>
        <v>1.335</v>
      </c>
      <c r="P2454" s="6">
        <f t="shared" si="381"/>
        <v>53.4</v>
      </c>
      <c r="Q2454" t="str">
        <f t="shared" si="382"/>
        <v>food</v>
      </c>
      <c r="R2454" t="str">
        <f t="shared" si="383"/>
        <v>small batch</v>
      </c>
      <c r="S2454" s="10">
        <f t="shared" si="384"/>
        <v>42338.59375</v>
      </c>
      <c r="T2454" s="10">
        <f t="shared" si="385"/>
        <v>42367.708333333328</v>
      </c>
      <c r="U2454">
        <f t="shared" si="386"/>
        <v>2015</v>
      </c>
      <c r="V2454">
        <f t="shared" si="387"/>
        <v>2015</v>
      </c>
      <c r="W2454" t="str">
        <f t="shared" si="388"/>
        <v>Nov</v>
      </c>
      <c r="X2454" t="str">
        <f t="shared" si="389"/>
        <v>&lt;1000</v>
      </c>
      <c r="Y2454" s="12">
        <f>VLOOKUP(H2454,Table1[#All],2,)*Kickstarter!E2454</f>
        <v>801</v>
      </c>
      <c r="Z2454" s="5">
        <f>Y2454/'currency conversion'!$B$18</f>
        <v>1.7385765587435536E-5</v>
      </c>
    </row>
    <row r="2455" spans="1:26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0"/>
        <v>1.5469999999999999</v>
      </c>
      <c r="P2455" s="6">
        <f t="shared" si="381"/>
        <v>69.268656716417908</v>
      </c>
      <c r="Q2455" t="str">
        <f t="shared" si="382"/>
        <v>food</v>
      </c>
      <c r="R2455" t="str">
        <f t="shared" si="383"/>
        <v>small batch</v>
      </c>
      <c r="S2455" s="10">
        <f t="shared" si="384"/>
        <v>42738.442233796297</v>
      </c>
      <c r="T2455" s="10">
        <f t="shared" si="385"/>
        <v>42768.442233796297</v>
      </c>
      <c r="U2455">
        <f t="shared" si="386"/>
        <v>2017</v>
      </c>
      <c r="V2455">
        <f t="shared" si="387"/>
        <v>2017</v>
      </c>
      <c r="W2455" t="str">
        <f t="shared" si="388"/>
        <v>Jan</v>
      </c>
      <c r="X2455" t="str">
        <f t="shared" si="389"/>
        <v>1000 to 4999</v>
      </c>
      <c r="Y2455" s="12">
        <f>VLOOKUP(H2455,Table1[#All],2,)*Kickstarter!E2455</f>
        <v>4641</v>
      </c>
      <c r="Z2455" s="5">
        <f>Y2455/'currency conversion'!$B$18</f>
        <v>1.0073325604405533E-4</v>
      </c>
    </row>
    <row r="2456" spans="1:26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0"/>
        <v>1.0084571428571429</v>
      </c>
      <c r="P2456" s="6">
        <f t="shared" si="381"/>
        <v>271.50769230769231</v>
      </c>
      <c r="Q2456" t="str">
        <f t="shared" si="382"/>
        <v>food</v>
      </c>
      <c r="R2456" t="str">
        <f t="shared" si="383"/>
        <v>small batch</v>
      </c>
      <c r="S2456" s="10">
        <f t="shared" si="384"/>
        <v>42769.951481481483</v>
      </c>
      <c r="T2456" s="10">
        <f t="shared" si="385"/>
        <v>42804.951481481483</v>
      </c>
      <c r="U2456">
        <f t="shared" si="386"/>
        <v>2017</v>
      </c>
      <c r="V2456">
        <f t="shared" si="387"/>
        <v>2017</v>
      </c>
      <c r="W2456" t="str">
        <f t="shared" si="388"/>
        <v>Feb</v>
      </c>
      <c r="X2456" t="str">
        <f t="shared" si="389"/>
        <v>35000 to 39999</v>
      </c>
      <c r="Y2456" s="12">
        <f>VLOOKUP(H2456,Table1[#All],2,)*Kickstarter!E2456</f>
        <v>35296</v>
      </c>
      <c r="Z2456" s="5">
        <f>Y2456/'currency conversion'!$B$18</f>
        <v>7.6610234978043026E-4</v>
      </c>
    </row>
    <row r="2457" spans="1:26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0"/>
        <v>1.82</v>
      </c>
      <c r="P2457" s="6">
        <f t="shared" si="381"/>
        <v>34.125</v>
      </c>
      <c r="Q2457" t="str">
        <f t="shared" si="382"/>
        <v>food</v>
      </c>
      <c r="R2457" t="str">
        <f t="shared" si="383"/>
        <v>small batch</v>
      </c>
      <c r="S2457" s="10">
        <f t="shared" si="384"/>
        <v>42452.531828703708</v>
      </c>
      <c r="T2457" s="10">
        <f t="shared" si="385"/>
        <v>42480.531828703708</v>
      </c>
      <c r="U2457">
        <f t="shared" si="386"/>
        <v>2016</v>
      </c>
      <c r="V2457">
        <f t="shared" si="387"/>
        <v>2016</v>
      </c>
      <c r="W2457" t="str">
        <f t="shared" si="388"/>
        <v>Mar</v>
      </c>
      <c r="X2457" t="str">
        <f t="shared" si="389"/>
        <v>&lt;1000</v>
      </c>
      <c r="Y2457" s="12">
        <f>VLOOKUP(H2457,Table1[#All],2,)*Kickstarter!E2457</f>
        <v>546</v>
      </c>
      <c r="Z2457" s="5">
        <f>Y2457/'currency conversion'!$B$18</f>
        <v>1.1850971299300626E-5</v>
      </c>
    </row>
    <row r="2458" spans="1:26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0"/>
        <v>1.8086666666666666</v>
      </c>
      <c r="P2458" s="6">
        <f t="shared" si="381"/>
        <v>40.492537313432834</v>
      </c>
      <c r="Q2458" t="str">
        <f t="shared" si="382"/>
        <v>food</v>
      </c>
      <c r="R2458" t="str">
        <f t="shared" si="383"/>
        <v>small batch</v>
      </c>
      <c r="S2458" s="10">
        <f t="shared" si="384"/>
        <v>42761.711099537039</v>
      </c>
      <c r="T2458" s="10">
        <f t="shared" si="385"/>
        <v>42791.711099537039</v>
      </c>
      <c r="U2458">
        <f t="shared" si="386"/>
        <v>2017</v>
      </c>
      <c r="V2458">
        <f t="shared" si="387"/>
        <v>2017</v>
      </c>
      <c r="W2458" t="str">
        <f t="shared" si="388"/>
        <v>Jan</v>
      </c>
      <c r="X2458" t="str">
        <f t="shared" si="389"/>
        <v>1000 to 4999</v>
      </c>
      <c r="Y2458" s="12">
        <f>VLOOKUP(H2458,Table1[#All],2,)*Kickstarter!E2458</f>
        <v>2713</v>
      </c>
      <c r="Z2458" s="5">
        <f>Y2458/'currency conversion'!$B$18</f>
        <v>5.8885870210627478E-5</v>
      </c>
    </row>
    <row r="2459" spans="1:26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0"/>
        <v>1.0230434782608695</v>
      </c>
      <c r="P2459" s="6">
        <f t="shared" si="381"/>
        <v>189.75806451612902</v>
      </c>
      <c r="Q2459" t="str">
        <f t="shared" si="382"/>
        <v>food</v>
      </c>
      <c r="R2459" t="str">
        <f t="shared" si="383"/>
        <v>small batch</v>
      </c>
      <c r="S2459" s="10">
        <f t="shared" si="384"/>
        <v>42423.352500000001</v>
      </c>
      <c r="T2459" s="10">
        <f t="shared" si="385"/>
        <v>42453.310833333337</v>
      </c>
      <c r="U2459">
        <f t="shared" si="386"/>
        <v>2016</v>
      </c>
      <c r="V2459">
        <f t="shared" si="387"/>
        <v>2016</v>
      </c>
      <c r="W2459" t="str">
        <f t="shared" si="388"/>
        <v>Feb</v>
      </c>
      <c r="X2459" t="str">
        <f t="shared" si="389"/>
        <v>20000 to 24999</v>
      </c>
      <c r="Y2459" s="12">
        <f>VLOOKUP(H2459,Table1[#All],2,)*Kickstarter!E2459</f>
        <v>23530</v>
      </c>
      <c r="Z2459" s="5">
        <f>Y2459/'currency conversion'!$B$18</f>
        <v>5.1072042980319368E-4</v>
      </c>
    </row>
    <row r="2460" spans="1:26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0"/>
        <v>1.1017999999999999</v>
      </c>
      <c r="P2460" s="6">
        <f t="shared" si="381"/>
        <v>68.862499999999997</v>
      </c>
      <c r="Q2460" t="str">
        <f t="shared" si="382"/>
        <v>food</v>
      </c>
      <c r="R2460" t="str">
        <f t="shared" si="383"/>
        <v>small batch</v>
      </c>
      <c r="S2460" s="10">
        <f t="shared" si="384"/>
        <v>42495.621736111112</v>
      </c>
      <c r="T2460" s="10">
        <f t="shared" si="385"/>
        <v>42530.541666666672</v>
      </c>
      <c r="U2460">
        <f t="shared" si="386"/>
        <v>2016</v>
      </c>
      <c r="V2460">
        <f t="shared" si="387"/>
        <v>2016</v>
      </c>
      <c r="W2460" t="str">
        <f t="shared" si="388"/>
        <v>May</v>
      </c>
      <c r="X2460" t="str">
        <f t="shared" si="389"/>
        <v>5000 to 9999</v>
      </c>
      <c r="Y2460" s="12">
        <f>VLOOKUP(H2460,Table1[#All],2,)*Kickstarter!E2460</f>
        <v>5509</v>
      </c>
      <c r="Z2460" s="5">
        <f>Y2460/'currency conversion'!$B$18</f>
        <v>1.1957326169935376E-4</v>
      </c>
    </row>
    <row r="2461" spans="1:26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0"/>
        <v>1.0225</v>
      </c>
      <c r="P2461" s="6">
        <f t="shared" si="381"/>
        <v>108.77659574468085</v>
      </c>
      <c r="Q2461" t="str">
        <f t="shared" si="382"/>
        <v>food</v>
      </c>
      <c r="R2461" t="str">
        <f t="shared" si="383"/>
        <v>small batch</v>
      </c>
      <c r="S2461" s="10">
        <f t="shared" si="384"/>
        <v>42407.387557870374</v>
      </c>
      <c r="T2461" s="10">
        <f t="shared" si="385"/>
        <v>42452.345891203702</v>
      </c>
      <c r="U2461">
        <f t="shared" si="386"/>
        <v>2016</v>
      </c>
      <c r="V2461">
        <f t="shared" si="387"/>
        <v>2016</v>
      </c>
      <c r="W2461" t="str">
        <f t="shared" si="388"/>
        <v>Feb</v>
      </c>
      <c r="X2461" t="str">
        <f t="shared" si="389"/>
        <v>30000 to 34999</v>
      </c>
      <c r="Y2461" s="12">
        <f>VLOOKUP(H2461,Table1[#All],2,)*Kickstarter!E2461</f>
        <v>30675</v>
      </c>
      <c r="Z2461" s="5">
        <f>Y2461/'currency conversion'!$B$18</f>
        <v>6.6580319524916988E-4</v>
      </c>
    </row>
    <row r="2462" spans="1:26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0"/>
        <v>1.0078823529411765</v>
      </c>
      <c r="P2462" s="6">
        <f t="shared" si="381"/>
        <v>125.98529411764706</v>
      </c>
      <c r="Q2462" t="str">
        <f t="shared" si="382"/>
        <v>food</v>
      </c>
      <c r="R2462" t="str">
        <f t="shared" si="383"/>
        <v>small batch</v>
      </c>
      <c r="S2462" s="10">
        <f t="shared" si="384"/>
        <v>42703.937118055561</v>
      </c>
      <c r="T2462" s="10">
        <f t="shared" si="385"/>
        <v>42737.928472222222</v>
      </c>
      <c r="U2462">
        <f t="shared" si="386"/>
        <v>2016</v>
      </c>
      <c r="V2462">
        <f t="shared" si="387"/>
        <v>2017</v>
      </c>
      <c r="W2462" t="str">
        <f t="shared" si="388"/>
        <v>Nov</v>
      </c>
      <c r="X2462" t="str">
        <f t="shared" si="389"/>
        <v>5000 to 9999</v>
      </c>
      <c r="Y2462" s="12">
        <f>VLOOKUP(H2462,Table1[#All],2,)*Kickstarter!E2462</f>
        <v>8567</v>
      </c>
      <c r="Z2462" s="5">
        <f>Y2462/'currency conversion'!$B$18</f>
        <v>1.8594738300569316E-4</v>
      </c>
    </row>
    <row r="2463" spans="1:26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0"/>
        <v>1.038</v>
      </c>
      <c r="P2463" s="6">
        <f t="shared" si="381"/>
        <v>90.523255813953483</v>
      </c>
      <c r="Q2463" t="str">
        <f t="shared" si="382"/>
        <v>music</v>
      </c>
      <c r="R2463" t="str">
        <f t="shared" si="383"/>
        <v>indie rock</v>
      </c>
      <c r="S2463" s="10">
        <f t="shared" si="384"/>
        <v>40783.762696759259</v>
      </c>
      <c r="T2463" s="10">
        <f t="shared" si="385"/>
        <v>40816.875</v>
      </c>
      <c r="U2463">
        <f t="shared" si="386"/>
        <v>2011</v>
      </c>
      <c r="V2463">
        <f t="shared" si="387"/>
        <v>2011</v>
      </c>
      <c r="W2463" t="str">
        <f t="shared" si="388"/>
        <v>Aug</v>
      </c>
      <c r="X2463" t="str">
        <f t="shared" si="389"/>
        <v>5000 to 9999</v>
      </c>
      <c r="Y2463" s="12">
        <f>VLOOKUP(H2463,Table1[#All],2,)*Kickstarter!E2463</f>
        <v>7785</v>
      </c>
      <c r="Z2463" s="5">
        <f>Y2463/'currency conversion'!$B$18</f>
        <v>1.6897401385541279E-4</v>
      </c>
    </row>
    <row r="2464" spans="1:26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0"/>
        <v>1.1070833333333334</v>
      </c>
      <c r="P2464" s="6">
        <f t="shared" si="381"/>
        <v>28.880434782608695</v>
      </c>
      <c r="Q2464" t="str">
        <f t="shared" si="382"/>
        <v>music</v>
      </c>
      <c r="R2464" t="str">
        <f t="shared" si="383"/>
        <v>indie rock</v>
      </c>
      <c r="S2464" s="10">
        <f t="shared" si="384"/>
        <v>41088.936296296299</v>
      </c>
      <c r="T2464" s="10">
        <f t="shared" si="385"/>
        <v>41108.936296296299</v>
      </c>
      <c r="U2464">
        <f t="shared" si="386"/>
        <v>2012</v>
      </c>
      <c r="V2464">
        <f t="shared" si="387"/>
        <v>2012</v>
      </c>
      <c r="W2464" t="str">
        <f t="shared" si="388"/>
        <v>Jun</v>
      </c>
      <c r="X2464" t="str">
        <f t="shared" si="389"/>
        <v>1000 to 4999</v>
      </c>
      <c r="Y2464" s="12">
        <f>VLOOKUP(H2464,Table1[#All],2,)*Kickstarter!E2464</f>
        <v>3321.25</v>
      </c>
      <c r="Z2464" s="5">
        <f>Y2464/'currency conversion'!$B$18</f>
        <v>7.2087982468502213E-5</v>
      </c>
    </row>
    <row r="2465" spans="1:26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0"/>
        <v>1.1625000000000001</v>
      </c>
      <c r="P2465" s="6">
        <f t="shared" si="381"/>
        <v>31</v>
      </c>
      <c r="Q2465" t="str">
        <f t="shared" si="382"/>
        <v>music</v>
      </c>
      <c r="R2465" t="str">
        <f t="shared" si="383"/>
        <v>indie rock</v>
      </c>
      <c r="S2465" s="10">
        <f t="shared" si="384"/>
        <v>41340.861400462964</v>
      </c>
      <c r="T2465" s="10">
        <f t="shared" si="385"/>
        <v>41380.541666666664</v>
      </c>
      <c r="U2465">
        <f t="shared" si="386"/>
        <v>2013</v>
      </c>
      <c r="V2465">
        <f t="shared" si="387"/>
        <v>2013</v>
      </c>
      <c r="W2465" t="str">
        <f t="shared" si="388"/>
        <v>Mar</v>
      </c>
      <c r="X2465" t="str">
        <f t="shared" si="389"/>
        <v>1000 to 4999</v>
      </c>
      <c r="Y2465" s="12">
        <f>VLOOKUP(H2465,Table1[#All],2,)*Kickstarter!E2465</f>
        <v>2325</v>
      </c>
      <c r="Z2465" s="5">
        <f>Y2465/'currency conversion'!$B$18</f>
        <v>5.0464300862406518E-5</v>
      </c>
    </row>
    <row r="2466" spans="1:26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0"/>
        <v>1.111</v>
      </c>
      <c r="P2466" s="6">
        <f t="shared" si="381"/>
        <v>51.674418604651166</v>
      </c>
      <c r="Q2466" t="str">
        <f t="shared" si="382"/>
        <v>music</v>
      </c>
      <c r="R2466" t="str">
        <f t="shared" si="383"/>
        <v>indie rock</v>
      </c>
      <c r="S2466" s="10">
        <f t="shared" si="384"/>
        <v>42248.65042824074</v>
      </c>
      <c r="T2466" s="10">
        <f t="shared" si="385"/>
        <v>42277.561805555553</v>
      </c>
      <c r="U2466">
        <f t="shared" si="386"/>
        <v>2015</v>
      </c>
      <c r="V2466">
        <f t="shared" si="387"/>
        <v>2015</v>
      </c>
      <c r="W2466" t="str">
        <f t="shared" si="388"/>
        <v>Sep</v>
      </c>
      <c r="X2466" t="str">
        <f t="shared" si="389"/>
        <v>1000 to 4999</v>
      </c>
      <c r="Y2466" s="12">
        <f>VLOOKUP(H2466,Table1[#All],2,)*Kickstarter!E2466</f>
        <v>1666.5</v>
      </c>
      <c r="Z2466" s="5">
        <f>Y2466/'currency conversion'!$B$18</f>
        <v>3.6171508553634605E-5</v>
      </c>
    </row>
    <row r="2467" spans="1:26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0"/>
        <v>1.8014285714285714</v>
      </c>
      <c r="P2467" s="6">
        <f t="shared" si="381"/>
        <v>26.270833333333332</v>
      </c>
      <c r="Q2467" t="str">
        <f t="shared" si="382"/>
        <v>music</v>
      </c>
      <c r="R2467" t="str">
        <f t="shared" si="383"/>
        <v>indie rock</v>
      </c>
      <c r="S2467" s="10">
        <f t="shared" si="384"/>
        <v>41145.469305555554</v>
      </c>
      <c r="T2467" s="10">
        <f t="shared" si="385"/>
        <v>41175.469305555554</v>
      </c>
      <c r="U2467">
        <f t="shared" si="386"/>
        <v>2012</v>
      </c>
      <c r="V2467">
        <f t="shared" si="387"/>
        <v>2012</v>
      </c>
      <c r="W2467" t="str">
        <f t="shared" si="388"/>
        <v>Aug</v>
      </c>
      <c r="X2467" t="str">
        <f t="shared" si="389"/>
        <v>1000 to 4999</v>
      </c>
      <c r="Y2467" s="12">
        <f>VLOOKUP(H2467,Table1[#All],2,)*Kickstarter!E2467</f>
        <v>1261</v>
      </c>
      <c r="Z2467" s="5">
        <f>Y2467/'currency conversion'!$B$18</f>
        <v>2.7370100381718116E-5</v>
      </c>
    </row>
    <row r="2468" spans="1:26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0"/>
        <v>1</v>
      </c>
      <c r="P2468" s="6">
        <f t="shared" si="381"/>
        <v>48.07692307692308</v>
      </c>
      <c r="Q2468" t="str">
        <f t="shared" si="382"/>
        <v>music</v>
      </c>
      <c r="R2468" t="str">
        <f t="shared" si="383"/>
        <v>indie rock</v>
      </c>
      <c r="S2468" s="10">
        <f t="shared" si="384"/>
        <v>41372.852465277778</v>
      </c>
      <c r="T2468" s="10">
        <f t="shared" si="385"/>
        <v>41402.852465277778</v>
      </c>
      <c r="U2468">
        <f t="shared" si="386"/>
        <v>2013</v>
      </c>
      <c r="V2468">
        <f t="shared" si="387"/>
        <v>2013</v>
      </c>
      <c r="W2468" t="str">
        <f t="shared" si="388"/>
        <v>Apr</v>
      </c>
      <c r="X2468" t="str">
        <f t="shared" si="389"/>
        <v>1000 to 4999</v>
      </c>
      <c r="Y2468" s="12">
        <f>VLOOKUP(H2468,Table1[#All],2,)*Kickstarter!E2468</f>
        <v>2500</v>
      </c>
      <c r="Z2468" s="5">
        <f>Y2468/'currency conversion'!$B$18</f>
        <v>5.4262689099361845E-5</v>
      </c>
    </row>
    <row r="2469" spans="1:26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0"/>
        <v>1.1850000000000001</v>
      </c>
      <c r="P2469" s="6">
        <f t="shared" si="381"/>
        <v>27.558139534883722</v>
      </c>
      <c r="Q2469" t="str">
        <f t="shared" si="382"/>
        <v>music</v>
      </c>
      <c r="R2469" t="str">
        <f t="shared" si="383"/>
        <v>indie rock</v>
      </c>
      <c r="S2469" s="10">
        <f t="shared" si="384"/>
        <v>41025.624201388891</v>
      </c>
      <c r="T2469" s="10">
        <f t="shared" si="385"/>
        <v>41039.458333333336</v>
      </c>
      <c r="U2469">
        <f t="shared" si="386"/>
        <v>2012</v>
      </c>
      <c r="V2469">
        <f t="shared" si="387"/>
        <v>2012</v>
      </c>
      <c r="W2469" t="str">
        <f t="shared" si="388"/>
        <v>Apr</v>
      </c>
      <c r="X2469" t="str">
        <f t="shared" si="389"/>
        <v>1000 to 4999</v>
      </c>
      <c r="Y2469" s="12">
        <f>VLOOKUP(H2469,Table1[#All],2,)*Kickstarter!E2469</f>
        <v>1185</v>
      </c>
      <c r="Z2469" s="5">
        <f>Y2469/'currency conversion'!$B$18</f>
        <v>2.5720514633097514E-5</v>
      </c>
    </row>
    <row r="2470" spans="1:26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0"/>
        <v>1.0721700000000001</v>
      </c>
      <c r="P2470" s="6">
        <f t="shared" si="381"/>
        <v>36.97137931034483</v>
      </c>
      <c r="Q2470" t="str">
        <f t="shared" si="382"/>
        <v>music</v>
      </c>
      <c r="R2470" t="str">
        <f t="shared" si="383"/>
        <v>indie rock</v>
      </c>
      <c r="S2470" s="10">
        <f t="shared" si="384"/>
        <v>41173.904178240744</v>
      </c>
      <c r="T2470" s="10">
        <f t="shared" si="385"/>
        <v>41209.958333333336</v>
      </c>
      <c r="U2470">
        <f t="shared" si="386"/>
        <v>2012</v>
      </c>
      <c r="V2470">
        <f t="shared" si="387"/>
        <v>2012</v>
      </c>
      <c r="W2470" t="str">
        <f t="shared" si="388"/>
        <v>Sep</v>
      </c>
      <c r="X2470" t="str">
        <f t="shared" si="389"/>
        <v>1000 to 4999</v>
      </c>
      <c r="Y2470" s="12">
        <f>VLOOKUP(H2470,Table1[#All],2,)*Kickstarter!E2470</f>
        <v>2144.34</v>
      </c>
      <c r="Z2470" s="5">
        <f>Y2470/'currency conversion'!$B$18</f>
        <v>4.6543061897330236E-5</v>
      </c>
    </row>
    <row r="2471" spans="1:26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0"/>
        <v>1.1366666666666667</v>
      </c>
      <c r="P2471" s="6">
        <f t="shared" si="381"/>
        <v>29.021276595744681</v>
      </c>
      <c r="Q2471" t="str">
        <f t="shared" si="382"/>
        <v>music</v>
      </c>
      <c r="R2471" t="str">
        <f t="shared" si="383"/>
        <v>indie rock</v>
      </c>
      <c r="S2471" s="10">
        <f t="shared" si="384"/>
        <v>40557.179733796293</v>
      </c>
      <c r="T2471" s="10">
        <f t="shared" si="385"/>
        <v>40582.179733796293</v>
      </c>
      <c r="U2471">
        <f t="shared" si="386"/>
        <v>2011</v>
      </c>
      <c r="V2471">
        <f t="shared" si="387"/>
        <v>2011</v>
      </c>
      <c r="W2471" t="str">
        <f t="shared" si="388"/>
        <v>Jan</v>
      </c>
      <c r="X2471" t="str">
        <f t="shared" si="389"/>
        <v>1000 to 4999</v>
      </c>
      <c r="Y2471" s="12">
        <f>VLOOKUP(H2471,Table1[#All],2,)*Kickstarter!E2471</f>
        <v>1364</v>
      </c>
      <c r="Z2471" s="5">
        <f>Y2471/'currency conversion'!$B$18</f>
        <v>2.9605723172611823E-5</v>
      </c>
    </row>
    <row r="2472" spans="1:26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0"/>
        <v>1.0316400000000001</v>
      </c>
      <c r="P2472" s="6">
        <f t="shared" si="381"/>
        <v>28.65666666666667</v>
      </c>
      <c r="Q2472" t="str">
        <f t="shared" si="382"/>
        <v>music</v>
      </c>
      <c r="R2472" t="str">
        <f t="shared" si="383"/>
        <v>indie rock</v>
      </c>
      <c r="S2472" s="10">
        <f t="shared" si="384"/>
        <v>41022.82471064815</v>
      </c>
      <c r="T2472" s="10">
        <f t="shared" si="385"/>
        <v>41052.82471064815</v>
      </c>
      <c r="U2472">
        <f t="shared" si="386"/>
        <v>2012</v>
      </c>
      <c r="V2472">
        <f t="shared" si="387"/>
        <v>2012</v>
      </c>
      <c r="W2472" t="str">
        <f t="shared" si="388"/>
        <v>Apr</v>
      </c>
      <c r="X2472" t="str">
        <f t="shared" si="389"/>
        <v>1000 to 4999</v>
      </c>
      <c r="Y2472" s="12">
        <f>VLOOKUP(H2472,Table1[#All],2,)*Kickstarter!E2472</f>
        <v>1031.6400000000001</v>
      </c>
      <c r="Z2472" s="5">
        <f>Y2472/'currency conversion'!$B$18</f>
        <v>2.2391824232986265E-5</v>
      </c>
    </row>
    <row r="2473" spans="1:26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0"/>
        <v>1.28</v>
      </c>
      <c r="P2473" s="6">
        <f t="shared" si="381"/>
        <v>37.647058823529413</v>
      </c>
      <c r="Q2473" t="str">
        <f t="shared" si="382"/>
        <v>music</v>
      </c>
      <c r="R2473" t="str">
        <f t="shared" si="383"/>
        <v>indie rock</v>
      </c>
      <c r="S2473" s="10">
        <f t="shared" si="384"/>
        <v>40893.742962962962</v>
      </c>
      <c r="T2473" s="10">
        <f t="shared" si="385"/>
        <v>40933.742962962962</v>
      </c>
      <c r="U2473">
        <f t="shared" si="386"/>
        <v>2011</v>
      </c>
      <c r="V2473">
        <f t="shared" si="387"/>
        <v>2012</v>
      </c>
      <c r="W2473" t="str">
        <f t="shared" si="388"/>
        <v>Dec</v>
      </c>
      <c r="X2473" t="str">
        <f t="shared" si="389"/>
        <v>&lt;1000</v>
      </c>
      <c r="Y2473" s="12">
        <f>VLOOKUP(H2473,Table1[#All],2,)*Kickstarter!E2473</f>
        <v>640</v>
      </c>
      <c r="Z2473" s="5">
        <f>Y2473/'currency conversion'!$B$18</f>
        <v>1.3891248409436633E-5</v>
      </c>
    </row>
    <row r="2474" spans="1:26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0"/>
        <v>1.3576026666666667</v>
      </c>
      <c r="P2474" s="6">
        <f t="shared" si="381"/>
        <v>97.904038461538462</v>
      </c>
      <c r="Q2474" t="str">
        <f t="shared" si="382"/>
        <v>music</v>
      </c>
      <c r="R2474" t="str">
        <f t="shared" si="383"/>
        <v>indie rock</v>
      </c>
      <c r="S2474" s="10">
        <f t="shared" si="384"/>
        <v>40353.86550925926</v>
      </c>
      <c r="T2474" s="10">
        <f t="shared" si="385"/>
        <v>40424.793749999997</v>
      </c>
      <c r="U2474">
        <f t="shared" si="386"/>
        <v>2010</v>
      </c>
      <c r="V2474">
        <f t="shared" si="387"/>
        <v>2010</v>
      </c>
      <c r="W2474" t="str">
        <f t="shared" si="388"/>
        <v>Jun</v>
      </c>
      <c r="X2474" t="str">
        <f t="shared" si="389"/>
        <v>10000 to 14999</v>
      </c>
      <c r="Y2474" s="12">
        <f>VLOOKUP(H2474,Table1[#All],2,)*Kickstarter!E2474</f>
        <v>10182.02</v>
      </c>
      <c r="Z2474" s="5">
        <f>Y2474/'currency conversion'!$B$18</f>
        <v>2.2100151426539372E-4</v>
      </c>
    </row>
    <row r="2475" spans="1:26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0"/>
        <v>1</v>
      </c>
      <c r="P2475" s="6">
        <f t="shared" si="381"/>
        <v>42.553191489361701</v>
      </c>
      <c r="Q2475" t="str">
        <f t="shared" si="382"/>
        <v>music</v>
      </c>
      <c r="R2475" t="str">
        <f t="shared" si="383"/>
        <v>indie rock</v>
      </c>
      <c r="S2475" s="10">
        <f t="shared" si="384"/>
        <v>41193.498483796298</v>
      </c>
      <c r="T2475" s="10">
        <f t="shared" si="385"/>
        <v>41223.540150462963</v>
      </c>
      <c r="U2475">
        <f t="shared" si="386"/>
        <v>2012</v>
      </c>
      <c r="V2475">
        <f t="shared" si="387"/>
        <v>2012</v>
      </c>
      <c r="W2475" t="str">
        <f t="shared" si="388"/>
        <v>Oct</v>
      </c>
      <c r="X2475" t="str">
        <f t="shared" si="389"/>
        <v>1000 to 4999</v>
      </c>
      <c r="Y2475" s="12">
        <f>VLOOKUP(H2475,Table1[#All],2,)*Kickstarter!E2475</f>
        <v>2000</v>
      </c>
      <c r="Z2475" s="5">
        <f>Y2475/'currency conversion'!$B$18</f>
        <v>4.3410151279489477E-5</v>
      </c>
    </row>
    <row r="2476" spans="1:26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0"/>
        <v>1.0000360000000001</v>
      </c>
      <c r="P2476" s="6">
        <f t="shared" si="381"/>
        <v>131.58368421052631</v>
      </c>
      <c r="Q2476" t="str">
        <f t="shared" si="382"/>
        <v>music</v>
      </c>
      <c r="R2476" t="str">
        <f t="shared" si="383"/>
        <v>indie rock</v>
      </c>
      <c r="S2476" s="10">
        <f t="shared" si="384"/>
        <v>40416.761296296296</v>
      </c>
      <c r="T2476" s="10">
        <f t="shared" si="385"/>
        <v>40461.761296296296</v>
      </c>
      <c r="U2476">
        <f t="shared" si="386"/>
        <v>2010</v>
      </c>
      <c r="V2476">
        <f t="shared" si="387"/>
        <v>2010</v>
      </c>
      <c r="W2476" t="str">
        <f t="shared" si="388"/>
        <v>Aug</v>
      </c>
      <c r="X2476" t="str">
        <f t="shared" si="389"/>
        <v>5000 to 9999</v>
      </c>
      <c r="Y2476" s="12">
        <f>VLOOKUP(H2476,Table1[#All],2,)*Kickstarter!E2476</f>
        <v>5000.18</v>
      </c>
      <c r="Z2476" s="5">
        <f>Y2476/'currency conversion'!$B$18</f>
        <v>1.0852928511233885E-4</v>
      </c>
    </row>
    <row r="2477" spans="1:26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0"/>
        <v>1.0471999999999999</v>
      </c>
      <c r="P2477" s="6">
        <f t="shared" si="381"/>
        <v>32.320987654320987</v>
      </c>
      <c r="Q2477" t="str">
        <f t="shared" si="382"/>
        <v>music</v>
      </c>
      <c r="R2477" t="str">
        <f t="shared" si="383"/>
        <v>indie rock</v>
      </c>
      <c r="S2477" s="10">
        <f t="shared" si="384"/>
        <v>40310.037673611107</v>
      </c>
      <c r="T2477" s="10">
        <f t="shared" si="385"/>
        <v>40369.666666666664</v>
      </c>
      <c r="U2477">
        <f t="shared" si="386"/>
        <v>2010</v>
      </c>
      <c r="V2477">
        <f t="shared" si="387"/>
        <v>2010</v>
      </c>
      <c r="W2477" t="str">
        <f t="shared" si="388"/>
        <v>May</v>
      </c>
      <c r="X2477" t="str">
        <f t="shared" si="389"/>
        <v>1000 to 4999</v>
      </c>
      <c r="Y2477" s="12">
        <f>VLOOKUP(H2477,Table1[#All],2,)*Kickstarter!E2477</f>
        <v>2618</v>
      </c>
      <c r="Z2477" s="5">
        <f>Y2477/'currency conversion'!$B$18</f>
        <v>5.6823888024851727E-5</v>
      </c>
    </row>
    <row r="2478" spans="1:26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0"/>
        <v>1.050225</v>
      </c>
      <c r="P2478" s="6">
        <f t="shared" si="381"/>
        <v>61.103999999999999</v>
      </c>
      <c r="Q2478" t="str">
        <f t="shared" si="382"/>
        <v>music</v>
      </c>
      <c r="R2478" t="str">
        <f t="shared" si="383"/>
        <v>indie rock</v>
      </c>
      <c r="S2478" s="10">
        <f t="shared" si="384"/>
        <v>41913.078356481477</v>
      </c>
      <c r="T2478" s="10">
        <f t="shared" si="385"/>
        <v>41946.120023148149</v>
      </c>
      <c r="U2478">
        <f t="shared" si="386"/>
        <v>2014</v>
      </c>
      <c r="V2478">
        <f t="shared" si="387"/>
        <v>2014</v>
      </c>
      <c r="W2478" t="str">
        <f t="shared" si="388"/>
        <v>Oct</v>
      </c>
      <c r="X2478" t="str">
        <f t="shared" si="389"/>
        <v>1000 to 4999</v>
      </c>
      <c r="Y2478" s="12">
        <f>VLOOKUP(H2478,Table1[#All],2,)*Kickstarter!E2478</f>
        <v>3360.72</v>
      </c>
      <c r="Z2478" s="5">
        <f>Y2478/'currency conversion'!$B$18</f>
        <v>7.2944681804002929E-5</v>
      </c>
    </row>
    <row r="2479" spans="1:26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0"/>
        <v>1.7133333333333334</v>
      </c>
      <c r="P2479" s="6">
        <f t="shared" si="381"/>
        <v>31.341463414634145</v>
      </c>
      <c r="Q2479" t="str">
        <f t="shared" si="382"/>
        <v>music</v>
      </c>
      <c r="R2479" t="str">
        <f t="shared" si="383"/>
        <v>indie rock</v>
      </c>
      <c r="S2479" s="10">
        <f t="shared" si="384"/>
        <v>41088.441493055558</v>
      </c>
      <c r="T2479" s="10">
        <f t="shared" si="385"/>
        <v>41133.441493055558</v>
      </c>
      <c r="U2479">
        <f t="shared" si="386"/>
        <v>2012</v>
      </c>
      <c r="V2479">
        <f t="shared" si="387"/>
        <v>2012</v>
      </c>
      <c r="W2479" t="str">
        <f t="shared" si="388"/>
        <v>Jun</v>
      </c>
      <c r="X2479" t="str">
        <f t="shared" si="389"/>
        <v>1000 to 4999</v>
      </c>
      <c r="Y2479" s="12">
        <f>VLOOKUP(H2479,Table1[#All],2,)*Kickstarter!E2479</f>
        <v>1285</v>
      </c>
      <c r="Z2479" s="5">
        <f>Y2479/'currency conversion'!$B$18</f>
        <v>2.7891022197071988E-5</v>
      </c>
    </row>
    <row r="2480" spans="1:26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0"/>
        <v>1.2749999999999999</v>
      </c>
      <c r="P2480" s="6">
        <f t="shared" si="381"/>
        <v>129.1139240506329</v>
      </c>
      <c r="Q2480" t="str">
        <f t="shared" si="382"/>
        <v>music</v>
      </c>
      <c r="R2480" t="str">
        <f t="shared" si="383"/>
        <v>indie rock</v>
      </c>
      <c r="S2480" s="10">
        <f t="shared" si="384"/>
        <v>41257.700381944444</v>
      </c>
      <c r="T2480" s="10">
        <f t="shared" si="385"/>
        <v>41287.700381944444</v>
      </c>
      <c r="U2480">
        <f t="shared" si="386"/>
        <v>2012</v>
      </c>
      <c r="V2480">
        <f t="shared" si="387"/>
        <v>2013</v>
      </c>
      <c r="W2480" t="str">
        <f t="shared" si="388"/>
        <v>Dec</v>
      </c>
      <c r="X2480" t="str">
        <f t="shared" si="389"/>
        <v>10000 to 14999</v>
      </c>
      <c r="Y2480" s="12">
        <f>VLOOKUP(H2480,Table1[#All],2,)*Kickstarter!E2480</f>
        <v>10200</v>
      </c>
      <c r="Z2480" s="5">
        <f>Y2480/'currency conversion'!$B$18</f>
        <v>2.2139177152539634E-4</v>
      </c>
    </row>
    <row r="2481" spans="1:26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0"/>
        <v>1.3344333333333334</v>
      </c>
      <c r="P2481" s="6">
        <f t="shared" si="381"/>
        <v>25.020624999999999</v>
      </c>
      <c r="Q2481" t="str">
        <f t="shared" si="382"/>
        <v>music</v>
      </c>
      <c r="R2481" t="str">
        <f t="shared" si="383"/>
        <v>indie rock</v>
      </c>
      <c r="S2481" s="10">
        <f t="shared" si="384"/>
        <v>41107.476782407408</v>
      </c>
      <c r="T2481" s="10">
        <f t="shared" si="385"/>
        <v>41117.833333333336</v>
      </c>
      <c r="U2481">
        <f t="shared" si="386"/>
        <v>2012</v>
      </c>
      <c r="V2481">
        <f t="shared" si="387"/>
        <v>2012</v>
      </c>
      <c r="W2481" t="str">
        <f t="shared" si="388"/>
        <v>Jul</v>
      </c>
      <c r="X2481" t="str">
        <f t="shared" si="389"/>
        <v>&lt;1000</v>
      </c>
      <c r="Y2481" s="12">
        <f>VLOOKUP(H2481,Table1[#All],2,)*Kickstarter!E2481</f>
        <v>400.33</v>
      </c>
      <c r="Z2481" s="5">
        <f>Y2481/'currency conversion'!$B$18</f>
        <v>8.6891929308590101E-6</v>
      </c>
    </row>
    <row r="2482" spans="1:26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0"/>
        <v>1</v>
      </c>
      <c r="P2482" s="6">
        <f t="shared" si="381"/>
        <v>250</v>
      </c>
      <c r="Q2482" t="str">
        <f t="shared" si="382"/>
        <v>music</v>
      </c>
      <c r="R2482" t="str">
        <f t="shared" si="383"/>
        <v>indie rock</v>
      </c>
      <c r="S2482" s="10">
        <f t="shared" si="384"/>
        <v>42227.686157407406</v>
      </c>
      <c r="T2482" s="10">
        <f t="shared" si="385"/>
        <v>42287.686157407406</v>
      </c>
      <c r="U2482">
        <f t="shared" si="386"/>
        <v>2015</v>
      </c>
      <c r="V2482">
        <f t="shared" si="387"/>
        <v>2015</v>
      </c>
      <c r="W2482" t="str">
        <f t="shared" si="388"/>
        <v>Aug</v>
      </c>
      <c r="X2482" t="str">
        <f t="shared" si="389"/>
        <v>1000 to 4999</v>
      </c>
      <c r="Y2482" s="12">
        <f>VLOOKUP(H2482,Table1[#All],2,)*Kickstarter!E2482</f>
        <v>2000</v>
      </c>
      <c r="Z2482" s="5">
        <f>Y2482/'currency conversion'!$B$18</f>
        <v>4.3410151279489477E-5</v>
      </c>
    </row>
    <row r="2483" spans="1:26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0"/>
        <v>1.1291099999999998</v>
      </c>
      <c r="P2483" s="6">
        <f t="shared" si="381"/>
        <v>47.541473684210523</v>
      </c>
      <c r="Q2483" t="str">
        <f t="shared" si="382"/>
        <v>music</v>
      </c>
      <c r="R2483" t="str">
        <f t="shared" si="383"/>
        <v>indie rock</v>
      </c>
      <c r="S2483" s="10">
        <f t="shared" si="384"/>
        <v>40999.395925925928</v>
      </c>
      <c r="T2483" s="10">
        <f t="shared" si="385"/>
        <v>41029.395925925928</v>
      </c>
      <c r="U2483">
        <f t="shared" si="386"/>
        <v>2012</v>
      </c>
      <c r="V2483">
        <f t="shared" si="387"/>
        <v>2012</v>
      </c>
      <c r="W2483" t="str">
        <f t="shared" si="388"/>
        <v>Mar</v>
      </c>
      <c r="X2483" t="str">
        <f t="shared" si="389"/>
        <v>1000 to 4999</v>
      </c>
      <c r="Y2483" s="12">
        <f>VLOOKUP(H2483,Table1[#All],2,)*Kickstarter!E2483</f>
        <v>4516.4399999999996</v>
      </c>
      <c r="Z2483" s="5">
        <f>Y2483/'currency conversion'!$B$18</f>
        <v>9.8029671822368712E-5</v>
      </c>
    </row>
    <row r="2484" spans="1:26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0"/>
        <v>1.0009999999999999</v>
      </c>
      <c r="P2484" s="6">
        <f t="shared" si="381"/>
        <v>40.04</v>
      </c>
      <c r="Q2484" t="str">
        <f t="shared" si="382"/>
        <v>music</v>
      </c>
      <c r="R2484" t="str">
        <f t="shared" si="383"/>
        <v>indie rock</v>
      </c>
      <c r="S2484" s="10">
        <f t="shared" si="384"/>
        <v>40711.532210648147</v>
      </c>
      <c r="T2484" s="10">
        <f t="shared" si="385"/>
        <v>40756.532210648147</v>
      </c>
      <c r="U2484">
        <f t="shared" si="386"/>
        <v>2011</v>
      </c>
      <c r="V2484">
        <f t="shared" si="387"/>
        <v>2011</v>
      </c>
      <c r="W2484" t="str">
        <f t="shared" si="388"/>
        <v>Jun</v>
      </c>
      <c r="X2484" t="str">
        <f t="shared" si="389"/>
        <v>1000 to 4999</v>
      </c>
      <c r="Y2484" s="12">
        <f>VLOOKUP(H2484,Table1[#All],2,)*Kickstarter!E2484</f>
        <v>1001</v>
      </c>
      <c r="Z2484" s="5">
        <f>Y2484/'currency conversion'!$B$18</f>
        <v>2.1726780715384483E-5</v>
      </c>
    </row>
    <row r="2485" spans="1:26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0"/>
        <v>1.1372727272727272</v>
      </c>
      <c r="P2485" s="6">
        <f t="shared" si="381"/>
        <v>65.84210526315789</v>
      </c>
      <c r="Q2485" t="str">
        <f t="shared" si="382"/>
        <v>music</v>
      </c>
      <c r="R2485" t="str">
        <f t="shared" si="383"/>
        <v>indie rock</v>
      </c>
      <c r="S2485" s="10">
        <f t="shared" si="384"/>
        <v>40970.500034722223</v>
      </c>
      <c r="T2485" s="10">
        <f t="shared" si="385"/>
        <v>41030.458368055552</v>
      </c>
      <c r="U2485">
        <f t="shared" si="386"/>
        <v>2012</v>
      </c>
      <c r="V2485">
        <f t="shared" si="387"/>
        <v>2012</v>
      </c>
      <c r="W2485" t="str">
        <f t="shared" si="388"/>
        <v>Mar</v>
      </c>
      <c r="X2485" t="str">
        <f t="shared" si="389"/>
        <v>1000 to 4999</v>
      </c>
      <c r="Y2485" s="12">
        <f>VLOOKUP(H2485,Table1[#All],2,)*Kickstarter!E2485</f>
        <v>1251</v>
      </c>
      <c r="Z2485" s="5">
        <f>Y2485/'currency conversion'!$B$18</f>
        <v>2.7153049625320667E-5</v>
      </c>
    </row>
    <row r="2486" spans="1:26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0"/>
        <v>1.1931742857142855</v>
      </c>
      <c r="P2486" s="6">
        <f t="shared" si="381"/>
        <v>46.401222222222216</v>
      </c>
      <c r="Q2486" t="str">
        <f t="shared" si="382"/>
        <v>music</v>
      </c>
      <c r="R2486" t="str">
        <f t="shared" si="383"/>
        <v>indie rock</v>
      </c>
      <c r="S2486" s="10">
        <f t="shared" si="384"/>
        <v>40771.666701388887</v>
      </c>
      <c r="T2486" s="10">
        <f t="shared" si="385"/>
        <v>40801.666701388887</v>
      </c>
      <c r="U2486">
        <f t="shared" si="386"/>
        <v>2011</v>
      </c>
      <c r="V2486">
        <f t="shared" si="387"/>
        <v>2011</v>
      </c>
      <c r="W2486" t="str">
        <f t="shared" si="388"/>
        <v>Aug</v>
      </c>
      <c r="X2486" t="str">
        <f t="shared" si="389"/>
        <v>1000 to 4999</v>
      </c>
      <c r="Y2486" s="12">
        <f>VLOOKUP(H2486,Table1[#All],2,)*Kickstarter!E2486</f>
        <v>4176.1099999999997</v>
      </c>
      <c r="Z2486" s="5">
        <f>Y2486/'currency conversion'!$B$18</f>
        <v>9.0642783429894394E-5</v>
      </c>
    </row>
    <row r="2487" spans="1:26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0"/>
        <v>1.0325</v>
      </c>
      <c r="P2487" s="6">
        <f t="shared" si="381"/>
        <v>50.365853658536587</v>
      </c>
      <c r="Q2487" t="str">
        <f t="shared" si="382"/>
        <v>music</v>
      </c>
      <c r="R2487" t="str">
        <f t="shared" si="383"/>
        <v>indie rock</v>
      </c>
      <c r="S2487" s="10">
        <f t="shared" si="384"/>
        <v>40793.748599537037</v>
      </c>
      <c r="T2487" s="10">
        <f t="shared" si="385"/>
        <v>40828.748599537037</v>
      </c>
      <c r="U2487">
        <f t="shared" si="386"/>
        <v>2011</v>
      </c>
      <c r="V2487">
        <f t="shared" si="387"/>
        <v>2011</v>
      </c>
      <c r="W2487" t="str">
        <f t="shared" si="388"/>
        <v>Sep</v>
      </c>
      <c r="X2487" t="str">
        <f t="shared" si="389"/>
        <v>1000 to 4999</v>
      </c>
      <c r="Y2487" s="12">
        <f>VLOOKUP(H2487,Table1[#All],2,)*Kickstarter!E2487</f>
        <v>2065</v>
      </c>
      <c r="Z2487" s="5">
        <f>Y2487/'currency conversion'!$B$18</f>
        <v>4.4820981196072885E-5</v>
      </c>
    </row>
    <row r="2488" spans="1:26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0"/>
        <v>2.6566666666666667</v>
      </c>
      <c r="P2488" s="6">
        <f t="shared" si="381"/>
        <v>26.566666666666666</v>
      </c>
      <c r="Q2488" t="str">
        <f t="shared" si="382"/>
        <v>music</v>
      </c>
      <c r="R2488" t="str">
        <f t="shared" si="383"/>
        <v>indie rock</v>
      </c>
      <c r="S2488" s="10">
        <f t="shared" si="384"/>
        <v>40991.458055555559</v>
      </c>
      <c r="T2488" s="10">
        <f t="shared" si="385"/>
        <v>41021.458055555559</v>
      </c>
      <c r="U2488">
        <f t="shared" si="386"/>
        <v>2012</v>
      </c>
      <c r="V2488">
        <f t="shared" si="387"/>
        <v>2012</v>
      </c>
      <c r="W2488" t="str">
        <f t="shared" si="388"/>
        <v>Mar</v>
      </c>
      <c r="X2488" t="str">
        <f t="shared" si="389"/>
        <v>&lt;1000</v>
      </c>
      <c r="Y2488" s="12">
        <f>VLOOKUP(H2488,Table1[#All],2,)*Kickstarter!E2488</f>
        <v>797</v>
      </c>
      <c r="Z2488" s="5">
        <f>Y2488/'currency conversion'!$B$18</f>
        <v>1.7298945284876555E-5</v>
      </c>
    </row>
    <row r="2489" spans="1:26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0"/>
        <v>1.0005066666666667</v>
      </c>
      <c r="P2489" s="6">
        <f t="shared" si="381"/>
        <v>39.493684210526318</v>
      </c>
      <c r="Q2489" t="str">
        <f t="shared" si="382"/>
        <v>music</v>
      </c>
      <c r="R2489" t="str">
        <f t="shared" si="383"/>
        <v>indie rock</v>
      </c>
      <c r="S2489" s="10">
        <f t="shared" si="384"/>
        <v>41025.833298611113</v>
      </c>
      <c r="T2489" s="10">
        <f t="shared" si="385"/>
        <v>41055.833298611113</v>
      </c>
      <c r="U2489">
        <f t="shared" si="386"/>
        <v>2012</v>
      </c>
      <c r="V2489">
        <f t="shared" si="387"/>
        <v>2012</v>
      </c>
      <c r="W2489" t="str">
        <f t="shared" si="388"/>
        <v>Apr</v>
      </c>
      <c r="X2489" t="str">
        <f t="shared" si="389"/>
        <v>1000 to 4999</v>
      </c>
      <c r="Y2489" s="12">
        <f>VLOOKUP(H2489,Table1[#All],2,)*Kickstarter!E2489</f>
        <v>1500.76</v>
      </c>
      <c r="Z2489" s="5">
        <f>Y2489/'currency conversion'!$B$18</f>
        <v>3.2574109317103313E-5</v>
      </c>
    </row>
    <row r="2490" spans="1:26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0"/>
        <v>1.0669999999999999</v>
      </c>
      <c r="P2490" s="6">
        <f t="shared" si="381"/>
        <v>49.246153846153845</v>
      </c>
      <c r="Q2490" t="str">
        <f t="shared" si="382"/>
        <v>music</v>
      </c>
      <c r="R2490" t="str">
        <f t="shared" si="383"/>
        <v>indie rock</v>
      </c>
      <c r="S2490" s="10">
        <f t="shared" si="384"/>
        <v>40833.383194444446</v>
      </c>
      <c r="T2490" s="10">
        <f t="shared" si="385"/>
        <v>40863.424861111111</v>
      </c>
      <c r="U2490">
        <f t="shared" si="386"/>
        <v>2011</v>
      </c>
      <c r="V2490">
        <f t="shared" si="387"/>
        <v>2011</v>
      </c>
      <c r="W2490" t="str">
        <f t="shared" si="388"/>
        <v>Oct</v>
      </c>
      <c r="X2490" t="str">
        <f t="shared" si="389"/>
        <v>1000 to 4999</v>
      </c>
      <c r="Y2490" s="12">
        <f>VLOOKUP(H2490,Table1[#All],2,)*Kickstarter!E2490</f>
        <v>3201</v>
      </c>
      <c r="Z2490" s="5">
        <f>Y2490/'currency conversion'!$B$18</f>
        <v>6.9477947122822904E-5</v>
      </c>
    </row>
    <row r="2491" spans="1:26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0"/>
        <v>1.3367142857142857</v>
      </c>
      <c r="P2491" s="6">
        <f t="shared" si="381"/>
        <v>62.38</v>
      </c>
      <c r="Q2491" t="str">
        <f t="shared" si="382"/>
        <v>music</v>
      </c>
      <c r="R2491" t="str">
        <f t="shared" si="383"/>
        <v>indie rock</v>
      </c>
      <c r="S2491" s="10">
        <f t="shared" si="384"/>
        <v>41373.440266203703</v>
      </c>
      <c r="T2491" s="10">
        <f t="shared" si="385"/>
        <v>41403.440266203703</v>
      </c>
      <c r="U2491">
        <f t="shared" si="386"/>
        <v>2013</v>
      </c>
      <c r="V2491">
        <f t="shared" si="387"/>
        <v>2013</v>
      </c>
      <c r="W2491" t="str">
        <f t="shared" si="388"/>
        <v>Apr</v>
      </c>
      <c r="X2491" t="str">
        <f t="shared" si="389"/>
        <v>1000 to 4999</v>
      </c>
      <c r="Y2491" s="12">
        <f>VLOOKUP(H2491,Table1[#All],2,)*Kickstarter!E2491</f>
        <v>4678.5</v>
      </c>
      <c r="Z2491" s="5">
        <f>Y2491/'currency conversion'!$B$18</f>
        <v>1.0154719638054576E-4</v>
      </c>
    </row>
    <row r="2492" spans="1:26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0"/>
        <v>1.214</v>
      </c>
      <c r="P2492" s="6">
        <f t="shared" si="381"/>
        <v>37.9375</v>
      </c>
      <c r="Q2492" t="str">
        <f t="shared" si="382"/>
        <v>music</v>
      </c>
      <c r="R2492" t="str">
        <f t="shared" si="383"/>
        <v>indie rock</v>
      </c>
      <c r="S2492" s="10">
        <f t="shared" si="384"/>
        <v>41022.977731481486</v>
      </c>
      <c r="T2492" s="10">
        <f t="shared" si="385"/>
        <v>41082.977731481486</v>
      </c>
      <c r="U2492">
        <f t="shared" si="386"/>
        <v>2012</v>
      </c>
      <c r="V2492">
        <f t="shared" si="387"/>
        <v>2012</v>
      </c>
      <c r="W2492" t="str">
        <f t="shared" si="388"/>
        <v>Apr</v>
      </c>
      <c r="X2492" t="str">
        <f t="shared" si="389"/>
        <v>&lt;1000</v>
      </c>
      <c r="Y2492" s="12">
        <f>VLOOKUP(H2492,Table1[#All],2,)*Kickstarter!E2492</f>
        <v>607</v>
      </c>
      <c r="Z2492" s="5">
        <f>Y2492/'currency conversion'!$B$18</f>
        <v>1.3174980913325056E-5</v>
      </c>
    </row>
    <row r="2493" spans="1:26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0"/>
        <v>1.032</v>
      </c>
      <c r="P2493" s="6">
        <f t="shared" si="381"/>
        <v>51.6</v>
      </c>
      <c r="Q2493" t="str">
        <f t="shared" si="382"/>
        <v>music</v>
      </c>
      <c r="R2493" t="str">
        <f t="shared" si="383"/>
        <v>indie rock</v>
      </c>
      <c r="S2493" s="10">
        <f t="shared" si="384"/>
        <v>40542.589282407411</v>
      </c>
      <c r="T2493" s="10">
        <f t="shared" si="385"/>
        <v>40558.827083333337</v>
      </c>
      <c r="U2493">
        <f t="shared" si="386"/>
        <v>2010</v>
      </c>
      <c r="V2493">
        <f t="shared" si="387"/>
        <v>2011</v>
      </c>
      <c r="W2493" t="str">
        <f t="shared" si="388"/>
        <v>Dec</v>
      </c>
      <c r="X2493" t="str">
        <f t="shared" si="389"/>
        <v>&lt;1000</v>
      </c>
      <c r="Y2493" s="12">
        <f>VLOOKUP(H2493,Table1[#All],2,)*Kickstarter!E2493</f>
        <v>516</v>
      </c>
      <c r="Z2493" s="5">
        <f>Y2493/'currency conversion'!$B$18</f>
        <v>1.1199819030108285E-5</v>
      </c>
    </row>
    <row r="2494" spans="1:26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0"/>
        <v>1.25</v>
      </c>
      <c r="P2494" s="6">
        <f t="shared" si="381"/>
        <v>27.777777777777779</v>
      </c>
      <c r="Q2494" t="str">
        <f t="shared" si="382"/>
        <v>music</v>
      </c>
      <c r="R2494" t="str">
        <f t="shared" si="383"/>
        <v>indie rock</v>
      </c>
      <c r="S2494" s="10">
        <f t="shared" si="384"/>
        <v>41024.735972222225</v>
      </c>
      <c r="T2494" s="10">
        <f t="shared" si="385"/>
        <v>41076.165972222225</v>
      </c>
      <c r="U2494">
        <f t="shared" si="386"/>
        <v>2012</v>
      </c>
      <c r="V2494">
        <f t="shared" si="387"/>
        <v>2012</v>
      </c>
      <c r="W2494" t="str">
        <f t="shared" si="388"/>
        <v>Apr</v>
      </c>
      <c r="X2494" t="str">
        <f t="shared" si="389"/>
        <v>&lt;1000</v>
      </c>
      <c r="Y2494" s="12">
        <f>VLOOKUP(H2494,Table1[#All],2,)*Kickstarter!E2494</f>
        <v>750</v>
      </c>
      <c r="Z2494" s="5">
        <f>Y2494/'currency conversion'!$B$18</f>
        <v>1.6278806729808555E-5</v>
      </c>
    </row>
    <row r="2495" spans="1:26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0"/>
        <v>1.2869999999999999</v>
      </c>
      <c r="P2495" s="6">
        <f t="shared" si="381"/>
        <v>99.382239382239376</v>
      </c>
      <c r="Q2495" t="str">
        <f t="shared" si="382"/>
        <v>music</v>
      </c>
      <c r="R2495" t="str">
        <f t="shared" si="383"/>
        <v>indie rock</v>
      </c>
      <c r="S2495" s="10">
        <f t="shared" si="384"/>
        <v>41347.918287037035</v>
      </c>
      <c r="T2495" s="10">
        <f t="shared" si="385"/>
        <v>41392.918287037035</v>
      </c>
      <c r="U2495">
        <f t="shared" si="386"/>
        <v>2013</v>
      </c>
      <c r="V2495">
        <f t="shared" si="387"/>
        <v>2013</v>
      </c>
      <c r="W2495" t="str">
        <f t="shared" si="388"/>
        <v>Mar</v>
      </c>
      <c r="X2495" t="str">
        <f t="shared" si="389"/>
        <v>25000 to 29999</v>
      </c>
      <c r="Y2495" s="12">
        <f>VLOOKUP(H2495,Table1[#All],2,)*Kickstarter!E2495</f>
        <v>25740</v>
      </c>
      <c r="Z2495" s="5">
        <f>Y2495/'currency conversion'!$B$18</f>
        <v>5.5868864696702954E-4</v>
      </c>
    </row>
    <row r="2496" spans="1:26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0"/>
        <v>1.0100533333333332</v>
      </c>
      <c r="P2496" s="6">
        <f t="shared" si="381"/>
        <v>38.848205128205123</v>
      </c>
      <c r="Q2496" t="str">
        <f t="shared" si="382"/>
        <v>music</v>
      </c>
      <c r="R2496" t="str">
        <f t="shared" si="383"/>
        <v>indie rock</v>
      </c>
      <c r="S2496" s="10">
        <f t="shared" si="384"/>
        <v>41022.395185185189</v>
      </c>
      <c r="T2496" s="10">
        <f t="shared" si="385"/>
        <v>41052.395185185189</v>
      </c>
      <c r="U2496">
        <f t="shared" si="386"/>
        <v>2012</v>
      </c>
      <c r="V2496">
        <f t="shared" si="387"/>
        <v>2012</v>
      </c>
      <c r="W2496" t="str">
        <f t="shared" si="388"/>
        <v>Apr</v>
      </c>
      <c r="X2496" t="str">
        <f t="shared" si="389"/>
        <v>1000 to 4999</v>
      </c>
      <c r="Y2496" s="12">
        <f>VLOOKUP(H2496,Table1[#All],2,)*Kickstarter!E2496</f>
        <v>1515.08</v>
      </c>
      <c r="Z2496" s="5">
        <f>Y2496/'currency conversion'!$B$18</f>
        <v>3.2884926000264456E-5</v>
      </c>
    </row>
    <row r="2497" spans="1:26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0"/>
        <v>1.2753666666666665</v>
      </c>
      <c r="P2497" s="6">
        <f t="shared" si="381"/>
        <v>45.548809523809524</v>
      </c>
      <c r="Q2497" t="str">
        <f t="shared" si="382"/>
        <v>music</v>
      </c>
      <c r="R2497" t="str">
        <f t="shared" si="383"/>
        <v>indie rock</v>
      </c>
      <c r="S2497" s="10">
        <f t="shared" si="384"/>
        <v>41036.696469907409</v>
      </c>
      <c r="T2497" s="10">
        <f t="shared" si="385"/>
        <v>41066.696469907409</v>
      </c>
      <c r="U2497">
        <f t="shared" si="386"/>
        <v>2012</v>
      </c>
      <c r="V2497">
        <f t="shared" si="387"/>
        <v>2012</v>
      </c>
      <c r="W2497" t="str">
        <f t="shared" si="388"/>
        <v>May</v>
      </c>
      <c r="X2497" t="str">
        <f t="shared" si="389"/>
        <v>1000 to 4999</v>
      </c>
      <c r="Y2497" s="12">
        <f>VLOOKUP(H2497,Table1[#All],2,)*Kickstarter!E2497</f>
        <v>1913.05</v>
      </c>
      <c r="Z2497" s="5">
        <f>Y2497/'currency conversion'!$B$18</f>
        <v>4.1522894952613672E-5</v>
      </c>
    </row>
    <row r="2498" spans="1:26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0"/>
        <v>1</v>
      </c>
      <c r="P2498" s="6">
        <f t="shared" si="381"/>
        <v>600</v>
      </c>
      <c r="Q2498" t="str">
        <f t="shared" si="382"/>
        <v>music</v>
      </c>
      <c r="R2498" t="str">
        <f t="shared" si="383"/>
        <v>indie rock</v>
      </c>
      <c r="S2498" s="10">
        <f t="shared" si="384"/>
        <v>41327.746435185181</v>
      </c>
      <c r="T2498" s="10">
        <f t="shared" si="385"/>
        <v>41362.704768518517</v>
      </c>
      <c r="U2498">
        <f t="shared" si="386"/>
        <v>2013</v>
      </c>
      <c r="V2498">
        <f t="shared" si="387"/>
        <v>2013</v>
      </c>
      <c r="W2498" t="str">
        <f t="shared" si="388"/>
        <v>Feb</v>
      </c>
      <c r="X2498" t="str">
        <f t="shared" si="389"/>
        <v>5000 to 9999</v>
      </c>
      <c r="Y2498" s="12">
        <f>VLOOKUP(H2498,Table1[#All],2,)*Kickstarter!E2498</f>
        <v>6000</v>
      </c>
      <c r="Z2498" s="5">
        <f>Y2498/'currency conversion'!$B$18</f>
        <v>1.3023045383846844E-4</v>
      </c>
    </row>
    <row r="2499" spans="1:26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0">IF(D2499&lt;&gt;0,IF(E2499&lt;&gt;0,E2499/D2499,0),0)</f>
        <v>1.127715</v>
      </c>
      <c r="P2499" s="6">
        <f t="shared" ref="P2499:P2562" si="391">IF(L2499&lt;&gt;0,IF(E2499&lt;&gt;0,E2499/L2499,0),0)</f>
        <v>80.551071428571419</v>
      </c>
      <c r="Q2499" t="str">
        <f t="shared" ref="Q2499:Q2562" si="392">LEFT(N2499,SEARCH("/",N2499,1)-1)</f>
        <v>music</v>
      </c>
      <c r="R2499" t="str">
        <f t="shared" ref="R2499:R2562" si="393">RIGHT(N2499,LEN(N2499)-SEARCH("/",N2499,1))</f>
        <v>indie rock</v>
      </c>
      <c r="S2499" s="10">
        <f t="shared" ref="S2499:S2562" si="394">(J2499/86400)+25569+(-6/24)</f>
        <v>40730.628912037035</v>
      </c>
      <c r="T2499" s="10">
        <f t="shared" ref="T2499:T2562" si="395">(I2499/86400)+25569+(-6/24)</f>
        <v>40760.628912037035</v>
      </c>
      <c r="U2499">
        <f t="shared" ref="U2499:U2562" si="396">YEAR(S2499)</f>
        <v>2011</v>
      </c>
      <c r="V2499">
        <f t="shared" ref="V2499:V2562" si="397">YEAR(T2499)</f>
        <v>2011</v>
      </c>
      <c r="W2499" t="str">
        <f t="shared" ref="W2499:W2562" si="398">TEXT(S2499,"mmm")</f>
        <v>Jul</v>
      </c>
      <c r="X2499" t="str">
        <f t="shared" ref="X2499:X2562" si="399">IF(E2499=0,"No funding",IF(E2499&lt;1000,"&lt;1000",IF(E2499&lt;4999,"1000 to 4999",IF(E2499&lt;10000,"5000 to 9999",IF(E2499&lt;14999,"10000 to 14999",IF(E2499&lt;20000,"15000 to 19999",IF(E2499&lt;25000,"20000 to 24999",IF(E2499&lt;30000,"25000 to 29999",IF(E2499&lt;35000,"30000 to 34999",IF(E2499&lt;40000,"35000 to 39999",IF(E2499&lt;45000,"40000 to 44999",IF(E2499&lt;50000,"45000 to 49999","&gt;50000"))))))))))))</f>
        <v>1000 to 4999</v>
      </c>
      <c r="Y2499" s="12">
        <f>VLOOKUP(H2499,Table1[#All],2,)*Kickstarter!E2499</f>
        <v>4510.8599999999997</v>
      </c>
      <c r="Z2499" s="5">
        <f>Y2499/'currency conversion'!$B$18</f>
        <v>9.7908557500298949E-5</v>
      </c>
    </row>
    <row r="2500" spans="1:26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0"/>
        <v>1.056</v>
      </c>
      <c r="P2500" s="6">
        <f t="shared" si="391"/>
        <v>52.8</v>
      </c>
      <c r="Q2500" t="str">
        <f t="shared" si="392"/>
        <v>music</v>
      </c>
      <c r="R2500" t="str">
        <f t="shared" si="393"/>
        <v>indie rock</v>
      </c>
      <c r="S2500" s="10">
        <f t="shared" si="394"/>
        <v>42017.717442129629</v>
      </c>
      <c r="T2500" s="10">
        <f t="shared" si="395"/>
        <v>42031.717442129629</v>
      </c>
      <c r="U2500">
        <f t="shared" si="396"/>
        <v>2015</v>
      </c>
      <c r="V2500">
        <f t="shared" si="397"/>
        <v>2015</v>
      </c>
      <c r="W2500" t="str">
        <f t="shared" si="398"/>
        <v>Jan</v>
      </c>
      <c r="X2500" t="str">
        <f t="shared" si="399"/>
        <v>1000 to 4999</v>
      </c>
      <c r="Y2500" s="12">
        <f>VLOOKUP(H2500,Table1[#All],2,)*Kickstarter!E2500</f>
        <v>1056</v>
      </c>
      <c r="Z2500" s="5">
        <f>Y2500/'currency conversion'!$B$18</f>
        <v>2.2920559875570443E-5</v>
      </c>
    </row>
    <row r="2501" spans="1:26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0"/>
        <v>2.0262500000000001</v>
      </c>
      <c r="P2501" s="6">
        <f t="shared" si="391"/>
        <v>47.676470588235297</v>
      </c>
      <c r="Q2501" t="str">
        <f t="shared" si="392"/>
        <v>music</v>
      </c>
      <c r="R2501" t="str">
        <f t="shared" si="393"/>
        <v>indie rock</v>
      </c>
      <c r="S2501" s="10">
        <f t="shared" si="394"/>
        <v>41226.398576388892</v>
      </c>
      <c r="T2501" s="10">
        <f t="shared" si="395"/>
        <v>41274.5</v>
      </c>
      <c r="U2501">
        <f t="shared" si="396"/>
        <v>2012</v>
      </c>
      <c r="V2501">
        <f t="shared" si="397"/>
        <v>2012</v>
      </c>
      <c r="W2501" t="str">
        <f t="shared" si="398"/>
        <v>Nov</v>
      </c>
      <c r="X2501" t="str">
        <f t="shared" si="399"/>
        <v>5000 to 9999</v>
      </c>
      <c r="Y2501" s="12">
        <f>VLOOKUP(H2501,Table1[#All],2,)*Kickstarter!E2501</f>
        <v>8105</v>
      </c>
      <c r="Z2501" s="5">
        <f>Y2501/'currency conversion'!$B$18</f>
        <v>1.7591963806013109E-4</v>
      </c>
    </row>
    <row r="2502" spans="1:26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0"/>
        <v>1.1333333333333333</v>
      </c>
      <c r="P2502" s="6">
        <f t="shared" si="391"/>
        <v>23.448275862068964</v>
      </c>
      <c r="Q2502" t="str">
        <f t="shared" si="392"/>
        <v>music</v>
      </c>
      <c r="R2502" t="str">
        <f t="shared" si="393"/>
        <v>indie rock</v>
      </c>
      <c r="S2502" s="10">
        <f t="shared" si="394"/>
        <v>41053.522858796292</v>
      </c>
      <c r="T2502" s="10">
        <f t="shared" si="395"/>
        <v>41083.522858796292</v>
      </c>
      <c r="U2502">
        <f t="shared" si="396"/>
        <v>2012</v>
      </c>
      <c r="V2502">
        <f t="shared" si="397"/>
        <v>2012</v>
      </c>
      <c r="W2502" t="str">
        <f t="shared" si="398"/>
        <v>May</v>
      </c>
      <c r="X2502" t="str">
        <f t="shared" si="399"/>
        <v>&lt;1000</v>
      </c>
      <c r="Y2502" s="12">
        <f>VLOOKUP(H2502,Table1[#All],2,)*Kickstarter!E2502</f>
        <v>680</v>
      </c>
      <c r="Z2502" s="5">
        <f>Y2502/'currency conversion'!$B$18</f>
        <v>1.4759451435026422E-5</v>
      </c>
    </row>
    <row r="2503" spans="1:26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0"/>
        <v>2.5545454545454545E-2</v>
      </c>
      <c r="P2503" s="6">
        <f t="shared" si="391"/>
        <v>40.142857142857146</v>
      </c>
      <c r="Q2503" t="str">
        <f t="shared" si="392"/>
        <v>food</v>
      </c>
      <c r="R2503" t="str">
        <f t="shared" si="393"/>
        <v>restaurants</v>
      </c>
      <c r="S2503" s="10">
        <f t="shared" si="394"/>
        <v>42244.526666666672</v>
      </c>
      <c r="T2503" s="10">
        <f t="shared" si="395"/>
        <v>42274.526666666672</v>
      </c>
      <c r="U2503">
        <f t="shared" si="396"/>
        <v>2015</v>
      </c>
      <c r="V2503">
        <f t="shared" si="397"/>
        <v>2015</v>
      </c>
      <c r="W2503" t="str">
        <f t="shared" si="398"/>
        <v>Aug</v>
      </c>
      <c r="X2503" t="str">
        <f t="shared" si="399"/>
        <v>&lt;1000</v>
      </c>
      <c r="Y2503" s="12">
        <f>VLOOKUP(H2503,Table1[#All],2,)*Kickstarter!E2503</f>
        <v>210.75</v>
      </c>
      <c r="Z2503" s="5">
        <f>Y2503/'currency conversion'!$B$18</f>
        <v>4.5743446910762033E-6</v>
      </c>
    </row>
    <row r="2504" spans="1:26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0"/>
        <v>7.8181818181818181E-4</v>
      </c>
      <c r="P2504" s="6">
        <f t="shared" si="391"/>
        <v>17.2</v>
      </c>
      <c r="Q2504" t="str">
        <f t="shared" si="392"/>
        <v>food</v>
      </c>
      <c r="R2504" t="str">
        <f t="shared" si="393"/>
        <v>restaurants</v>
      </c>
      <c r="S2504" s="10">
        <f t="shared" si="394"/>
        <v>41858.575439814813</v>
      </c>
      <c r="T2504" s="10">
        <f t="shared" si="395"/>
        <v>41903.575439814813</v>
      </c>
      <c r="U2504">
        <f t="shared" si="396"/>
        <v>2014</v>
      </c>
      <c r="V2504">
        <f t="shared" si="397"/>
        <v>2014</v>
      </c>
      <c r="W2504" t="str">
        <f t="shared" si="398"/>
        <v>Aug</v>
      </c>
      <c r="X2504" t="str">
        <f t="shared" si="399"/>
        <v>&lt;1000</v>
      </c>
      <c r="Y2504" s="12">
        <f>VLOOKUP(H2504,Table1[#All],2,)*Kickstarter!E2504</f>
        <v>86</v>
      </c>
      <c r="Z2504" s="5">
        <f>Y2504/'currency conversion'!$B$18</f>
        <v>1.8666365050180475E-6</v>
      </c>
    </row>
    <row r="2505" spans="1:26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0"/>
        <v>0</v>
      </c>
      <c r="P2505" s="6">
        <f t="shared" si="391"/>
        <v>0</v>
      </c>
      <c r="Q2505" t="str">
        <f t="shared" si="392"/>
        <v>food</v>
      </c>
      <c r="R2505" t="str">
        <f t="shared" si="393"/>
        <v>restaurants</v>
      </c>
      <c r="S2505" s="10">
        <f t="shared" si="394"/>
        <v>42498.649398148147</v>
      </c>
      <c r="T2505" s="10">
        <f t="shared" si="395"/>
        <v>42528.629166666666</v>
      </c>
      <c r="U2505">
        <f t="shared" si="396"/>
        <v>2016</v>
      </c>
      <c r="V2505">
        <f t="shared" si="397"/>
        <v>2016</v>
      </c>
      <c r="W2505" t="str">
        <f t="shared" si="398"/>
        <v>May</v>
      </c>
      <c r="X2505" t="str">
        <f t="shared" si="399"/>
        <v>No funding</v>
      </c>
      <c r="Y2505" s="12">
        <f>VLOOKUP(H2505,Table1[#All],2,)*Kickstarter!E2505</f>
        <v>0</v>
      </c>
      <c r="Z2505" s="5">
        <f>Y2505/'currency conversion'!$B$18</f>
        <v>0</v>
      </c>
    </row>
    <row r="2506" spans="1:26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0"/>
        <v>0</v>
      </c>
      <c r="P2506" s="6">
        <f t="shared" si="391"/>
        <v>0</v>
      </c>
      <c r="Q2506" t="str">
        <f t="shared" si="392"/>
        <v>food</v>
      </c>
      <c r="R2506" t="str">
        <f t="shared" si="393"/>
        <v>restaurants</v>
      </c>
      <c r="S2506" s="10">
        <f t="shared" si="394"/>
        <v>41927.765439814815</v>
      </c>
      <c r="T2506" s="10">
        <f t="shared" si="395"/>
        <v>41957.807106481487</v>
      </c>
      <c r="U2506">
        <f t="shared" si="396"/>
        <v>2014</v>
      </c>
      <c r="V2506">
        <f t="shared" si="397"/>
        <v>2014</v>
      </c>
      <c r="W2506" t="str">
        <f t="shared" si="398"/>
        <v>Oct</v>
      </c>
      <c r="X2506" t="str">
        <f t="shared" si="399"/>
        <v>No funding</v>
      </c>
      <c r="Y2506" s="12">
        <f>VLOOKUP(H2506,Table1[#All],2,)*Kickstarter!E2506</f>
        <v>0</v>
      </c>
      <c r="Z2506" s="5">
        <f>Y2506/'currency conversion'!$B$18</f>
        <v>0</v>
      </c>
    </row>
    <row r="2507" spans="1:26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0"/>
        <v>0</v>
      </c>
      <c r="P2507" s="6">
        <f t="shared" si="391"/>
        <v>0</v>
      </c>
      <c r="Q2507" t="str">
        <f t="shared" si="392"/>
        <v>food</v>
      </c>
      <c r="R2507" t="str">
        <f t="shared" si="393"/>
        <v>restaurants</v>
      </c>
      <c r="S2507" s="10">
        <f t="shared" si="394"/>
        <v>42046.80574074074</v>
      </c>
      <c r="T2507" s="10">
        <f t="shared" si="395"/>
        <v>42076.764074074075</v>
      </c>
      <c r="U2507">
        <f t="shared" si="396"/>
        <v>2015</v>
      </c>
      <c r="V2507">
        <f t="shared" si="397"/>
        <v>2015</v>
      </c>
      <c r="W2507" t="str">
        <f t="shared" si="398"/>
        <v>Feb</v>
      </c>
      <c r="X2507" t="str">
        <f t="shared" si="399"/>
        <v>No funding</v>
      </c>
      <c r="Y2507" s="12">
        <f>VLOOKUP(H2507,Table1[#All],2,)*Kickstarter!E2507</f>
        <v>0</v>
      </c>
      <c r="Z2507" s="5">
        <f>Y2507/'currency conversion'!$B$18</f>
        <v>0</v>
      </c>
    </row>
    <row r="2508" spans="1:26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0"/>
        <v>6.0000000000000001E-3</v>
      </c>
      <c r="P2508" s="6">
        <f t="shared" si="391"/>
        <v>15</v>
      </c>
      <c r="Q2508" t="str">
        <f t="shared" si="392"/>
        <v>food</v>
      </c>
      <c r="R2508" t="str">
        <f t="shared" si="393"/>
        <v>restaurants</v>
      </c>
      <c r="S2508" s="10">
        <f t="shared" si="394"/>
        <v>42258.047094907408</v>
      </c>
      <c r="T2508" s="10">
        <f t="shared" si="395"/>
        <v>42280.625</v>
      </c>
      <c r="U2508">
        <f t="shared" si="396"/>
        <v>2015</v>
      </c>
      <c r="V2508">
        <f t="shared" si="397"/>
        <v>2015</v>
      </c>
      <c r="W2508" t="str">
        <f t="shared" si="398"/>
        <v>Sep</v>
      </c>
      <c r="X2508" t="str">
        <f t="shared" si="399"/>
        <v>&lt;1000</v>
      </c>
      <c r="Y2508" s="12">
        <f>VLOOKUP(H2508,Table1[#All],2,)*Kickstarter!E2508</f>
        <v>39.300000000000004</v>
      </c>
      <c r="Z2508" s="5">
        <f>Y2508/'currency conversion'!$B$18</f>
        <v>8.5300947264196826E-7</v>
      </c>
    </row>
    <row r="2509" spans="1:26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0"/>
        <v>0</v>
      </c>
      <c r="P2509" s="6">
        <f t="shared" si="391"/>
        <v>0</v>
      </c>
      <c r="Q2509" t="str">
        <f t="shared" si="392"/>
        <v>food</v>
      </c>
      <c r="R2509" t="str">
        <f t="shared" si="393"/>
        <v>restaurants</v>
      </c>
      <c r="S2509" s="10">
        <f t="shared" si="394"/>
        <v>42104.822962962964</v>
      </c>
      <c r="T2509" s="10">
        <f t="shared" si="395"/>
        <v>42134.822962962964</v>
      </c>
      <c r="U2509">
        <f t="shared" si="396"/>
        <v>2015</v>
      </c>
      <c r="V2509">
        <f t="shared" si="397"/>
        <v>2015</v>
      </c>
      <c r="W2509" t="str">
        <f t="shared" si="398"/>
        <v>Apr</v>
      </c>
      <c r="X2509" t="str">
        <f t="shared" si="399"/>
        <v>No funding</v>
      </c>
      <c r="Y2509" s="12">
        <f>VLOOKUP(H2509,Table1[#All],2,)*Kickstarter!E2509</f>
        <v>0</v>
      </c>
      <c r="Z2509" s="5">
        <f>Y2509/'currency conversion'!$B$18</f>
        <v>0</v>
      </c>
    </row>
    <row r="2510" spans="1:26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0"/>
        <v>0</v>
      </c>
      <c r="P2510" s="6">
        <f t="shared" si="391"/>
        <v>0</v>
      </c>
      <c r="Q2510" t="str">
        <f t="shared" si="392"/>
        <v>food</v>
      </c>
      <c r="R2510" t="str">
        <f t="shared" si="393"/>
        <v>restaurants</v>
      </c>
      <c r="S2510" s="10">
        <f t="shared" si="394"/>
        <v>41835.701782407406</v>
      </c>
      <c r="T2510" s="10">
        <f t="shared" si="395"/>
        <v>41865.701782407406</v>
      </c>
      <c r="U2510">
        <f t="shared" si="396"/>
        <v>2014</v>
      </c>
      <c r="V2510">
        <f t="shared" si="397"/>
        <v>2014</v>
      </c>
      <c r="W2510" t="str">
        <f t="shared" si="398"/>
        <v>Jul</v>
      </c>
      <c r="X2510" t="str">
        <f t="shared" si="399"/>
        <v>No funding</v>
      </c>
      <c r="Y2510" s="12">
        <f>VLOOKUP(H2510,Table1[#All],2,)*Kickstarter!E2510</f>
        <v>0</v>
      </c>
      <c r="Z2510" s="5">
        <f>Y2510/'currency conversion'!$B$18</f>
        <v>0</v>
      </c>
    </row>
    <row r="2511" spans="1:26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0"/>
        <v>1.0526315789473684E-2</v>
      </c>
      <c r="P2511" s="6">
        <f t="shared" si="391"/>
        <v>35.714285714285715</v>
      </c>
      <c r="Q2511" t="str">
        <f t="shared" si="392"/>
        <v>food</v>
      </c>
      <c r="R2511" t="str">
        <f t="shared" si="393"/>
        <v>restaurants</v>
      </c>
      <c r="S2511" s="10">
        <f t="shared" si="394"/>
        <v>42058.559594907405</v>
      </c>
      <c r="T2511" s="10">
        <f t="shared" si="395"/>
        <v>42114.517928240741</v>
      </c>
      <c r="U2511">
        <f t="shared" si="396"/>
        <v>2015</v>
      </c>
      <c r="V2511">
        <f t="shared" si="397"/>
        <v>2015</v>
      </c>
      <c r="W2511" t="str">
        <f t="shared" si="398"/>
        <v>Feb</v>
      </c>
      <c r="X2511" t="str">
        <f t="shared" si="399"/>
        <v>1000 to 4999</v>
      </c>
      <c r="Y2511" s="12">
        <f>VLOOKUP(H2511,Table1[#All],2,)*Kickstarter!E2511</f>
        <v>1310</v>
      </c>
      <c r="Z2511" s="5">
        <f>Y2511/'currency conversion'!$B$18</f>
        <v>2.8433649088065608E-5</v>
      </c>
    </row>
    <row r="2512" spans="1:26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0"/>
        <v>1.5E-3</v>
      </c>
      <c r="P2512" s="6">
        <f t="shared" si="391"/>
        <v>37.5</v>
      </c>
      <c r="Q2512" t="str">
        <f t="shared" si="392"/>
        <v>food</v>
      </c>
      <c r="R2512" t="str">
        <f t="shared" si="393"/>
        <v>restaurants</v>
      </c>
      <c r="S2512" s="10">
        <f t="shared" si="394"/>
        <v>42078.747361111113</v>
      </c>
      <c r="T2512" s="10">
        <f t="shared" si="395"/>
        <v>42138.747361111113</v>
      </c>
      <c r="U2512">
        <f t="shared" si="396"/>
        <v>2015</v>
      </c>
      <c r="V2512">
        <f t="shared" si="397"/>
        <v>2015</v>
      </c>
      <c r="W2512" t="str">
        <f t="shared" si="398"/>
        <v>Mar</v>
      </c>
      <c r="X2512" t="str">
        <f t="shared" si="399"/>
        <v>&lt;1000</v>
      </c>
      <c r="Y2512" s="12">
        <f>VLOOKUP(H2512,Table1[#All],2,)*Kickstarter!E2512</f>
        <v>75</v>
      </c>
      <c r="Z2512" s="5">
        <f>Y2512/'currency conversion'!$B$18</f>
        <v>1.6278806729808554E-6</v>
      </c>
    </row>
    <row r="2513" spans="1:26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0"/>
        <v>0</v>
      </c>
      <c r="P2513" s="6">
        <f t="shared" si="391"/>
        <v>0</v>
      </c>
      <c r="Q2513" t="str">
        <f t="shared" si="392"/>
        <v>food</v>
      </c>
      <c r="R2513" t="str">
        <f t="shared" si="393"/>
        <v>restaurants</v>
      </c>
      <c r="S2513" s="10">
        <f t="shared" si="394"/>
        <v>42371.196909722217</v>
      </c>
      <c r="T2513" s="10">
        <f t="shared" si="395"/>
        <v>42401.196909722217</v>
      </c>
      <c r="U2513">
        <f t="shared" si="396"/>
        <v>2016</v>
      </c>
      <c r="V2513">
        <f t="shared" si="397"/>
        <v>2016</v>
      </c>
      <c r="W2513" t="str">
        <f t="shared" si="398"/>
        <v>Jan</v>
      </c>
      <c r="X2513" t="str">
        <f t="shared" si="399"/>
        <v>No funding</v>
      </c>
      <c r="Y2513" s="12">
        <f>VLOOKUP(H2513,Table1[#All],2,)*Kickstarter!E2513</f>
        <v>0</v>
      </c>
      <c r="Z2513" s="5">
        <f>Y2513/'currency conversion'!$B$18</f>
        <v>0</v>
      </c>
    </row>
    <row r="2514" spans="1:26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0"/>
        <v>0</v>
      </c>
      <c r="P2514" s="6">
        <f t="shared" si="391"/>
        <v>0</v>
      </c>
      <c r="Q2514" t="str">
        <f t="shared" si="392"/>
        <v>food</v>
      </c>
      <c r="R2514" t="str">
        <f t="shared" si="393"/>
        <v>restaurants</v>
      </c>
      <c r="S2514" s="10">
        <f t="shared" si="394"/>
        <v>41971.626863425925</v>
      </c>
      <c r="T2514" s="10">
        <f t="shared" si="395"/>
        <v>41986.626863425925</v>
      </c>
      <c r="U2514">
        <f t="shared" si="396"/>
        <v>2014</v>
      </c>
      <c r="V2514">
        <f t="shared" si="397"/>
        <v>2014</v>
      </c>
      <c r="W2514" t="str">
        <f t="shared" si="398"/>
        <v>Nov</v>
      </c>
      <c r="X2514" t="str">
        <f t="shared" si="399"/>
        <v>No funding</v>
      </c>
      <c r="Y2514" s="12">
        <f>VLOOKUP(H2514,Table1[#All],2,)*Kickstarter!E2514</f>
        <v>0</v>
      </c>
      <c r="Z2514" s="5">
        <f>Y2514/'currency conversion'!$B$18</f>
        <v>0</v>
      </c>
    </row>
    <row r="2515" spans="1:26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0"/>
        <v>0</v>
      </c>
      <c r="P2515" s="6">
        <f t="shared" si="391"/>
        <v>0</v>
      </c>
      <c r="Q2515" t="str">
        <f t="shared" si="392"/>
        <v>food</v>
      </c>
      <c r="R2515" t="str">
        <f t="shared" si="393"/>
        <v>restaurants</v>
      </c>
      <c r="S2515" s="10">
        <f t="shared" si="394"/>
        <v>42731.75681712963</v>
      </c>
      <c r="T2515" s="10">
        <f t="shared" si="395"/>
        <v>42791.75681712963</v>
      </c>
      <c r="U2515">
        <f t="shared" si="396"/>
        <v>2016</v>
      </c>
      <c r="V2515">
        <f t="shared" si="397"/>
        <v>2017</v>
      </c>
      <c r="W2515" t="str">
        <f t="shared" si="398"/>
        <v>Dec</v>
      </c>
      <c r="X2515" t="str">
        <f t="shared" si="399"/>
        <v>No funding</v>
      </c>
      <c r="Y2515" s="12">
        <f>VLOOKUP(H2515,Table1[#All],2,)*Kickstarter!E2515</f>
        <v>0</v>
      </c>
      <c r="Z2515" s="5">
        <f>Y2515/'currency conversion'!$B$18</f>
        <v>0</v>
      </c>
    </row>
    <row r="2516" spans="1:26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0"/>
        <v>1.7500000000000002E-2</v>
      </c>
      <c r="P2516" s="6">
        <f t="shared" si="391"/>
        <v>52.5</v>
      </c>
      <c r="Q2516" t="str">
        <f t="shared" si="392"/>
        <v>food</v>
      </c>
      <c r="R2516" t="str">
        <f t="shared" si="393"/>
        <v>restaurants</v>
      </c>
      <c r="S2516" s="10">
        <f t="shared" si="394"/>
        <v>41854.139780092592</v>
      </c>
      <c r="T2516" s="10">
        <f t="shared" si="395"/>
        <v>41871.139780092592</v>
      </c>
      <c r="U2516">
        <f t="shared" si="396"/>
        <v>2014</v>
      </c>
      <c r="V2516">
        <f t="shared" si="397"/>
        <v>2014</v>
      </c>
      <c r="W2516" t="str">
        <f t="shared" si="398"/>
        <v>Aug</v>
      </c>
      <c r="X2516" t="str">
        <f t="shared" si="399"/>
        <v>&lt;1000</v>
      </c>
      <c r="Y2516" s="12">
        <f>VLOOKUP(H2516,Table1[#All],2,)*Kickstarter!E2516</f>
        <v>210</v>
      </c>
      <c r="Z2516" s="5">
        <f>Y2516/'currency conversion'!$B$18</f>
        <v>4.5580658843463949E-6</v>
      </c>
    </row>
    <row r="2517" spans="1:26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0"/>
        <v>0.186</v>
      </c>
      <c r="P2517" s="6">
        <f t="shared" si="391"/>
        <v>77.5</v>
      </c>
      <c r="Q2517" t="str">
        <f t="shared" si="392"/>
        <v>food</v>
      </c>
      <c r="R2517" t="str">
        <f t="shared" si="393"/>
        <v>restaurants</v>
      </c>
      <c r="S2517" s="10">
        <f t="shared" si="394"/>
        <v>42027.589733796296</v>
      </c>
      <c r="T2517" s="10">
        <f t="shared" si="395"/>
        <v>42057.589733796296</v>
      </c>
      <c r="U2517">
        <f t="shared" si="396"/>
        <v>2015</v>
      </c>
      <c r="V2517">
        <f t="shared" si="397"/>
        <v>2015</v>
      </c>
      <c r="W2517" t="str">
        <f t="shared" si="398"/>
        <v>Jan</v>
      </c>
      <c r="X2517" t="str">
        <f t="shared" si="399"/>
        <v>&lt;1000</v>
      </c>
      <c r="Y2517" s="12">
        <f>VLOOKUP(H2517,Table1[#All],2,)*Kickstarter!E2517</f>
        <v>930</v>
      </c>
      <c r="Z2517" s="5">
        <f>Y2517/'currency conversion'!$B$18</f>
        <v>2.0185720344962608E-5</v>
      </c>
    </row>
    <row r="2518" spans="1:26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0"/>
        <v>0</v>
      </c>
      <c r="P2518" s="6">
        <f t="shared" si="391"/>
        <v>0</v>
      </c>
      <c r="Q2518" t="str">
        <f t="shared" si="392"/>
        <v>food</v>
      </c>
      <c r="R2518" t="str">
        <f t="shared" si="393"/>
        <v>restaurants</v>
      </c>
      <c r="S2518" s="10">
        <f t="shared" si="394"/>
        <v>41942.403379629628</v>
      </c>
      <c r="T2518" s="10">
        <f t="shared" si="395"/>
        <v>41972.4450462963</v>
      </c>
      <c r="U2518">
        <f t="shared" si="396"/>
        <v>2014</v>
      </c>
      <c r="V2518">
        <f t="shared" si="397"/>
        <v>2014</v>
      </c>
      <c r="W2518" t="str">
        <f t="shared" si="398"/>
        <v>Oct</v>
      </c>
      <c r="X2518" t="str">
        <f t="shared" si="399"/>
        <v>No funding</v>
      </c>
      <c r="Y2518" s="12">
        <f>VLOOKUP(H2518,Table1[#All],2,)*Kickstarter!E2518</f>
        <v>0</v>
      </c>
      <c r="Z2518" s="5">
        <f>Y2518/'currency conversion'!$B$18</f>
        <v>0</v>
      </c>
    </row>
    <row r="2519" spans="1:26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0"/>
        <v>9.8166666666666666E-2</v>
      </c>
      <c r="P2519" s="6">
        <f t="shared" si="391"/>
        <v>53.545454545454547</v>
      </c>
      <c r="Q2519" t="str">
        <f t="shared" si="392"/>
        <v>food</v>
      </c>
      <c r="R2519" t="str">
        <f t="shared" si="393"/>
        <v>restaurants</v>
      </c>
      <c r="S2519" s="10">
        <f t="shared" si="394"/>
        <v>42052.552430555559</v>
      </c>
      <c r="T2519" s="10">
        <f t="shared" si="395"/>
        <v>42082.510763888888</v>
      </c>
      <c r="U2519">
        <f t="shared" si="396"/>
        <v>2015</v>
      </c>
      <c r="V2519">
        <f t="shared" si="397"/>
        <v>2015</v>
      </c>
      <c r="W2519" t="str">
        <f t="shared" si="398"/>
        <v>Feb</v>
      </c>
      <c r="X2519" t="str">
        <f t="shared" si="399"/>
        <v>1000 to 4999</v>
      </c>
      <c r="Y2519" s="12">
        <f>VLOOKUP(H2519,Table1[#All],2,)*Kickstarter!E2519</f>
        <v>1325.25</v>
      </c>
      <c r="Z2519" s="5">
        <f>Y2519/'currency conversion'!$B$18</f>
        <v>2.8764651491571714E-5</v>
      </c>
    </row>
    <row r="2520" spans="1:26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0"/>
        <v>0</v>
      </c>
      <c r="P2520" s="6">
        <f t="shared" si="391"/>
        <v>0</v>
      </c>
      <c r="Q2520" t="str">
        <f t="shared" si="392"/>
        <v>food</v>
      </c>
      <c r="R2520" t="str">
        <f t="shared" si="393"/>
        <v>restaurants</v>
      </c>
      <c r="S2520" s="10">
        <f t="shared" si="394"/>
        <v>41926.430879629632</v>
      </c>
      <c r="T2520" s="10">
        <f t="shared" si="395"/>
        <v>41956.472546296296</v>
      </c>
      <c r="U2520">
        <f t="shared" si="396"/>
        <v>2014</v>
      </c>
      <c r="V2520">
        <f t="shared" si="397"/>
        <v>2014</v>
      </c>
      <c r="W2520" t="str">
        <f t="shared" si="398"/>
        <v>Oct</v>
      </c>
      <c r="X2520" t="str">
        <f t="shared" si="399"/>
        <v>No funding</v>
      </c>
      <c r="Y2520" s="12">
        <f>VLOOKUP(H2520,Table1[#All],2,)*Kickstarter!E2520</f>
        <v>0</v>
      </c>
      <c r="Z2520" s="5">
        <f>Y2520/'currency conversion'!$B$18</f>
        <v>0</v>
      </c>
    </row>
    <row r="2521" spans="1:26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0"/>
        <v>4.3333333333333331E-4</v>
      </c>
      <c r="P2521" s="6">
        <f t="shared" si="391"/>
        <v>16.25</v>
      </c>
      <c r="Q2521" t="str">
        <f t="shared" si="392"/>
        <v>food</v>
      </c>
      <c r="R2521" t="str">
        <f t="shared" si="393"/>
        <v>restaurants</v>
      </c>
      <c r="S2521" s="10">
        <f t="shared" si="394"/>
        <v>41808.905138888891</v>
      </c>
      <c r="T2521" s="10">
        <f t="shared" si="395"/>
        <v>41838.905138888891</v>
      </c>
      <c r="U2521">
        <f t="shared" si="396"/>
        <v>2014</v>
      </c>
      <c r="V2521">
        <f t="shared" si="397"/>
        <v>2014</v>
      </c>
      <c r="W2521" t="str">
        <f t="shared" si="398"/>
        <v>Jun</v>
      </c>
      <c r="X2521" t="str">
        <f t="shared" si="399"/>
        <v>&lt;1000</v>
      </c>
      <c r="Y2521" s="12">
        <f>VLOOKUP(H2521,Table1[#All],2,)*Kickstarter!E2521</f>
        <v>65</v>
      </c>
      <c r="Z2521" s="5">
        <f>Y2521/'currency conversion'!$B$18</f>
        <v>1.4108299165834079E-6</v>
      </c>
    </row>
    <row r="2522" spans="1:26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0"/>
        <v>0</v>
      </c>
      <c r="P2522" s="6">
        <f t="shared" si="391"/>
        <v>0</v>
      </c>
      <c r="Q2522" t="str">
        <f t="shared" si="392"/>
        <v>food</v>
      </c>
      <c r="R2522" t="str">
        <f t="shared" si="393"/>
        <v>restaurants</v>
      </c>
      <c r="S2522" s="10">
        <f t="shared" si="394"/>
        <v>42612.350520833337</v>
      </c>
      <c r="T2522" s="10">
        <f t="shared" si="395"/>
        <v>42658.556250000001</v>
      </c>
      <c r="U2522">
        <f t="shared" si="396"/>
        <v>2016</v>
      </c>
      <c r="V2522">
        <f t="shared" si="397"/>
        <v>2016</v>
      </c>
      <c r="W2522" t="str">
        <f t="shared" si="398"/>
        <v>Aug</v>
      </c>
      <c r="X2522" t="str">
        <f t="shared" si="399"/>
        <v>No funding</v>
      </c>
      <c r="Y2522" s="12">
        <f>VLOOKUP(H2522,Table1[#All],2,)*Kickstarter!E2522</f>
        <v>0</v>
      </c>
      <c r="Z2522" s="5">
        <f>Y2522/'currency conversion'!$B$18</f>
        <v>0</v>
      </c>
    </row>
    <row r="2523" spans="1:26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0"/>
        <v>1.0948792000000001</v>
      </c>
      <c r="P2523" s="6">
        <f t="shared" si="391"/>
        <v>103.68174242424243</v>
      </c>
      <c r="Q2523" t="str">
        <f t="shared" si="392"/>
        <v>music</v>
      </c>
      <c r="R2523" t="str">
        <f t="shared" si="393"/>
        <v>classical music</v>
      </c>
      <c r="S2523" s="10">
        <f t="shared" si="394"/>
        <v>42269.717835648145</v>
      </c>
      <c r="T2523" s="10">
        <f t="shared" si="395"/>
        <v>42290.717835648145</v>
      </c>
      <c r="U2523">
        <f t="shared" si="396"/>
        <v>2015</v>
      </c>
      <c r="V2523">
        <f t="shared" si="397"/>
        <v>2015</v>
      </c>
      <c r="W2523" t="str">
        <f t="shared" si="398"/>
        <v>Sep</v>
      </c>
      <c r="X2523" t="str">
        <f t="shared" si="399"/>
        <v>10000 to 14999</v>
      </c>
      <c r="Y2523" s="12">
        <f>VLOOKUP(H2523,Table1[#All],2,)*Kickstarter!E2523</f>
        <v>13685.99</v>
      </c>
      <c r="Z2523" s="5">
        <f>Y2523/'currency conversion'!$B$18</f>
        <v>2.9705544815479009E-4</v>
      </c>
    </row>
    <row r="2524" spans="1:26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0"/>
        <v>1</v>
      </c>
      <c r="P2524" s="6">
        <f t="shared" si="391"/>
        <v>185.18518518518519</v>
      </c>
      <c r="Q2524" t="str">
        <f t="shared" si="392"/>
        <v>music</v>
      </c>
      <c r="R2524" t="str">
        <f t="shared" si="393"/>
        <v>classical music</v>
      </c>
      <c r="S2524" s="10">
        <f t="shared" si="394"/>
        <v>42460.323611111111</v>
      </c>
      <c r="T2524" s="10">
        <f t="shared" si="395"/>
        <v>42482.369444444441</v>
      </c>
      <c r="U2524">
        <f t="shared" si="396"/>
        <v>2016</v>
      </c>
      <c r="V2524">
        <f t="shared" si="397"/>
        <v>2016</v>
      </c>
      <c r="W2524" t="str">
        <f t="shared" si="398"/>
        <v>Mar</v>
      </c>
      <c r="X2524" t="str">
        <f t="shared" si="399"/>
        <v>5000 to 9999</v>
      </c>
      <c r="Y2524" s="12">
        <f>VLOOKUP(H2524,Table1[#All],2,)*Kickstarter!E2524</f>
        <v>5000</v>
      </c>
      <c r="Z2524" s="5">
        <f>Y2524/'currency conversion'!$B$18</f>
        <v>1.0852537819872369E-4</v>
      </c>
    </row>
    <row r="2525" spans="1:26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0"/>
        <v>1.5644444444444445</v>
      </c>
      <c r="P2525" s="6">
        <f t="shared" si="391"/>
        <v>54.153846153846153</v>
      </c>
      <c r="Q2525" t="str">
        <f t="shared" si="392"/>
        <v>music</v>
      </c>
      <c r="R2525" t="str">
        <f t="shared" si="393"/>
        <v>classical music</v>
      </c>
      <c r="S2525" s="10">
        <f t="shared" si="394"/>
        <v>41930.725601851853</v>
      </c>
      <c r="T2525" s="10">
        <f t="shared" si="395"/>
        <v>41960.767268518517</v>
      </c>
      <c r="U2525">
        <f t="shared" si="396"/>
        <v>2014</v>
      </c>
      <c r="V2525">
        <f t="shared" si="397"/>
        <v>2014</v>
      </c>
      <c r="W2525" t="str">
        <f t="shared" si="398"/>
        <v>Oct</v>
      </c>
      <c r="X2525" t="str">
        <f t="shared" si="399"/>
        <v>1000 to 4999</v>
      </c>
      <c r="Y2525" s="12">
        <f>VLOOKUP(H2525,Table1[#All],2,)*Kickstarter!E2525</f>
        <v>1408</v>
      </c>
      <c r="Z2525" s="5">
        <f>Y2525/'currency conversion'!$B$18</f>
        <v>3.0560746500760592E-5</v>
      </c>
    </row>
    <row r="2526" spans="1:26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0"/>
        <v>1.016</v>
      </c>
      <c r="P2526" s="6">
        <f t="shared" si="391"/>
        <v>177.2093023255814</v>
      </c>
      <c r="Q2526" t="str">
        <f t="shared" si="392"/>
        <v>music</v>
      </c>
      <c r="R2526" t="str">
        <f t="shared" si="393"/>
        <v>classical music</v>
      </c>
      <c r="S2526" s="10">
        <f t="shared" si="394"/>
        <v>41961.557372685187</v>
      </c>
      <c r="T2526" s="10">
        <f t="shared" si="395"/>
        <v>41993.9375</v>
      </c>
      <c r="U2526">
        <f t="shared" si="396"/>
        <v>2014</v>
      </c>
      <c r="V2526">
        <f t="shared" si="397"/>
        <v>2014</v>
      </c>
      <c r="W2526" t="str">
        <f t="shared" si="398"/>
        <v>Nov</v>
      </c>
      <c r="X2526" t="str">
        <f t="shared" si="399"/>
        <v>5000 to 9999</v>
      </c>
      <c r="Y2526" s="12">
        <f>VLOOKUP(H2526,Table1[#All],2,)*Kickstarter!E2526</f>
        <v>7620</v>
      </c>
      <c r="Z2526" s="5">
        <f>Y2526/'currency conversion'!$B$18</f>
        <v>1.6539267637485491E-4</v>
      </c>
    </row>
    <row r="2527" spans="1:26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0"/>
        <v>1.00325</v>
      </c>
      <c r="P2527" s="6">
        <f t="shared" si="391"/>
        <v>100.325</v>
      </c>
      <c r="Q2527" t="str">
        <f t="shared" si="392"/>
        <v>music</v>
      </c>
      <c r="R2527" t="str">
        <f t="shared" si="393"/>
        <v>classical music</v>
      </c>
      <c r="S2527" s="10">
        <f t="shared" si="394"/>
        <v>41058.594571759255</v>
      </c>
      <c r="T2527" s="10">
        <f t="shared" si="395"/>
        <v>41088.594571759255</v>
      </c>
      <c r="U2527">
        <f t="shared" si="396"/>
        <v>2012</v>
      </c>
      <c r="V2527">
        <f t="shared" si="397"/>
        <v>2012</v>
      </c>
      <c r="W2527" t="str">
        <f t="shared" si="398"/>
        <v>May</v>
      </c>
      <c r="X2527" t="str">
        <f t="shared" si="399"/>
        <v>5000 to 9999</v>
      </c>
      <c r="Y2527" s="12">
        <f>VLOOKUP(H2527,Table1[#All],2,)*Kickstarter!E2527</f>
        <v>8026</v>
      </c>
      <c r="Z2527" s="5">
        <f>Y2527/'currency conversion'!$B$18</f>
        <v>1.7420493708459128E-4</v>
      </c>
    </row>
    <row r="2528" spans="1:26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0"/>
        <v>1.1294999999999999</v>
      </c>
      <c r="P2528" s="6">
        <f t="shared" si="391"/>
        <v>136.90909090909091</v>
      </c>
      <c r="Q2528" t="str">
        <f t="shared" si="392"/>
        <v>music</v>
      </c>
      <c r="R2528" t="str">
        <f t="shared" si="393"/>
        <v>classical music</v>
      </c>
      <c r="S2528" s="10">
        <f t="shared" si="394"/>
        <v>41952.841134259259</v>
      </c>
      <c r="T2528" s="10">
        <f t="shared" si="395"/>
        <v>41980.957638888889</v>
      </c>
      <c r="U2528">
        <f t="shared" si="396"/>
        <v>2014</v>
      </c>
      <c r="V2528">
        <f t="shared" si="397"/>
        <v>2014</v>
      </c>
      <c r="W2528" t="str">
        <f t="shared" si="398"/>
        <v>Nov</v>
      </c>
      <c r="X2528" t="str">
        <f t="shared" si="399"/>
        <v>1000 to 4999</v>
      </c>
      <c r="Y2528" s="12">
        <f>VLOOKUP(H2528,Table1[#All],2,)*Kickstarter!E2528</f>
        <v>4518</v>
      </c>
      <c r="Z2528" s="5">
        <f>Y2528/'currency conversion'!$B$18</f>
        <v>9.8063531740366731E-5</v>
      </c>
    </row>
    <row r="2529" spans="1:26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0"/>
        <v>1.02125</v>
      </c>
      <c r="P2529" s="6">
        <f t="shared" si="391"/>
        <v>57.535211267605632</v>
      </c>
      <c r="Q2529" t="str">
        <f t="shared" si="392"/>
        <v>music</v>
      </c>
      <c r="R2529" t="str">
        <f t="shared" si="393"/>
        <v>classical music</v>
      </c>
      <c r="S2529" s="10">
        <f t="shared" si="394"/>
        <v>41546.50105324074</v>
      </c>
      <c r="T2529" s="10">
        <f t="shared" si="395"/>
        <v>41564.915972222225</v>
      </c>
      <c r="U2529">
        <f t="shared" si="396"/>
        <v>2013</v>
      </c>
      <c r="V2529">
        <f t="shared" si="397"/>
        <v>2013</v>
      </c>
      <c r="W2529" t="str">
        <f t="shared" si="398"/>
        <v>Sep</v>
      </c>
      <c r="X2529" t="str">
        <f t="shared" si="399"/>
        <v>1000 to 4999</v>
      </c>
      <c r="Y2529" s="12">
        <f>VLOOKUP(H2529,Table1[#All],2,)*Kickstarter!E2529</f>
        <v>4085</v>
      </c>
      <c r="Z2529" s="5">
        <f>Y2529/'currency conversion'!$B$18</f>
        <v>8.866523398835726E-5</v>
      </c>
    </row>
    <row r="2530" spans="1:26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0"/>
        <v>1.0724974999999999</v>
      </c>
      <c r="P2530" s="6">
        <f t="shared" si="391"/>
        <v>52.962839506172834</v>
      </c>
      <c r="Q2530" t="str">
        <f t="shared" si="392"/>
        <v>music</v>
      </c>
      <c r="R2530" t="str">
        <f t="shared" si="393"/>
        <v>classical music</v>
      </c>
      <c r="S2530" s="10">
        <f t="shared" si="394"/>
        <v>42217.584525462968</v>
      </c>
      <c r="T2530" s="10">
        <f t="shared" si="395"/>
        <v>42236.208333333328</v>
      </c>
      <c r="U2530">
        <f t="shared" si="396"/>
        <v>2015</v>
      </c>
      <c r="V2530">
        <f t="shared" si="397"/>
        <v>2015</v>
      </c>
      <c r="W2530" t="str">
        <f t="shared" si="398"/>
        <v>Aug</v>
      </c>
      <c r="X2530" t="str">
        <f t="shared" si="399"/>
        <v>1000 to 4999</v>
      </c>
      <c r="Y2530" s="12">
        <f>VLOOKUP(H2530,Table1[#All],2,)*Kickstarter!E2530</f>
        <v>5619.8868999999995</v>
      </c>
      <c r="Z2530" s="5">
        <f>Y2530/'currency conversion'!$B$18</f>
        <v>1.2198007025131057E-4</v>
      </c>
    </row>
    <row r="2531" spans="1:26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0"/>
        <v>1.0428333333333333</v>
      </c>
      <c r="P2531" s="6">
        <f t="shared" si="391"/>
        <v>82.328947368421055</v>
      </c>
      <c r="Q2531" t="str">
        <f t="shared" si="392"/>
        <v>music</v>
      </c>
      <c r="R2531" t="str">
        <f t="shared" si="393"/>
        <v>classical music</v>
      </c>
      <c r="S2531" s="10">
        <f t="shared" si="394"/>
        <v>40947.830729166664</v>
      </c>
      <c r="T2531" s="10">
        <f t="shared" si="395"/>
        <v>40992.7890625</v>
      </c>
      <c r="U2531">
        <f t="shared" si="396"/>
        <v>2012</v>
      </c>
      <c r="V2531">
        <f t="shared" si="397"/>
        <v>2012</v>
      </c>
      <c r="W2531" t="str">
        <f t="shared" si="398"/>
        <v>Feb</v>
      </c>
      <c r="X2531" t="str">
        <f t="shared" si="399"/>
        <v>5000 to 9999</v>
      </c>
      <c r="Y2531" s="12">
        <f>VLOOKUP(H2531,Table1[#All],2,)*Kickstarter!E2531</f>
        <v>6257</v>
      </c>
      <c r="Z2531" s="5">
        <f>Y2531/'currency conversion'!$B$18</f>
        <v>1.3580865827788282E-4</v>
      </c>
    </row>
    <row r="2532" spans="1:26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0"/>
        <v>1</v>
      </c>
      <c r="P2532" s="6">
        <f t="shared" si="391"/>
        <v>135.41666666666666</v>
      </c>
      <c r="Q2532" t="str">
        <f t="shared" si="392"/>
        <v>music</v>
      </c>
      <c r="R2532" t="str">
        <f t="shared" si="393"/>
        <v>classical music</v>
      </c>
      <c r="S2532" s="10">
        <f t="shared" si="394"/>
        <v>42081.614641203705</v>
      </c>
      <c r="T2532" s="10">
        <f t="shared" si="395"/>
        <v>42113.951388888891</v>
      </c>
      <c r="U2532">
        <f t="shared" si="396"/>
        <v>2015</v>
      </c>
      <c r="V2532">
        <f t="shared" si="397"/>
        <v>2015</v>
      </c>
      <c r="W2532" t="str">
        <f t="shared" si="398"/>
        <v>Mar</v>
      </c>
      <c r="X2532" t="str">
        <f t="shared" si="399"/>
        <v>5000 to 9999</v>
      </c>
      <c r="Y2532" s="12">
        <f>VLOOKUP(H2532,Table1[#All],2,)*Kickstarter!E2532</f>
        <v>6500</v>
      </c>
      <c r="Z2532" s="5">
        <f>Y2532/'currency conversion'!$B$18</f>
        <v>1.4108299165834079E-4</v>
      </c>
    </row>
    <row r="2533" spans="1:26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0"/>
        <v>1.004</v>
      </c>
      <c r="P2533" s="6">
        <f t="shared" si="391"/>
        <v>74.06557377049181</v>
      </c>
      <c r="Q2533" t="str">
        <f t="shared" si="392"/>
        <v>music</v>
      </c>
      <c r="R2533" t="str">
        <f t="shared" si="393"/>
        <v>classical music</v>
      </c>
      <c r="S2533" s="10">
        <f t="shared" si="394"/>
        <v>42208.430023148147</v>
      </c>
      <c r="T2533" s="10">
        <f t="shared" si="395"/>
        <v>42230.915972222225</v>
      </c>
      <c r="U2533">
        <f t="shared" si="396"/>
        <v>2015</v>
      </c>
      <c r="V2533">
        <f t="shared" si="397"/>
        <v>2015</v>
      </c>
      <c r="W2533" t="str">
        <f t="shared" si="398"/>
        <v>Jul</v>
      </c>
      <c r="X2533" t="str">
        <f t="shared" si="399"/>
        <v>1000 to 4999</v>
      </c>
      <c r="Y2533" s="12">
        <f>VLOOKUP(H2533,Table1[#All],2,)*Kickstarter!E2533</f>
        <v>4518</v>
      </c>
      <c r="Z2533" s="5">
        <f>Y2533/'currency conversion'!$B$18</f>
        <v>9.8063531740366731E-5</v>
      </c>
    </row>
    <row r="2534" spans="1:26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0"/>
        <v>1.26125</v>
      </c>
      <c r="P2534" s="6">
        <f t="shared" si="391"/>
        <v>84.083333333333329</v>
      </c>
      <c r="Q2534" t="str">
        <f t="shared" si="392"/>
        <v>music</v>
      </c>
      <c r="R2534" t="str">
        <f t="shared" si="393"/>
        <v>classical music</v>
      </c>
      <c r="S2534" s="10">
        <f t="shared" si="394"/>
        <v>41107.599143518521</v>
      </c>
      <c r="T2534" s="10">
        <f t="shared" si="395"/>
        <v>41137.599143518521</v>
      </c>
      <c r="U2534">
        <f t="shared" si="396"/>
        <v>2012</v>
      </c>
      <c r="V2534">
        <f t="shared" si="397"/>
        <v>2012</v>
      </c>
      <c r="W2534" t="str">
        <f t="shared" si="398"/>
        <v>Jul</v>
      </c>
      <c r="X2534" t="str">
        <f t="shared" si="399"/>
        <v>5000 to 9999</v>
      </c>
      <c r="Y2534" s="12">
        <f>VLOOKUP(H2534,Table1[#All],2,)*Kickstarter!E2534</f>
        <v>5045</v>
      </c>
      <c r="Z2534" s="5">
        <f>Y2534/'currency conversion'!$B$18</f>
        <v>1.095021066025122E-4</v>
      </c>
    </row>
    <row r="2535" spans="1:26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0"/>
        <v>1.1066666666666667</v>
      </c>
      <c r="P2535" s="6">
        <f t="shared" si="391"/>
        <v>61.029411764705884</v>
      </c>
      <c r="Q2535" t="str">
        <f t="shared" si="392"/>
        <v>music</v>
      </c>
      <c r="R2535" t="str">
        <f t="shared" si="393"/>
        <v>classical music</v>
      </c>
      <c r="S2535" s="10">
        <f t="shared" si="394"/>
        <v>41304.501284722224</v>
      </c>
      <c r="T2535" s="10">
        <f t="shared" si="395"/>
        <v>41334.500787037039</v>
      </c>
      <c r="U2535">
        <f t="shared" si="396"/>
        <v>2013</v>
      </c>
      <c r="V2535">
        <f t="shared" si="397"/>
        <v>2013</v>
      </c>
      <c r="W2535" t="str">
        <f t="shared" si="398"/>
        <v>Jan</v>
      </c>
      <c r="X2535" t="str">
        <f t="shared" si="399"/>
        <v>5000 to 9999</v>
      </c>
      <c r="Y2535" s="12">
        <f>VLOOKUP(H2535,Table1[#All],2,)*Kickstarter!E2535</f>
        <v>8300</v>
      </c>
      <c r="Z2535" s="5">
        <f>Y2535/'currency conversion'!$B$18</f>
        <v>1.8015212780988132E-4</v>
      </c>
    </row>
    <row r="2536" spans="1:26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0"/>
        <v>1.05</v>
      </c>
      <c r="P2536" s="6">
        <f t="shared" si="391"/>
        <v>150</v>
      </c>
      <c r="Q2536" t="str">
        <f t="shared" si="392"/>
        <v>music</v>
      </c>
      <c r="R2536" t="str">
        <f t="shared" si="393"/>
        <v>classical music</v>
      </c>
      <c r="S2536" s="10">
        <f t="shared" si="394"/>
        <v>40127.450370370367</v>
      </c>
      <c r="T2536" s="10">
        <f t="shared" si="395"/>
        <v>40179</v>
      </c>
      <c r="U2536">
        <f t="shared" si="396"/>
        <v>2009</v>
      </c>
      <c r="V2536">
        <f t="shared" si="397"/>
        <v>2010</v>
      </c>
      <c r="W2536" t="str">
        <f t="shared" si="398"/>
        <v>Nov</v>
      </c>
      <c r="X2536" t="str">
        <f t="shared" si="399"/>
        <v>1000 to 4999</v>
      </c>
      <c r="Y2536" s="12">
        <f>VLOOKUP(H2536,Table1[#All],2,)*Kickstarter!E2536</f>
        <v>2100</v>
      </c>
      <c r="Z2536" s="5">
        <f>Y2536/'currency conversion'!$B$18</f>
        <v>4.5580658843463951E-5</v>
      </c>
    </row>
    <row r="2537" spans="1:26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0"/>
        <v>1.03775</v>
      </c>
      <c r="P2537" s="6">
        <f t="shared" si="391"/>
        <v>266.08974358974359</v>
      </c>
      <c r="Q2537" t="str">
        <f t="shared" si="392"/>
        <v>music</v>
      </c>
      <c r="R2537" t="str">
        <f t="shared" si="393"/>
        <v>classical music</v>
      </c>
      <c r="S2537" s="10">
        <f t="shared" si="394"/>
        <v>41943.541030092594</v>
      </c>
      <c r="T2537" s="10">
        <f t="shared" si="395"/>
        <v>41974.582696759258</v>
      </c>
      <c r="U2537">
        <f t="shared" si="396"/>
        <v>2014</v>
      </c>
      <c r="V2537">
        <f t="shared" si="397"/>
        <v>2014</v>
      </c>
      <c r="W2537" t="str">
        <f t="shared" si="398"/>
        <v>Oct</v>
      </c>
      <c r="X2537" t="str">
        <f t="shared" si="399"/>
        <v>20000 to 24999</v>
      </c>
      <c r="Y2537" s="12">
        <f>VLOOKUP(H2537,Table1[#All],2,)*Kickstarter!E2537</f>
        <v>20755</v>
      </c>
      <c r="Z2537" s="5">
        <f>Y2537/'currency conversion'!$B$18</f>
        <v>4.5048884490290206E-4</v>
      </c>
    </row>
    <row r="2538" spans="1:26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0"/>
        <v>1.1599999999999999</v>
      </c>
      <c r="P2538" s="6">
        <f t="shared" si="391"/>
        <v>7.25</v>
      </c>
      <c r="Q2538" t="str">
        <f t="shared" si="392"/>
        <v>music</v>
      </c>
      <c r="R2538" t="str">
        <f t="shared" si="393"/>
        <v>classical music</v>
      </c>
      <c r="S2538" s="10">
        <f t="shared" si="394"/>
        <v>41463.856087962966</v>
      </c>
      <c r="T2538" s="10">
        <f t="shared" si="395"/>
        <v>41484.856087962966</v>
      </c>
      <c r="U2538">
        <f t="shared" si="396"/>
        <v>2013</v>
      </c>
      <c r="V2538">
        <f t="shared" si="397"/>
        <v>2013</v>
      </c>
      <c r="W2538" t="str">
        <f t="shared" si="398"/>
        <v>Jul</v>
      </c>
      <c r="X2538" t="str">
        <f t="shared" si="399"/>
        <v>&lt;1000</v>
      </c>
      <c r="Y2538" s="12">
        <f>VLOOKUP(H2538,Table1[#All],2,)*Kickstarter!E2538</f>
        <v>29</v>
      </c>
      <c r="Z2538" s="5">
        <f>Y2538/'currency conversion'!$B$18</f>
        <v>6.2944719355259736E-7</v>
      </c>
    </row>
    <row r="2539" spans="1:26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0"/>
        <v>1.1000000000000001</v>
      </c>
      <c r="P2539" s="6">
        <f t="shared" si="391"/>
        <v>100</v>
      </c>
      <c r="Q2539" t="str">
        <f t="shared" si="392"/>
        <v>music</v>
      </c>
      <c r="R2539" t="str">
        <f t="shared" si="393"/>
        <v>classical music</v>
      </c>
      <c r="S2539" s="10">
        <f t="shared" si="394"/>
        <v>40696.398784722223</v>
      </c>
      <c r="T2539" s="10">
        <f t="shared" si="395"/>
        <v>40756.398784722223</v>
      </c>
      <c r="U2539">
        <f t="shared" si="396"/>
        <v>2011</v>
      </c>
      <c r="V2539">
        <f t="shared" si="397"/>
        <v>2011</v>
      </c>
      <c r="W2539" t="str">
        <f t="shared" si="398"/>
        <v>Jun</v>
      </c>
      <c r="X2539" t="str">
        <f t="shared" si="399"/>
        <v>1000 to 4999</v>
      </c>
      <c r="Y2539" s="12">
        <f>VLOOKUP(H2539,Table1[#All],2,)*Kickstarter!E2539</f>
        <v>1100</v>
      </c>
      <c r="Z2539" s="5">
        <f>Y2539/'currency conversion'!$B$18</f>
        <v>2.3875583203719212E-5</v>
      </c>
    </row>
    <row r="2540" spans="1:26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0"/>
        <v>1.130176111111111</v>
      </c>
      <c r="P2540" s="6">
        <f t="shared" si="391"/>
        <v>109.96308108108107</v>
      </c>
      <c r="Q2540" t="str">
        <f t="shared" si="392"/>
        <v>music</v>
      </c>
      <c r="R2540" t="str">
        <f t="shared" si="393"/>
        <v>classical music</v>
      </c>
      <c r="S2540" s="10">
        <f t="shared" si="394"/>
        <v>41298.259965277779</v>
      </c>
      <c r="T2540" s="10">
        <f t="shared" si="395"/>
        <v>41328.957638888889</v>
      </c>
      <c r="U2540">
        <f t="shared" si="396"/>
        <v>2013</v>
      </c>
      <c r="V2540">
        <f t="shared" si="397"/>
        <v>2013</v>
      </c>
      <c r="W2540" t="str">
        <f t="shared" si="398"/>
        <v>Jan</v>
      </c>
      <c r="X2540" t="str">
        <f t="shared" si="399"/>
        <v>20000 to 24999</v>
      </c>
      <c r="Y2540" s="12">
        <f>VLOOKUP(H2540,Table1[#All],2,)*Kickstarter!E2540</f>
        <v>20343.169999999998</v>
      </c>
      <c r="Z2540" s="5">
        <f>Y2540/'currency conversion'!$B$18</f>
        <v>4.4155004360218591E-4</v>
      </c>
    </row>
    <row r="2541" spans="1:26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0"/>
        <v>1.0024999999999999</v>
      </c>
      <c r="P2541" s="6">
        <f t="shared" si="391"/>
        <v>169.91525423728814</v>
      </c>
      <c r="Q2541" t="str">
        <f t="shared" si="392"/>
        <v>music</v>
      </c>
      <c r="R2541" t="str">
        <f t="shared" si="393"/>
        <v>classical music</v>
      </c>
      <c r="S2541" s="10">
        <f t="shared" si="394"/>
        <v>41977.652222222227</v>
      </c>
      <c r="T2541" s="10">
        <f t="shared" si="395"/>
        <v>42037.652222222227</v>
      </c>
      <c r="U2541">
        <f t="shared" si="396"/>
        <v>2014</v>
      </c>
      <c r="V2541">
        <f t="shared" si="397"/>
        <v>2015</v>
      </c>
      <c r="W2541" t="str">
        <f t="shared" si="398"/>
        <v>Dec</v>
      </c>
      <c r="X2541" t="str">
        <f t="shared" si="399"/>
        <v>10000 to 14999</v>
      </c>
      <c r="Y2541" s="12">
        <f>VLOOKUP(H2541,Table1[#All],2,)*Kickstarter!E2541</f>
        <v>10025</v>
      </c>
      <c r="Z2541" s="5">
        <f>Y2541/'currency conversion'!$B$18</f>
        <v>2.17593383288441E-4</v>
      </c>
    </row>
    <row r="2542" spans="1:26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0"/>
        <v>1.034</v>
      </c>
      <c r="P2542" s="6">
        <f t="shared" si="391"/>
        <v>95.740740740740748</v>
      </c>
      <c r="Q2542" t="str">
        <f t="shared" si="392"/>
        <v>music</v>
      </c>
      <c r="R2542" t="str">
        <f t="shared" si="393"/>
        <v>classical music</v>
      </c>
      <c r="S2542" s="10">
        <f t="shared" si="394"/>
        <v>40785.425011574072</v>
      </c>
      <c r="T2542" s="10">
        <f t="shared" si="395"/>
        <v>40845.425011574072</v>
      </c>
      <c r="U2542">
        <f t="shared" si="396"/>
        <v>2011</v>
      </c>
      <c r="V2542">
        <f t="shared" si="397"/>
        <v>2011</v>
      </c>
      <c r="W2542" t="str">
        <f t="shared" si="398"/>
        <v>Aug</v>
      </c>
      <c r="X2542" t="str">
        <f t="shared" si="399"/>
        <v>1000 to 4999</v>
      </c>
      <c r="Y2542" s="12">
        <f>VLOOKUP(H2542,Table1[#All],2,)*Kickstarter!E2542</f>
        <v>2585</v>
      </c>
      <c r="Z2542" s="5">
        <f>Y2542/'currency conversion'!$B$18</f>
        <v>5.610762052874015E-5</v>
      </c>
    </row>
    <row r="2543" spans="1:26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0"/>
        <v>1.0702857142857143</v>
      </c>
      <c r="P2543" s="6">
        <f t="shared" si="391"/>
        <v>59.460317460317462</v>
      </c>
      <c r="Q2543" t="str">
        <f t="shared" si="392"/>
        <v>music</v>
      </c>
      <c r="R2543" t="str">
        <f t="shared" si="393"/>
        <v>classical music</v>
      </c>
      <c r="S2543" s="10">
        <f t="shared" si="394"/>
        <v>41483.199282407411</v>
      </c>
      <c r="T2543" s="10">
        <f t="shared" si="395"/>
        <v>41543.199282407411</v>
      </c>
      <c r="U2543">
        <f t="shared" si="396"/>
        <v>2013</v>
      </c>
      <c r="V2543">
        <f t="shared" si="397"/>
        <v>2013</v>
      </c>
      <c r="W2543" t="str">
        <f t="shared" si="398"/>
        <v>Jul</v>
      </c>
      <c r="X2543" t="str">
        <f t="shared" si="399"/>
        <v>1000 to 4999</v>
      </c>
      <c r="Y2543" s="12">
        <f>VLOOKUP(H2543,Table1[#All],2,)*Kickstarter!E2543</f>
        <v>4907.26</v>
      </c>
      <c r="Z2543" s="5">
        <f>Y2543/'currency conversion'!$B$18</f>
        <v>1.0651244948389376E-4</v>
      </c>
    </row>
    <row r="2544" spans="1:26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0"/>
        <v>1.0357142857142858</v>
      </c>
      <c r="P2544" s="6">
        <f t="shared" si="391"/>
        <v>55.769230769230766</v>
      </c>
      <c r="Q2544" t="str">
        <f t="shared" si="392"/>
        <v>music</v>
      </c>
      <c r="R2544" t="str">
        <f t="shared" si="393"/>
        <v>classical music</v>
      </c>
      <c r="S2544" s="10">
        <f t="shared" si="394"/>
        <v>41509.176585648151</v>
      </c>
      <c r="T2544" s="10">
        <f t="shared" si="395"/>
        <v>41547.915972222225</v>
      </c>
      <c r="U2544">
        <f t="shared" si="396"/>
        <v>2013</v>
      </c>
      <c r="V2544">
        <f t="shared" si="397"/>
        <v>2013</v>
      </c>
      <c r="W2544" t="str">
        <f t="shared" si="398"/>
        <v>Aug</v>
      </c>
      <c r="X2544" t="str">
        <f t="shared" si="399"/>
        <v>&lt;1000</v>
      </c>
      <c r="Y2544" s="12">
        <f>VLOOKUP(H2544,Table1[#All],2,)*Kickstarter!E2544</f>
        <v>725</v>
      </c>
      <c r="Z2544" s="5">
        <f>Y2544/'currency conversion'!$B$18</f>
        <v>1.5736179838814935E-5</v>
      </c>
    </row>
    <row r="2545" spans="1:26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0"/>
        <v>1.5640000000000001</v>
      </c>
      <c r="P2545" s="6">
        <f t="shared" si="391"/>
        <v>30.076923076923077</v>
      </c>
      <c r="Q2545" t="str">
        <f t="shared" si="392"/>
        <v>music</v>
      </c>
      <c r="R2545" t="str">
        <f t="shared" si="393"/>
        <v>classical music</v>
      </c>
      <c r="S2545" s="10">
        <f t="shared" si="394"/>
        <v>40513.857615740737</v>
      </c>
      <c r="T2545" s="10">
        <f t="shared" si="395"/>
        <v>40544.875</v>
      </c>
      <c r="U2545">
        <f t="shared" si="396"/>
        <v>2010</v>
      </c>
      <c r="V2545">
        <f t="shared" si="397"/>
        <v>2011</v>
      </c>
      <c r="W2545" t="str">
        <f t="shared" si="398"/>
        <v>Dec</v>
      </c>
      <c r="X2545" t="str">
        <f t="shared" si="399"/>
        <v>&lt;1000</v>
      </c>
      <c r="Y2545" s="12">
        <f>VLOOKUP(H2545,Table1[#All],2,)*Kickstarter!E2545</f>
        <v>391</v>
      </c>
      <c r="Z2545" s="5">
        <f>Y2545/'currency conversion'!$B$18</f>
        <v>8.4866845751401933E-6</v>
      </c>
    </row>
    <row r="2546" spans="1:26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0"/>
        <v>1.0082</v>
      </c>
      <c r="P2546" s="6">
        <f t="shared" si="391"/>
        <v>88.438596491228068</v>
      </c>
      <c r="Q2546" t="str">
        <f t="shared" si="392"/>
        <v>music</v>
      </c>
      <c r="R2546" t="str">
        <f t="shared" si="393"/>
        <v>classical music</v>
      </c>
      <c r="S2546" s="10">
        <f t="shared" si="394"/>
        <v>41068.270474537036</v>
      </c>
      <c r="T2546" s="10">
        <f t="shared" si="395"/>
        <v>41098.270474537036</v>
      </c>
      <c r="U2546">
        <f t="shared" si="396"/>
        <v>2012</v>
      </c>
      <c r="V2546">
        <f t="shared" si="397"/>
        <v>2012</v>
      </c>
      <c r="W2546" t="str">
        <f t="shared" si="398"/>
        <v>Jun</v>
      </c>
      <c r="X2546" t="str">
        <f t="shared" si="399"/>
        <v>5000 to 9999</v>
      </c>
      <c r="Y2546" s="12">
        <f>VLOOKUP(H2546,Table1[#All],2,)*Kickstarter!E2546</f>
        <v>5041</v>
      </c>
      <c r="Z2546" s="5">
        <f>Y2546/'currency conversion'!$B$18</f>
        <v>1.0941528629995322E-4</v>
      </c>
    </row>
    <row r="2547" spans="1:26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0"/>
        <v>1.9530000000000001</v>
      </c>
      <c r="P2547" s="6">
        <f t="shared" si="391"/>
        <v>64.032786885245898</v>
      </c>
      <c r="Q2547" t="str">
        <f t="shared" si="392"/>
        <v>music</v>
      </c>
      <c r="R2547" t="str">
        <f t="shared" si="393"/>
        <v>classical music</v>
      </c>
      <c r="S2547" s="10">
        <f t="shared" si="394"/>
        <v>42026.888171296298</v>
      </c>
      <c r="T2547" s="10">
        <f t="shared" si="395"/>
        <v>42061.770833333328</v>
      </c>
      <c r="U2547">
        <f t="shared" si="396"/>
        <v>2015</v>
      </c>
      <c r="V2547">
        <f t="shared" si="397"/>
        <v>2015</v>
      </c>
      <c r="W2547" t="str">
        <f t="shared" si="398"/>
        <v>Jan</v>
      </c>
      <c r="X2547" t="str">
        <f t="shared" si="399"/>
        <v>1000 to 4999</v>
      </c>
      <c r="Y2547" s="12">
        <f>VLOOKUP(H2547,Table1[#All],2,)*Kickstarter!E2547</f>
        <v>3906</v>
      </c>
      <c r="Z2547" s="5">
        <f>Y2547/'currency conversion'!$B$18</f>
        <v>8.4780025448842942E-5</v>
      </c>
    </row>
    <row r="2548" spans="1:26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0"/>
        <v>1.1171428571428572</v>
      </c>
      <c r="P2548" s="6">
        <f t="shared" si="391"/>
        <v>60.153846153846153</v>
      </c>
      <c r="Q2548" t="str">
        <f t="shared" si="392"/>
        <v>music</v>
      </c>
      <c r="R2548" t="str">
        <f t="shared" si="393"/>
        <v>classical music</v>
      </c>
      <c r="S2548" s="10">
        <f t="shared" si="394"/>
        <v>41524.608553240745</v>
      </c>
      <c r="T2548" s="10">
        <f t="shared" si="395"/>
        <v>41551.958333333336</v>
      </c>
      <c r="U2548">
        <f t="shared" si="396"/>
        <v>2013</v>
      </c>
      <c r="V2548">
        <f t="shared" si="397"/>
        <v>2013</v>
      </c>
      <c r="W2548" t="str">
        <f t="shared" si="398"/>
        <v>Sep</v>
      </c>
      <c r="X2548" t="str">
        <f t="shared" si="399"/>
        <v>1000 to 4999</v>
      </c>
      <c r="Y2548" s="12">
        <f>VLOOKUP(H2548,Table1[#All],2,)*Kickstarter!E2548</f>
        <v>3910</v>
      </c>
      <c r="Z2548" s="5">
        <f>Y2548/'currency conversion'!$B$18</f>
        <v>8.486684575140192E-5</v>
      </c>
    </row>
    <row r="2549" spans="1:26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0"/>
        <v>1.1985454545454546</v>
      </c>
      <c r="P2549" s="6">
        <f t="shared" si="391"/>
        <v>49.194029850746269</v>
      </c>
      <c r="Q2549" t="str">
        <f t="shared" si="392"/>
        <v>music</v>
      </c>
      <c r="R2549" t="str">
        <f t="shared" si="393"/>
        <v>classical music</v>
      </c>
      <c r="S2549" s="10">
        <f t="shared" si="394"/>
        <v>40973.523182870369</v>
      </c>
      <c r="T2549" s="10">
        <f t="shared" si="395"/>
        <v>41003.481516203705</v>
      </c>
      <c r="U2549">
        <f t="shared" si="396"/>
        <v>2012</v>
      </c>
      <c r="V2549">
        <f t="shared" si="397"/>
        <v>2012</v>
      </c>
      <c r="W2549" t="str">
        <f t="shared" si="398"/>
        <v>Mar</v>
      </c>
      <c r="X2549" t="str">
        <f t="shared" si="399"/>
        <v>5000 to 9999</v>
      </c>
      <c r="Y2549" s="12">
        <f>VLOOKUP(H2549,Table1[#All],2,)*Kickstarter!E2549</f>
        <v>6592</v>
      </c>
      <c r="Z2549" s="5">
        <f>Y2549/'currency conversion'!$B$18</f>
        <v>1.4307985861719731E-4</v>
      </c>
    </row>
    <row r="2550" spans="1:26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0"/>
        <v>1.0185</v>
      </c>
      <c r="P2550" s="6">
        <f t="shared" si="391"/>
        <v>165.16216216216216</v>
      </c>
      <c r="Q2550" t="str">
        <f t="shared" si="392"/>
        <v>music</v>
      </c>
      <c r="R2550" t="str">
        <f t="shared" si="393"/>
        <v>classical music</v>
      </c>
      <c r="S2550" s="10">
        <f t="shared" si="394"/>
        <v>42618.375428240739</v>
      </c>
      <c r="T2550" s="10">
        <f t="shared" si="395"/>
        <v>42642.935416666667</v>
      </c>
      <c r="U2550">
        <f t="shared" si="396"/>
        <v>2016</v>
      </c>
      <c r="V2550">
        <f t="shared" si="397"/>
        <v>2016</v>
      </c>
      <c r="W2550" t="str">
        <f t="shared" si="398"/>
        <v>Sep</v>
      </c>
      <c r="X2550" t="str">
        <f t="shared" si="399"/>
        <v>5000 to 9999</v>
      </c>
      <c r="Y2550" s="12">
        <f>VLOOKUP(H2550,Table1[#All],2,)*Kickstarter!E2550</f>
        <v>6966.5399999999991</v>
      </c>
      <c r="Z2550" s="5">
        <f>Y2550/'currency conversion'!$B$18</f>
        <v>1.5120927764730729E-4</v>
      </c>
    </row>
    <row r="2551" spans="1:26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0"/>
        <v>1.0280254777070064</v>
      </c>
      <c r="P2551" s="6">
        <f t="shared" si="391"/>
        <v>43.621621621621621</v>
      </c>
      <c r="Q2551" t="str">
        <f t="shared" si="392"/>
        <v>music</v>
      </c>
      <c r="R2551" t="str">
        <f t="shared" si="393"/>
        <v>classical music</v>
      </c>
      <c r="S2551" s="10">
        <f t="shared" si="394"/>
        <v>41390.507754629631</v>
      </c>
      <c r="T2551" s="10">
        <f t="shared" si="395"/>
        <v>41425.458333333336</v>
      </c>
      <c r="U2551">
        <f t="shared" si="396"/>
        <v>2013</v>
      </c>
      <c r="V2551">
        <f t="shared" si="397"/>
        <v>2013</v>
      </c>
      <c r="W2551" t="str">
        <f t="shared" si="398"/>
        <v>Apr</v>
      </c>
      <c r="X2551" t="str">
        <f t="shared" si="399"/>
        <v>1000 to 4999</v>
      </c>
      <c r="Y2551" s="12">
        <f>VLOOKUP(H2551,Table1[#All],2,)*Kickstarter!E2551</f>
        <v>2114.34</v>
      </c>
      <c r="Z2551" s="5">
        <f>Y2551/'currency conversion'!$B$18</f>
        <v>4.5891909628137894E-5</v>
      </c>
    </row>
    <row r="2552" spans="1:26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0"/>
        <v>1.0084615384615385</v>
      </c>
      <c r="P2552" s="6">
        <f t="shared" si="391"/>
        <v>43.7</v>
      </c>
      <c r="Q2552" t="str">
        <f t="shared" si="392"/>
        <v>music</v>
      </c>
      <c r="R2552" t="str">
        <f t="shared" si="393"/>
        <v>classical music</v>
      </c>
      <c r="S2552" s="10">
        <f t="shared" si="394"/>
        <v>42228.384328703702</v>
      </c>
      <c r="T2552" s="10">
        <f t="shared" si="395"/>
        <v>42284.915972222225</v>
      </c>
      <c r="U2552">
        <f t="shared" si="396"/>
        <v>2015</v>
      </c>
      <c r="V2552">
        <f t="shared" si="397"/>
        <v>2015</v>
      </c>
      <c r="W2552" t="str">
        <f t="shared" si="398"/>
        <v>Aug</v>
      </c>
      <c r="X2552" t="str">
        <f t="shared" si="399"/>
        <v>5000 to 9999</v>
      </c>
      <c r="Y2552" s="12">
        <f>VLOOKUP(H2552,Table1[#All],2,)*Kickstarter!E2552</f>
        <v>6555</v>
      </c>
      <c r="Z2552" s="5">
        <f>Y2552/'currency conversion'!$B$18</f>
        <v>1.4227677081852676E-4</v>
      </c>
    </row>
    <row r="2553" spans="1:26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0"/>
        <v>1.0273469387755103</v>
      </c>
      <c r="P2553" s="6">
        <f t="shared" si="391"/>
        <v>67.419642857142861</v>
      </c>
      <c r="Q2553" t="str">
        <f t="shared" si="392"/>
        <v>music</v>
      </c>
      <c r="R2553" t="str">
        <f t="shared" si="393"/>
        <v>classical music</v>
      </c>
      <c r="S2553" s="10">
        <f t="shared" si="394"/>
        <v>40961.002141203702</v>
      </c>
      <c r="T2553" s="10">
        <f t="shared" si="395"/>
        <v>40989.616666666669</v>
      </c>
      <c r="U2553">
        <f t="shared" si="396"/>
        <v>2012</v>
      </c>
      <c r="V2553">
        <f t="shared" si="397"/>
        <v>2012</v>
      </c>
      <c r="W2553" t="str">
        <f t="shared" si="398"/>
        <v>Feb</v>
      </c>
      <c r="X2553" t="str">
        <f t="shared" si="399"/>
        <v>1000 to 4999</v>
      </c>
      <c r="Y2553" s="12">
        <f>VLOOKUP(H2553,Table1[#All],2,)*Kickstarter!E2553</f>
        <v>3775.5</v>
      </c>
      <c r="Z2553" s="5">
        <f>Y2553/'currency conversion'!$B$18</f>
        <v>8.1947513077856263E-5</v>
      </c>
    </row>
    <row r="2554" spans="1:26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0"/>
        <v>1.0649999999999999</v>
      </c>
      <c r="P2554" s="6">
        <f t="shared" si="391"/>
        <v>177.5</v>
      </c>
      <c r="Q2554" t="str">
        <f t="shared" si="392"/>
        <v>music</v>
      </c>
      <c r="R2554" t="str">
        <f t="shared" si="393"/>
        <v>classical music</v>
      </c>
      <c r="S2554" s="10">
        <f t="shared" si="394"/>
        <v>42769.559965277775</v>
      </c>
      <c r="T2554" s="10">
        <f t="shared" si="395"/>
        <v>42799.559965277775</v>
      </c>
      <c r="U2554">
        <f t="shared" si="396"/>
        <v>2017</v>
      </c>
      <c r="V2554">
        <f t="shared" si="397"/>
        <v>2017</v>
      </c>
      <c r="W2554" t="str">
        <f t="shared" si="398"/>
        <v>Feb</v>
      </c>
      <c r="X2554" t="str">
        <f t="shared" si="399"/>
        <v>1000 to 4999</v>
      </c>
      <c r="Y2554" s="12">
        <f>VLOOKUP(H2554,Table1[#All],2,)*Kickstarter!E2554</f>
        <v>3195</v>
      </c>
      <c r="Z2554" s="5">
        <f>Y2554/'currency conversion'!$B$18</f>
        <v>6.9347716668984437E-5</v>
      </c>
    </row>
    <row r="2555" spans="1:26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0"/>
        <v>1.5553333333333332</v>
      </c>
      <c r="P2555" s="6">
        <f t="shared" si="391"/>
        <v>38.883333333333333</v>
      </c>
      <c r="Q2555" t="str">
        <f t="shared" si="392"/>
        <v>music</v>
      </c>
      <c r="R2555" t="str">
        <f t="shared" si="393"/>
        <v>classical music</v>
      </c>
      <c r="S2555" s="10">
        <f t="shared" si="394"/>
        <v>41112.949155092589</v>
      </c>
      <c r="T2555" s="10">
        <f t="shared" si="395"/>
        <v>41172.949155092589</v>
      </c>
      <c r="U2555">
        <f t="shared" si="396"/>
        <v>2012</v>
      </c>
      <c r="V2555">
        <f t="shared" si="397"/>
        <v>2012</v>
      </c>
      <c r="W2555" t="str">
        <f t="shared" si="398"/>
        <v>Jul</v>
      </c>
      <c r="X2555" t="str">
        <f t="shared" si="399"/>
        <v>1000 to 4999</v>
      </c>
      <c r="Y2555" s="12">
        <f>VLOOKUP(H2555,Table1[#All],2,)*Kickstarter!E2555</f>
        <v>2333</v>
      </c>
      <c r="Z2555" s="5">
        <f>Y2555/'currency conversion'!$B$18</f>
        <v>5.0637941467524474E-5</v>
      </c>
    </row>
    <row r="2556" spans="1:26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0"/>
        <v>1.228</v>
      </c>
      <c r="P2556" s="6">
        <f t="shared" si="391"/>
        <v>54.985074626865675</v>
      </c>
      <c r="Q2556" t="str">
        <f t="shared" si="392"/>
        <v>music</v>
      </c>
      <c r="R2556" t="str">
        <f t="shared" si="393"/>
        <v>classical music</v>
      </c>
      <c r="S2556" s="10">
        <f t="shared" si="394"/>
        <v>42124.828275462962</v>
      </c>
      <c r="T2556" s="10">
        <f t="shared" si="395"/>
        <v>42155.915972222225</v>
      </c>
      <c r="U2556">
        <f t="shared" si="396"/>
        <v>2015</v>
      </c>
      <c r="V2556">
        <f t="shared" si="397"/>
        <v>2015</v>
      </c>
      <c r="W2556" t="str">
        <f t="shared" si="398"/>
        <v>Apr</v>
      </c>
      <c r="X2556" t="str">
        <f t="shared" si="399"/>
        <v>1000 to 4999</v>
      </c>
      <c r="Y2556" s="12">
        <f>VLOOKUP(H2556,Table1[#All],2,)*Kickstarter!E2556</f>
        <v>3684</v>
      </c>
      <c r="Z2556" s="5">
        <f>Y2556/'currency conversion'!$B$18</f>
        <v>7.9961498656819615E-5</v>
      </c>
    </row>
    <row r="2557" spans="1:26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0"/>
        <v>1.0734999999999999</v>
      </c>
      <c r="P2557" s="6">
        <f t="shared" si="391"/>
        <v>61.342857142857142</v>
      </c>
      <c r="Q2557" t="str">
        <f t="shared" si="392"/>
        <v>music</v>
      </c>
      <c r="R2557" t="str">
        <f t="shared" si="393"/>
        <v>classical music</v>
      </c>
      <c r="S2557" s="10">
        <f t="shared" si="394"/>
        <v>41026.405011574076</v>
      </c>
      <c r="T2557" s="10">
        <f t="shared" si="395"/>
        <v>41057.405011574076</v>
      </c>
      <c r="U2557">
        <f t="shared" si="396"/>
        <v>2012</v>
      </c>
      <c r="V2557">
        <f t="shared" si="397"/>
        <v>2012</v>
      </c>
      <c r="W2557" t="str">
        <f t="shared" si="398"/>
        <v>Apr</v>
      </c>
      <c r="X2557" t="str">
        <f t="shared" si="399"/>
        <v>1000 to 4999</v>
      </c>
      <c r="Y2557" s="12">
        <f>VLOOKUP(H2557,Table1[#All],2,)*Kickstarter!E2557</f>
        <v>2147</v>
      </c>
      <c r="Z2557" s="5">
        <f>Y2557/'currency conversion'!$B$18</f>
        <v>4.6600797398531951E-5</v>
      </c>
    </row>
    <row r="2558" spans="1:26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0"/>
        <v>1.0550335570469798</v>
      </c>
      <c r="P2558" s="6">
        <f t="shared" si="391"/>
        <v>23.117647058823529</v>
      </c>
      <c r="Q2558" t="str">
        <f t="shared" si="392"/>
        <v>music</v>
      </c>
      <c r="R2558" t="str">
        <f t="shared" si="393"/>
        <v>classical music</v>
      </c>
      <c r="S2558" s="10">
        <f t="shared" si="394"/>
        <v>41222.741400462961</v>
      </c>
      <c r="T2558" s="10">
        <f t="shared" si="395"/>
        <v>41267.741400462961</v>
      </c>
      <c r="U2558">
        <f t="shared" si="396"/>
        <v>2012</v>
      </c>
      <c r="V2558">
        <f t="shared" si="397"/>
        <v>2012</v>
      </c>
      <c r="W2558" t="str">
        <f t="shared" si="398"/>
        <v>Nov</v>
      </c>
      <c r="X2558" t="str">
        <f t="shared" si="399"/>
        <v>&lt;1000</v>
      </c>
      <c r="Y2558" s="12">
        <f>VLOOKUP(H2558,Table1[#All],2,)*Kickstarter!E2558</f>
        <v>786</v>
      </c>
      <c r="Z2558" s="5">
        <f>Y2558/'currency conversion'!$B$18</f>
        <v>1.7060189452839365E-5</v>
      </c>
    </row>
    <row r="2559" spans="1:26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0"/>
        <v>1.1844444444444444</v>
      </c>
      <c r="P2559" s="6">
        <f t="shared" si="391"/>
        <v>29.611111111111111</v>
      </c>
      <c r="Q2559" t="str">
        <f t="shared" si="392"/>
        <v>music</v>
      </c>
      <c r="R2559" t="str">
        <f t="shared" si="393"/>
        <v>classical music</v>
      </c>
      <c r="S2559" s="10">
        <f t="shared" si="394"/>
        <v>41744.495208333334</v>
      </c>
      <c r="T2559" s="10">
        <f t="shared" si="395"/>
        <v>41774.495208333334</v>
      </c>
      <c r="U2559">
        <f t="shared" si="396"/>
        <v>2014</v>
      </c>
      <c r="V2559">
        <f t="shared" si="397"/>
        <v>2014</v>
      </c>
      <c r="W2559" t="str">
        <f t="shared" si="398"/>
        <v>Apr</v>
      </c>
      <c r="X2559" t="str">
        <f t="shared" si="399"/>
        <v>1000 to 4999</v>
      </c>
      <c r="Y2559" s="12">
        <f>VLOOKUP(H2559,Table1[#All],2,)*Kickstarter!E2559</f>
        <v>1396.46</v>
      </c>
      <c r="Z2559" s="5">
        <f>Y2559/'currency conversion'!$B$18</f>
        <v>3.0310269927877938E-5</v>
      </c>
    </row>
    <row r="2560" spans="1:26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0"/>
        <v>1.0888</v>
      </c>
      <c r="P2560" s="6">
        <f t="shared" si="391"/>
        <v>75.611111111111114</v>
      </c>
      <c r="Q2560" t="str">
        <f t="shared" si="392"/>
        <v>music</v>
      </c>
      <c r="R2560" t="str">
        <f t="shared" si="393"/>
        <v>classical music</v>
      </c>
      <c r="S2560" s="10">
        <f t="shared" si="394"/>
        <v>42093.610023148147</v>
      </c>
      <c r="T2560" s="10">
        <f t="shared" si="395"/>
        <v>42125.332638888889</v>
      </c>
      <c r="U2560">
        <f t="shared" si="396"/>
        <v>2015</v>
      </c>
      <c r="V2560">
        <f t="shared" si="397"/>
        <v>2015</v>
      </c>
      <c r="W2560" t="str">
        <f t="shared" si="398"/>
        <v>Mar</v>
      </c>
      <c r="X2560" t="str">
        <f t="shared" si="399"/>
        <v>1000 to 4999</v>
      </c>
      <c r="Y2560" s="12">
        <f>VLOOKUP(H2560,Table1[#All],2,)*Kickstarter!E2560</f>
        <v>966.31</v>
      </c>
      <c r="Z2560" s="5">
        <f>Y2560/'currency conversion'!$B$18</f>
        <v>2.0973831641441738E-5</v>
      </c>
    </row>
    <row r="2561" spans="1:26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0"/>
        <v>1.1125</v>
      </c>
      <c r="P2561" s="6">
        <f t="shared" si="391"/>
        <v>35.6</v>
      </c>
      <c r="Q2561" t="str">
        <f t="shared" si="392"/>
        <v>music</v>
      </c>
      <c r="R2561" t="str">
        <f t="shared" si="393"/>
        <v>classical music</v>
      </c>
      <c r="S2561" s="10">
        <f t="shared" si="394"/>
        <v>40829.623657407406</v>
      </c>
      <c r="T2561" s="10">
        <f t="shared" si="395"/>
        <v>40862.567361111112</v>
      </c>
      <c r="U2561">
        <f t="shared" si="396"/>
        <v>2011</v>
      </c>
      <c r="V2561">
        <f t="shared" si="397"/>
        <v>2011</v>
      </c>
      <c r="W2561" t="str">
        <f t="shared" si="398"/>
        <v>Oct</v>
      </c>
      <c r="X2561" t="str">
        <f t="shared" si="399"/>
        <v>&lt;1000</v>
      </c>
      <c r="Y2561" s="12">
        <f>VLOOKUP(H2561,Table1[#All],2,)*Kickstarter!E2561</f>
        <v>890</v>
      </c>
      <c r="Z2561" s="5">
        <f>Y2561/'currency conversion'!$B$18</f>
        <v>1.9317517319372816E-5</v>
      </c>
    </row>
    <row r="2562" spans="1:26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0"/>
        <v>1.0009999999999999</v>
      </c>
      <c r="P2562" s="6">
        <f t="shared" si="391"/>
        <v>143</v>
      </c>
      <c r="Q2562" t="str">
        <f t="shared" si="392"/>
        <v>music</v>
      </c>
      <c r="R2562" t="str">
        <f t="shared" si="393"/>
        <v>classical music</v>
      </c>
      <c r="S2562" s="10">
        <f t="shared" si="394"/>
        <v>42039.701087962967</v>
      </c>
      <c r="T2562" s="10">
        <f t="shared" si="395"/>
        <v>42069.701087962967</v>
      </c>
      <c r="U2562">
        <f t="shared" si="396"/>
        <v>2015</v>
      </c>
      <c r="V2562">
        <f t="shared" si="397"/>
        <v>2015</v>
      </c>
      <c r="W2562" t="str">
        <f t="shared" si="398"/>
        <v>Feb</v>
      </c>
      <c r="X2562" t="str">
        <f t="shared" si="399"/>
        <v>1000 to 4999</v>
      </c>
      <c r="Y2562" s="12">
        <f>VLOOKUP(H2562,Table1[#All],2,)*Kickstarter!E2562</f>
        <v>3933.9300000000003</v>
      </c>
      <c r="Z2562" s="5">
        <f>Y2562/'currency conversion'!$B$18</f>
        <v>8.5386248211461027E-5</v>
      </c>
    </row>
    <row r="2563" spans="1:26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0">IF(D2563&lt;&gt;0,IF(E2563&lt;&gt;0,E2563/D2563,0),0)</f>
        <v>0</v>
      </c>
      <c r="P2563" s="6">
        <f t="shared" ref="P2563:P2626" si="401">IF(L2563&lt;&gt;0,IF(E2563&lt;&gt;0,E2563/L2563,0),0)</f>
        <v>0</v>
      </c>
      <c r="Q2563" t="str">
        <f t="shared" ref="Q2563:Q2626" si="402">LEFT(N2563,SEARCH("/",N2563,1)-1)</f>
        <v>food</v>
      </c>
      <c r="R2563" t="str">
        <f t="shared" ref="R2563:R2626" si="403">RIGHT(N2563,LEN(N2563)-SEARCH("/",N2563,1))</f>
        <v>food trucks</v>
      </c>
      <c r="S2563" s="10">
        <f t="shared" ref="S2563:S2626" si="404">(J2563/86400)+25569+(-6/24)</f>
        <v>42260.278807870374</v>
      </c>
      <c r="T2563" s="10">
        <f t="shared" ref="T2563:T2626" si="405">(I2563/86400)+25569+(-6/24)</f>
        <v>42290.278807870374</v>
      </c>
      <c r="U2563">
        <f t="shared" ref="U2563:U2626" si="406">YEAR(S2563)</f>
        <v>2015</v>
      </c>
      <c r="V2563">
        <f t="shared" ref="V2563:V2626" si="407">YEAR(T2563)</f>
        <v>2015</v>
      </c>
      <c r="W2563" t="str">
        <f t="shared" ref="W2563:W2626" si="408">TEXT(S2563,"mmm")</f>
        <v>Sep</v>
      </c>
      <c r="X2563" t="str">
        <f t="shared" ref="X2563:X2626" si="409">IF(E2563=0,"No funding",IF(E2563&lt;1000,"&lt;1000",IF(E2563&lt;4999,"1000 to 4999",IF(E2563&lt;10000,"5000 to 9999",IF(E2563&lt;14999,"10000 to 14999",IF(E2563&lt;20000,"15000 to 19999",IF(E2563&lt;25000,"20000 to 24999",IF(E2563&lt;30000,"25000 to 29999",IF(E2563&lt;35000,"30000 to 34999",IF(E2563&lt;40000,"35000 to 39999",IF(E2563&lt;45000,"40000 to 44999",IF(E2563&lt;50000,"45000 to 49999","&gt;50000"))))))))))))</f>
        <v>No funding</v>
      </c>
      <c r="Y2563" s="12">
        <f>VLOOKUP(H2563,Table1[#All],2,)*Kickstarter!E2563</f>
        <v>0</v>
      </c>
      <c r="Z2563" s="5">
        <f>Y2563/'currency conversion'!$B$18</f>
        <v>0</v>
      </c>
    </row>
    <row r="2564" spans="1:26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0"/>
        <v>7.4999999999999997E-3</v>
      </c>
      <c r="P2564" s="6">
        <f t="shared" si="401"/>
        <v>25</v>
      </c>
      <c r="Q2564" t="str">
        <f t="shared" si="402"/>
        <v>food</v>
      </c>
      <c r="R2564" t="str">
        <f t="shared" si="403"/>
        <v>food trucks</v>
      </c>
      <c r="S2564" s="10">
        <f t="shared" si="404"/>
        <v>42594.274756944447</v>
      </c>
      <c r="T2564" s="10">
        <f t="shared" si="405"/>
        <v>42654.274756944447</v>
      </c>
      <c r="U2564">
        <f t="shared" si="406"/>
        <v>2016</v>
      </c>
      <c r="V2564">
        <f t="shared" si="407"/>
        <v>2016</v>
      </c>
      <c r="W2564" t="str">
        <f t="shared" si="408"/>
        <v>Aug</v>
      </c>
      <c r="X2564" t="str">
        <f t="shared" si="409"/>
        <v>&lt;1000</v>
      </c>
      <c r="Y2564" s="12">
        <f>VLOOKUP(H2564,Table1[#All],2,)*Kickstarter!E2564</f>
        <v>85.499999999999986</v>
      </c>
      <c r="Z2564" s="5">
        <f>Y2564/'currency conversion'!$B$18</f>
        <v>1.8557839671981748E-6</v>
      </c>
    </row>
    <row r="2565" spans="1:26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0"/>
        <v>0</v>
      </c>
      <c r="P2565" s="6">
        <f t="shared" si="401"/>
        <v>0</v>
      </c>
      <c r="Q2565" t="str">
        <f t="shared" si="402"/>
        <v>food</v>
      </c>
      <c r="R2565" t="str">
        <f t="shared" si="403"/>
        <v>food trucks</v>
      </c>
      <c r="S2565" s="10">
        <f t="shared" si="404"/>
        <v>42154.889479166668</v>
      </c>
      <c r="T2565" s="10">
        <f t="shared" si="405"/>
        <v>42214.889479166668</v>
      </c>
      <c r="U2565">
        <f t="shared" si="406"/>
        <v>2015</v>
      </c>
      <c r="V2565">
        <f t="shared" si="407"/>
        <v>2015</v>
      </c>
      <c r="W2565" t="str">
        <f t="shared" si="408"/>
        <v>May</v>
      </c>
      <c r="X2565" t="str">
        <f t="shared" si="409"/>
        <v>No funding</v>
      </c>
      <c r="Y2565" s="12">
        <f>VLOOKUP(H2565,Table1[#All],2,)*Kickstarter!E2565</f>
        <v>0</v>
      </c>
      <c r="Z2565" s="5">
        <f>Y2565/'currency conversion'!$B$18</f>
        <v>0</v>
      </c>
    </row>
    <row r="2566" spans="1:26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0"/>
        <v>0</v>
      </c>
      <c r="P2566" s="6">
        <f t="shared" si="401"/>
        <v>0</v>
      </c>
      <c r="Q2566" t="str">
        <f t="shared" si="402"/>
        <v>food</v>
      </c>
      <c r="R2566" t="str">
        <f t="shared" si="403"/>
        <v>food trucks</v>
      </c>
      <c r="S2566" s="10">
        <f t="shared" si="404"/>
        <v>41821.790497685186</v>
      </c>
      <c r="T2566" s="10">
        <f t="shared" si="405"/>
        <v>41851.790497685186</v>
      </c>
      <c r="U2566">
        <f t="shared" si="406"/>
        <v>2014</v>
      </c>
      <c r="V2566">
        <f t="shared" si="407"/>
        <v>2014</v>
      </c>
      <c r="W2566" t="str">
        <f t="shared" si="408"/>
        <v>Jul</v>
      </c>
      <c r="X2566" t="str">
        <f t="shared" si="409"/>
        <v>No funding</v>
      </c>
      <c r="Y2566" s="12">
        <f>VLOOKUP(H2566,Table1[#All],2,)*Kickstarter!E2566</f>
        <v>0</v>
      </c>
      <c r="Z2566" s="5">
        <f>Y2566/'currency conversion'!$B$18</f>
        <v>0</v>
      </c>
    </row>
    <row r="2567" spans="1:26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0"/>
        <v>0.01</v>
      </c>
      <c r="P2567" s="6">
        <f t="shared" si="401"/>
        <v>100</v>
      </c>
      <c r="Q2567" t="str">
        <f t="shared" si="402"/>
        <v>food</v>
      </c>
      <c r="R2567" t="str">
        <f t="shared" si="403"/>
        <v>food trucks</v>
      </c>
      <c r="S2567" s="10">
        <f t="shared" si="404"/>
        <v>42440.400335648148</v>
      </c>
      <c r="T2567" s="10">
        <f t="shared" si="405"/>
        <v>42499.618055555555</v>
      </c>
      <c r="U2567">
        <f t="shared" si="406"/>
        <v>2016</v>
      </c>
      <c r="V2567">
        <f t="shared" si="407"/>
        <v>2016</v>
      </c>
      <c r="W2567" t="str">
        <f t="shared" si="408"/>
        <v>Mar</v>
      </c>
      <c r="X2567" t="str">
        <f t="shared" si="409"/>
        <v>&lt;1000</v>
      </c>
      <c r="Y2567" s="12">
        <f>VLOOKUP(H2567,Table1[#All],2,)*Kickstarter!E2567</f>
        <v>100</v>
      </c>
      <c r="Z2567" s="5">
        <f>Y2567/'currency conversion'!$B$18</f>
        <v>2.170507563974474E-6</v>
      </c>
    </row>
    <row r="2568" spans="1:26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0"/>
        <v>0</v>
      </c>
      <c r="P2568" s="6">
        <f t="shared" si="401"/>
        <v>0</v>
      </c>
      <c r="Q2568" t="str">
        <f t="shared" si="402"/>
        <v>food</v>
      </c>
      <c r="R2568" t="str">
        <f t="shared" si="403"/>
        <v>food trucks</v>
      </c>
      <c r="S2568" s="10">
        <f t="shared" si="404"/>
        <v>41842.730879629627</v>
      </c>
      <c r="T2568" s="10">
        <f t="shared" si="405"/>
        <v>41872.730879629627</v>
      </c>
      <c r="U2568">
        <f t="shared" si="406"/>
        <v>2014</v>
      </c>
      <c r="V2568">
        <f t="shared" si="407"/>
        <v>2014</v>
      </c>
      <c r="W2568" t="str">
        <f t="shared" si="408"/>
        <v>Jul</v>
      </c>
      <c r="X2568" t="str">
        <f t="shared" si="409"/>
        <v>No funding</v>
      </c>
      <c r="Y2568" s="12">
        <f>VLOOKUP(H2568,Table1[#All],2,)*Kickstarter!E2568</f>
        <v>0</v>
      </c>
      <c r="Z2568" s="5">
        <f>Y2568/'currency conversion'!$B$18</f>
        <v>0</v>
      </c>
    </row>
    <row r="2569" spans="1:26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0"/>
        <v>2.6666666666666666E-3</v>
      </c>
      <c r="P2569" s="6">
        <f t="shared" si="401"/>
        <v>60</v>
      </c>
      <c r="Q2569" t="str">
        <f t="shared" si="402"/>
        <v>food</v>
      </c>
      <c r="R2569" t="str">
        <f t="shared" si="403"/>
        <v>food trucks</v>
      </c>
      <c r="S2569" s="10">
        <f t="shared" si="404"/>
        <v>42087.628912037035</v>
      </c>
      <c r="T2569" s="10">
        <f t="shared" si="405"/>
        <v>42117.628912037035</v>
      </c>
      <c r="U2569">
        <f t="shared" si="406"/>
        <v>2015</v>
      </c>
      <c r="V2569">
        <f t="shared" si="407"/>
        <v>2015</v>
      </c>
      <c r="W2569" t="str">
        <f t="shared" si="408"/>
        <v>Mar</v>
      </c>
      <c r="X2569" t="str">
        <f t="shared" si="409"/>
        <v>&lt;1000</v>
      </c>
      <c r="Y2569" s="12">
        <f>VLOOKUP(H2569,Table1[#All],2,)*Kickstarter!E2569</f>
        <v>120</v>
      </c>
      <c r="Z2569" s="5">
        <f>Y2569/'currency conversion'!$B$18</f>
        <v>2.6046090767693684E-6</v>
      </c>
    </row>
    <row r="2570" spans="1:26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0"/>
        <v>5.0000000000000001E-3</v>
      </c>
      <c r="P2570" s="6">
        <f t="shared" si="401"/>
        <v>50</v>
      </c>
      <c r="Q2570" t="str">
        <f t="shared" si="402"/>
        <v>food</v>
      </c>
      <c r="R2570" t="str">
        <f t="shared" si="403"/>
        <v>food trucks</v>
      </c>
      <c r="S2570" s="10">
        <f t="shared" si="404"/>
        <v>42584.416597222225</v>
      </c>
      <c r="T2570" s="10">
        <f t="shared" si="405"/>
        <v>42614.416597222225</v>
      </c>
      <c r="U2570">
        <f t="shared" si="406"/>
        <v>2016</v>
      </c>
      <c r="V2570">
        <f t="shared" si="407"/>
        <v>2016</v>
      </c>
      <c r="W2570" t="str">
        <f t="shared" si="408"/>
        <v>Aug</v>
      </c>
      <c r="X2570" t="str">
        <f t="shared" si="409"/>
        <v>&lt;1000</v>
      </c>
      <c r="Y2570" s="12">
        <f>VLOOKUP(H2570,Table1[#All],2,)*Kickstarter!E2570</f>
        <v>65.5</v>
      </c>
      <c r="Z2570" s="5">
        <f>Y2570/'currency conversion'!$B$18</f>
        <v>1.4216824544032804E-6</v>
      </c>
    </row>
    <row r="2571" spans="1:26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0"/>
        <v>2.2307692307692306E-2</v>
      </c>
      <c r="P2571" s="6">
        <f t="shared" si="401"/>
        <v>72.5</v>
      </c>
      <c r="Q2571" t="str">
        <f t="shared" si="402"/>
        <v>food</v>
      </c>
      <c r="R2571" t="str">
        <f t="shared" si="403"/>
        <v>food trucks</v>
      </c>
      <c r="S2571" s="10">
        <f t="shared" si="404"/>
        <v>42233.855462962965</v>
      </c>
      <c r="T2571" s="10">
        <f t="shared" si="405"/>
        <v>42263.855462962965</v>
      </c>
      <c r="U2571">
        <f t="shared" si="406"/>
        <v>2015</v>
      </c>
      <c r="V2571">
        <f t="shared" si="407"/>
        <v>2015</v>
      </c>
      <c r="W2571" t="str">
        <f t="shared" si="408"/>
        <v>Aug</v>
      </c>
      <c r="X2571" t="str">
        <f t="shared" si="409"/>
        <v>&lt;1000</v>
      </c>
      <c r="Y2571" s="12">
        <f>VLOOKUP(H2571,Table1[#All],2,)*Kickstarter!E2571</f>
        <v>145</v>
      </c>
      <c r="Z2571" s="5">
        <f>Y2571/'currency conversion'!$B$18</f>
        <v>3.1472359677629872E-6</v>
      </c>
    </row>
    <row r="2572" spans="1:26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0"/>
        <v>8.4285714285714294E-3</v>
      </c>
      <c r="P2572" s="6">
        <f t="shared" si="401"/>
        <v>29.5</v>
      </c>
      <c r="Q2572" t="str">
        <f t="shared" si="402"/>
        <v>food</v>
      </c>
      <c r="R2572" t="str">
        <f t="shared" si="403"/>
        <v>food trucks</v>
      </c>
      <c r="S2572" s="10">
        <f t="shared" si="404"/>
        <v>42744.653182870374</v>
      </c>
      <c r="T2572" s="10">
        <f t="shared" si="405"/>
        <v>42774.653182870374</v>
      </c>
      <c r="U2572">
        <f t="shared" si="406"/>
        <v>2017</v>
      </c>
      <c r="V2572">
        <f t="shared" si="407"/>
        <v>2017</v>
      </c>
      <c r="W2572" t="str">
        <f t="shared" si="408"/>
        <v>Jan</v>
      </c>
      <c r="X2572" t="str">
        <f t="shared" si="409"/>
        <v>&lt;1000</v>
      </c>
      <c r="Y2572" s="12">
        <f>VLOOKUP(H2572,Table1[#All],2,)*Kickstarter!E2572</f>
        <v>59</v>
      </c>
      <c r="Z2572" s="5">
        <f>Y2572/'currency conversion'!$B$18</f>
        <v>1.2805994627449395E-6</v>
      </c>
    </row>
    <row r="2573" spans="1:26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0"/>
        <v>2.5000000000000001E-3</v>
      </c>
      <c r="P2573" s="6">
        <f t="shared" si="401"/>
        <v>62.5</v>
      </c>
      <c r="Q2573" t="str">
        <f t="shared" si="402"/>
        <v>food</v>
      </c>
      <c r="R2573" t="str">
        <f t="shared" si="403"/>
        <v>food trucks</v>
      </c>
      <c r="S2573" s="10">
        <f t="shared" si="404"/>
        <v>42449.091678240744</v>
      </c>
      <c r="T2573" s="10">
        <f t="shared" si="405"/>
        <v>42509.091678240744</v>
      </c>
      <c r="U2573">
        <f t="shared" si="406"/>
        <v>2016</v>
      </c>
      <c r="V2573">
        <f t="shared" si="407"/>
        <v>2016</v>
      </c>
      <c r="W2573" t="str">
        <f t="shared" si="408"/>
        <v>Mar</v>
      </c>
      <c r="X2573" t="str">
        <f t="shared" si="409"/>
        <v>&lt;1000</v>
      </c>
      <c r="Y2573" s="12">
        <f>VLOOKUP(H2573,Table1[#All],2,)*Kickstarter!E2573</f>
        <v>177.5</v>
      </c>
      <c r="Z2573" s="5">
        <f>Y2573/'currency conversion'!$B$18</f>
        <v>3.8526509260546908E-6</v>
      </c>
    </row>
    <row r="2574" spans="1:26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0"/>
        <v>0</v>
      </c>
      <c r="P2574" s="6">
        <f t="shared" si="401"/>
        <v>0</v>
      </c>
      <c r="Q2574" t="str">
        <f t="shared" si="402"/>
        <v>food</v>
      </c>
      <c r="R2574" t="str">
        <f t="shared" si="403"/>
        <v>food trucks</v>
      </c>
      <c r="S2574" s="10">
        <f t="shared" si="404"/>
        <v>42076.869409722218</v>
      </c>
      <c r="T2574" s="10">
        <f t="shared" si="405"/>
        <v>42106.869409722218</v>
      </c>
      <c r="U2574">
        <f t="shared" si="406"/>
        <v>2015</v>
      </c>
      <c r="V2574">
        <f t="shared" si="407"/>
        <v>2015</v>
      </c>
      <c r="W2574" t="str">
        <f t="shared" si="408"/>
        <v>Mar</v>
      </c>
      <c r="X2574" t="str">
        <f t="shared" si="409"/>
        <v>No funding</v>
      </c>
      <c r="Y2574" s="12">
        <f>VLOOKUP(H2574,Table1[#All],2,)*Kickstarter!E2574</f>
        <v>0</v>
      </c>
      <c r="Z2574" s="5">
        <f>Y2574/'currency conversion'!$B$18</f>
        <v>0</v>
      </c>
    </row>
    <row r="2575" spans="1:26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0"/>
        <v>0</v>
      </c>
      <c r="P2575" s="6">
        <f t="shared" si="401"/>
        <v>0</v>
      </c>
      <c r="Q2575" t="str">
        <f t="shared" si="402"/>
        <v>food</v>
      </c>
      <c r="R2575" t="str">
        <f t="shared" si="403"/>
        <v>food trucks</v>
      </c>
      <c r="S2575" s="10">
        <f t="shared" si="404"/>
        <v>41829.342002314814</v>
      </c>
      <c r="T2575" s="10">
        <f t="shared" si="405"/>
        <v>41874.342002314814</v>
      </c>
      <c r="U2575">
        <f t="shared" si="406"/>
        <v>2014</v>
      </c>
      <c r="V2575">
        <f t="shared" si="407"/>
        <v>2014</v>
      </c>
      <c r="W2575" t="str">
        <f t="shared" si="408"/>
        <v>Jul</v>
      </c>
      <c r="X2575" t="str">
        <f t="shared" si="409"/>
        <v>No funding</v>
      </c>
      <c r="Y2575" s="12">
        <f>VLOOKUP(H2575,Table1[#All],2,)*Kickstarter!E2575</f>
        <v>0</v>
      </c>
      <c r="Z2575" s="5">
        <f>Y2575/'currency conversion'!$B$18</f>
        <v>0</v>
      </c>
    </row>
    <row r="2576" spans="1:26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0"/>
        <v>0</v>
      </c>
      <c r="P2576" s="6">
        <f t="shared" si="401"/>
        <v>0</v>
      </c>
      <c r="Q2576" t="str">
        <f t="shared" si="402"/>
        <v>food</v>
      </c>
      <c r="R2576" t="str">
        <f t="shared" si="403"/>
        <v>food trucks</v>
      </c>
      <c r="S2576" s="10">
        <f t="shared" si="404"/>
        <v>42487.575752314813</v>
      </c>
      <c r="T2576" s="10">
        <f t="shared" si="405"/>
        <v>42508.575752314813</v>
      </c>
      <c r="U2576">
        <f t="shared" si="406"/>
        <v>2016</v>
      </c>
      <c r="V2576">
        <f t="shared" si="407"/>
        <v>2016</v>
      </c>
      <c r="W2576" t="str">
        <f t="shared" si="408"/>
        <v>Apr</v>
      </c>
      <c r="X2576" t="str">
        <f t="shared" si="409"/>
        <v>No funding</v>
      </c>
      <c r="Y2576" s="12">
        <f>VLOOKUP(H2576,Table1[#All],2,)*Kickstarter!E2576</f>
        <v>0</v>
      </c>
      <c r="Z2576" s="5">
        <f>Y2576/'currency conversion'!$B$18</f>
        <v>0</v>
      </c>
    </row>
    <row r="2577" spans="1:26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0"/>
        <v>0</v>
      </c>
      <c r="P2577" s="6">
        <f t="shared" si="401"/>
        <v>0</v>
      </c>
      <c r="Q2577" t="str">
        <f t="shared" si="402"/>
        <v>food</v>
      </c>
      <c r="R2577" t="str">
        <f t="shared" si="403"/>
        <v>food trucks</v>
      </c>
      <c r="S2577" s="10">
        <f t="shared" si="404"/>
        <v>41985.858726851853</v>
      </c>
      <c r="T2577" s="10">
        <f t="shared" si="405"/>
        <v>42015.858726851853</v>
      </c>
      <c r="U2577">
        <f t="shared" si="406"/>
        <v>2014</v>
      </c>
      <c r="V2577">
        <f t="shared" si="407"/>
        <v>2015</v>
      </c>
      <c r="W2577" t="str">
        <f t="shared" si="408"/>
        <v>Dec</v>
      </c>
      <c r="X2577" t="str">
        <f t="shared" si="409"/>
        <v>No funding</v>
      </c>
      <c r="Y2577" s="12">
        <f>VLOOKUP(H2577,Table1[#All],2,)*Kickstarter!E2577</f>
        <v>0</v>
      </c>
      <c r="Z2577" s="5">
        <f>Y2577/'currency conversion'!$B$18</f>
        <v>0</v>
      </c>
    </row>
    <row r="2578" spans="1:26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0"/>
        <v>0</v>
      </c>
      <c r="P2578" s="6">
        <f t="shared" si="401"/>
        <v>0</v>
      </c>
      <c r="Q2578" t="str">
        <f t="shared" si="402"/>
        <v>food</v>
      </c>
      <c r="R2578" t="str">
        <f t="shared" si="403"/>
        <v>food trucks</v>
      </c>
      <c r="S2578" s="10">
        <f t="shared" si="404"/>
        <v>42059.75980324074</v>
      </c>
      <c r="T2578" s="10">
        <f t="shared" si="405"/>
        <v>42104.718136574069</v>
      </c>
      <c r="U2578">
        <f t="shared" si="406"/>
        <v>2015</v>
      </c>
      <c r="V2578">
        <f t="shared" si="407"/>
        <v>2015</v>
      </c>
      <c r="W2578" t="str">
        <f t="shared" si="408"/>
        <v>Feb</v>
      </c>
      <c r="X2578" t="str">
        <f t="shared" si="409"/>
        <v>No funding</v>
      </c>
      <c r="Y2578" s="12">
        <f>VLOOKUP(H2578,Table1[#All],2,)*Kickstarter!E2578</f>
        <v>0</v>
      </c>
      <c r="Z2578" s="5">
        <f>Y2578/'currency conversion'!$B$18</f>
        <v>0</v>
      </c>
    </row>
    <row r="2579" spans="1:26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0"/>
        <v>0</v>
      </c>
      <c r="P2579" s="6">
        <f t="shared" si="401"/>
        <v>0</v>
      </c>
      <c r="Q2579" t="str">
        <f t="shared" si="402"/>
        <v>food</v>
      </c>
      <c r="R2579" t="str">
        <f t="shared" si="403"/>
        <v>food trucks</v>
      </c>
      <c r="S2579" s="10">
        <f t="shared" si="404"/>
        <v>41830.570567129631</v>
      </c>
      <c r="T2579" s="10">
        <f t="shared" si="405"/>
        <v>41855.570567129631</v>
      </c>
      <c r="U2579">
        <f t="shared" si="406"/>
        <v>2014</v>
      </c>
      <c r="V2579">
        <f t="shared" si="407"/>
        <v>2014</v>
      </c>
      <c r="W2579" t="str">
        <f t="shared" si="408"/>
        <v>Jul</v>
      </c>
      <c r="X2579" t="str">
        <f t="shared" si="409"/>
        <v>No funding</v>
      </c>
      <c r="Y2579" s="12">
        <f>VLOOKUP(H2579,Table1[#All],2,)*Kickstarter!E2579</f>
        <v>0</v>
      </c>
      <c r="Z2579" s="5">
        <f>Y2579/'currency conversion'!$B$18</f>
        <v>0</v>
      </c>
    </row>
    <row r="2580" spans="1:26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0"/>
        <v>0</v>
      </c>
      <c r="P2580" s="6">
        <f t="shared" si="401"/>
        <v>0</v>
      </c>
      <c r="Q2580" t="str">
        <f t="shared" si="402"/>
        <v>food</v>
      </c>
      <c r="R2580" t="str">
        <f t="shared" si="403"/>
        <v>food trucks</v>
      </c>
      <c r="S2580" s="10">
        <f t="shared" si="404"/>
        <v>42237.772905092592</v>
      </c>
      <c r="T2580" s="10">
        <f t="shared" si="405"/>
        <v>42286.458333333328</v>
      </c>
      <c r="U2580">
        <f t="shared" si="406"/>
        <v>2015</v>
      </c>
      <c r="V2580">
        <f t="shared" si="407"/>
        <v>2015</v>
      </c>
      <c r="W2580" t="str">
        <f t="shared" si="408"/>
        <v>Aug</v>
      </c>
      <c r="X2580" t="str">
        <f t="shared" si="409"/>
        <v>No funding</v>
      </c>
      <c r="Y2580" s="12">
        <f>VLOOKUP(H2580,Table1[#All],2,)*Kickstarter!E2580</f>
        <v>0</v>
      </c>
      <c r="Z2580" s="5">
        <f>Y2580/'currency conversion'!$B$18</f>
        <v>0</v>
      </c>
    </row>
    <row r="2581" spans="1:26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0"/>
        <v>1.3849999999999999E-3</v>
      </c>
      <c r="P2581" s="6">
        <f t="shared" si="401"/>
        <v>23.083333333333332</v>
      </c>
      <c r="Q2581" t="str">
        <f t="shared" si="402"/>
        <v>food</v>
      </c>
      <c r="R2581" t="str">
        <f t="shared" si="403"/>
        <v>food trucks</v>
      </c>
      <c r="S2581" s="10">
        <f t="shared" si="404"/>
        <v>41837.579895833333</v>
      </c>
      <c r="T2581" s="10">
        <f t="shared" si="405"/>
        <v>41897.579895833333</v>
      </c>
      <c r="U2581">
        <f t="shared" si="406"/>
        <v>2014</v>
      </c>
      <c r="V2581">
        <f t="shared" si="407"/>
        <v>2014</v>
      </c>
      <c r="W2581" t="str">
        <f t="shared" si="408"/>
        <v>Jul</v>
      </c>
      <c r="X2581" t="str">
        <f t="shared" si="409"/>
        <v>&lt;1000</v>
      </c>
      <c r="Y2581" s="12">
        <f>VLOOKUP(H2581,Table1[#All],2,)*Kickstarter!E2581</f>
        <v>277</v>
      </c>
      <c r="Z2581" s="5">
        <f>Y2581/'currency conversion'!$B$18</f>
        <v>6.0123059522092921E-6</v>
      </c>
    </row>
    <row r="2582" spans="1:26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0"/>
        <v>6.0000000000000001E-3</v>
      </c>
      <c r="P2582" s="6">
        <f t="shared" si="401"/>
        <v>25.5</v>
      </c>
      <c r="Q2582" t="str">
        <f t="shared" si="402"/>
        <v>food</v>
      </c>
      <c r="R2582" t="str">
        <f t="shared" si="403"/>
        <v>food trucks</v>
      </c>
      <c r="S2582" s="10">
        <f t="shared" si="404"/>
        <v>42110.076423611114</v>
      </c>
      <c r="T2582" s="10">
        <f t="shared" si="405"/>
        <v>42139.875</v>
      </c>
      <c r="U2582">
        <f t="shared" si="406"/>
        <v>2015</v>
      </c>
      <c r="V2582">
        <f t="shared" si="407"/>
        <v>2015</v>
      </c>
      <c r="W2582" t="str">
        <f t="shared" si="408"/>
        <v>Apr</v>
      </c>
      <c r="X2582" t="str">
        <f t="shared" si="409"/>
        <v>&lt;1000</v>
      </c>
      <c r="Y2582" s="12">
        <f>VLOOKUP(H2582,Table1[#All],2,)*Kickstarter!E2582</f>
        <v>51</v>
      </c>
      <c r="Z2582" s="5">
        <f>Y2582/'currency conversion'!$B$18</f>
        <v>1.1069588576269817E-6</v>
      </c>
    </row>
    <row r="2583" spans="1:26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0"/>
        <v>0.106</v>
      </c>
      <c r="P2583" s="6">
        <f t="shared" si="401"/>
        <v>48.18181818181818</v>
      </c>
      <c r="Q2583" t="str">
        <f t="shared" si="402"/>
        <v>food</v>
      </c>
      <c r="R2583" t="str">
        <f t="shared" si="403"/>
        <v>food trucks</v>
      </c>
      <c r="S2583" s="10">
        <f t="shared" si="404"/>
        <v>42294.378449074073</v>
      </c>
      <c r="T2583" s="10">
        <f t="shared" si="405"/>
        <v>42324.420115740737</v>
      </c>
      <c r="U2583">
        <f t="shared" si="406"/>
        <v>2015</v>
      </c>
      <c r="V2583">
        <f t="shared" si="407"/>
        <v>2015</v>
      </c>
      <c r="W2583" t="str">
        <f t="shared" si="408"/>
        <v>Oct</v>
      </c>
      <c r="X2583" t="str">
        <f t="shared" si="409"/>
        <v>&lt;1000</v>
      </c>
      <c r="Y2583" s="12">
        <f>VLOOKUP(H2583,Table1[#All],2,)*Kickstarter!E2583</f>
        <v>530</v>
      </c>
      <c r="Z2583" s="5">
        <f>Y2583/'currency conversion'!$B$18</f>
        <v>1.150369008906471E-5</v>
      </c>
    </row>
    <row r="2584" spans="1:26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0"/>
        <v>1.1111111111111112E-5</v>
      </c>
      <c r="P2584" s="6">
        <f t="shared" si="401"/>
        <v>1</v>
      </c>
      <c r="Q2584" t="str">
        <f t="shared" si="402"/>
        <v>food</v>
      </c>
      <c r="R2584" t="str">
        <f t="shared" si="403"/>
        <v>food trucks</v>
      </c>
      <c r="S2584" s="10">
        <f t="shared" si="404"/>
        <v>42642.738819444443</v>
      </c>
      <c r="T2584" s="10">
        <f t="shared" si="405"/>
        <v>42672.738819444443</v>
      </c>
      <c r="U2584">
        <f t="shared" si="406"/>
        <v>2016</v>
      </c>
      <c r="V2584">
        <f t="shared" si="407"/>
        <v>2016</v>
      </c>
      <c r="W2584" t="str">
        <f t="shared" si="408"/>
        <v>Sep</v>
      </c>
      <c r="X2584" t="str">
        <f t="shared" si="409"/>
        <v>&lt;1000</v>
      </c>
      <c r="Y2584" s="12">
        <f>VLOOKUP(H2584,Table1[#All],2,)*Kickstarter!E2584</f>
        <v>1</v>
      </c>
      <c r="Z2584" s="5">
        <f>Y2584/'currency conversion'!$B$18</f>
        <v>2.1705075639744737E-8</v>
      </c>
    </row>
    <row r="2585" spans="1:26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0"/>
        <v>5.0000000000000001E-3</v>
      </c>
      <c r="P2585" s="6">
        <f t="shared" si="401"/>
        <v>1</v>
      </c>
      <c r="Q2585" t="str">
        <f t="shared" si="402"/>
        <v>food</v>
      </c>
      <c r="R2585" t="str">
        <f t="shared" si="403"/>
        <v>food trucks</v>
      </c>
      <c r="S2585" s="10">
        <f t="shared" si="404"/>
        <v>42019.51944444445</v>
      </c>
      <c r="T2585" s="10">
        <f t="shared" si="405"/>
        <v>42079.477777777778</v>
      </c>
      <c r="U2585">
        <f t="shared" si="406"/>
        <v>2015</v>
      </c>
      <c r="V2585">
        <f t="shared" si="407"/>
        <v>2015</v>
      </c>
      <c r="W2585" t="str">
        <f t="shared" si="408"/>
        <v>Jan</v>
      </c>
      <c r="X2585" t="str">
        <f t="shared" si="409"/>
        <v>&lt;1000</v>
      </c>
      <c r="Y2585" s="12">
        <f>VLOOKUP(H2585,Table1[#All],2,)*Kickstarter!E2585</f>
        <v>5</v>
      </c>
      <c r="Z2585" s="5">
        <f>Y2585/'currency conversion'!$B$18</f>
        <v>1.0852537819872369E-7</v>
      </c>
    </row>
    <row r="2586" spans="1:26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0"/>
        <v>0</v>
      </c>
      <c r="P2586" s="6">
        <f t="shared" si="401"/>
        <v>0</v>
      </c>
      <c r="Q2586" t="str">
        <f t="shared" si="402"/>
        <v>food</v>
      </c>
      <c r="R2586" t="str">
        <f t="shared" si="403"/>
        <v>food trucks</v>
      </c>
      <c r="S2586" s="10">
        <f t="shared" si="404"/>
        <v>42139.923252314809</v>
      </c>
      <c r="T2586" s="10">
        <f t="shared" si="405"/>
        <v>42169.923252314809</v>
      </c>
      <c r="U2586">
        <f t="shared" si="406"/>
        <v>2015</v>
      </c>
      <c r="V2586">
        <f t="shared" si="407"/>
        <v>2015</v>
      </c>
      <c r="W2586" t="str">
        <f t="shared" si="408"/>
        <v>May</v>
      </c>
      <c r="X2586" t="str">
        <f t="shared" si="409"/>
        <v>No funding</v>
      </c>
      <c r="Y2586" s="12">
        <f>VLOOKUP(H2586,Table1[#All],2,)*Kickstarter!E2586</f>
        <v>0</v>
      </c>
      <c r="Z2586" s="5">
        <f>Y2586/'currency conversion'!$B$18</f>
        <v>0</v>
      </c>
    </row>
    <row r="2587" spans="1:26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0"/>
        <v>1.6666666666666668E-3</v>
      </c>
      <c r="P2587" s="6">
        <f t="shared" si="401"/>
        <v>50</v>
      </c>
      <c r="Q2587" t="str">
        <f t="shared" si="402"/>
        <v>food</v>
      </c>
      <c r="R2587" t="str">
        <f t="shared" si="403"/>
        <v>food trucks</v>
      </c>
      <c r="S2587" s="10">
        <f t="shared" si="404"/>
        <v>41795.713333333333</v>
      </c>
      <c r="T2587" s="10">
        <f t="shared" si="405"/>
        <v>41825.713333333333</v>
      </c>
      <c r="U2587">
        <f t="shared" si="406"/>
        <v>2014</v>
      </c>
      <c r="V2587">
        <f t="shared" si="407"/>
        <v>2014</v>
      </c>
      <c r="W2587" t="str">
        <f t="shared" si="408"/>
        <v>Jun</v>
      </c>
      <c r="X2587" t="str">
        <f t="shared" si="409"/>
        <v>&lt;1000</v>
      </c>
      <c r="Y2587" s="12">
        <f>VLOOKUP(H2587,Table1[#All],2,)*Kickstarter!E2587</f>
        <v>50</v>
      </c>
      <c r="Z2587" s="5">
        <f>Y2587/'currency conversion'!$B$18</f>
        <v>1.085253781987237E-6</v>
      </c>
    </row>
    <row r="2588" spans="1:26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0"/>
        <v>1.6666666666666668E-3</v>
      </c>
      <c r="P2588" s="6">
        <f t="shared" si="401"/>
        <v>5</v>
      </c>
      <c r="Q2588" t="str">
        <f t="shared" si="402"/>
        <v>food</v>
      </c>
      <c r="R2588" t="str">
        <f t="shared" si="403"/>
        <v>food trucks</v>
      </c>
      <c r="S2588" s="10">
        <f t="shared" si="404"/>
        <v>42333.080277777779</v>
      </c>
      <c r="T2588" s="10">
        <f t="shared" si="405"/>
        <v>42363.080277777779</v>
      </c>
      <c r="U2588">
        <f t="shared" si="406"/>
        <v>2015</v>
      </c>
      <c r="V2588">
        <f t="shared" si="407"/>
        <v>2015</v>
      </c>
      <c r="W2588" t="str">
        <f t="shared" si="408"/>
        <v>Nov</v>
      </c>
      <c r="X2588" t="str">
        <f t="shared" si="409"/>
        <v>&lt;1000</v>
      </c>
      <c r="Y2588" s="12">
        <f>VLOOKUP(H2588,Table1[#All],2,)*Kickstarter!E2588</f>
        <v>6.5500000000000007</v>
      </c>
      <c r="Z2588" s="5">
        <f>Y2588/'currency conversion'!$B$18</f>
        <v>1.4216824544032806E-7</v>
      </c>
    </row>
    <row r="2589" spans="1:26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0"/>
        <v>2.4340000000000001E-2</v>
      </c>
      <c r="P2589" s="6">
        <f t="shared" si="401"/>
        <v>202.83333333333334</v>
      </c>
      <c r="Q2589" t="str">
        <f t="shared" si="402"/>
        <v>food</v>
      </c>
      <c r="R2589" t="str">
        <f t="shared" si="403"/>
        <v>food trucks</v>
      </c>
      <c r="S2589" s="10">
        <f t="shared" si="404"/>
        <v>42338.425381944442</v>
      </c>
      <c r="T2589" s="10">
        <f t="shared" si="405"/>
        <v>42368.425381944442</v>
      </c>
      <c r="U2589">
        <f t="shared" si="406"/>
        <v>2015</v>
      </c>
      <c r="V2589">
        <f t="shared" si="407"/>
        <v>2015</v>
      </c>
      <c r="W2589" t="str">
        <f t="shared" si="408"/>
        <v>Nov</v>
      </c>
      <c r="X2589" t="str">
        <f t="shared" si="409"/>
        <v>1000 to 4999</v>
      </c>
      <c r="Y2589" s="12">
        <f>VLOOKUP(H2589,Table1[#All],2,)*Kickstarter!E2589</f>
        <v>1217</v>
      </c>
      <c r="Z2589" s="5">
        <f>Y2589/'currency conversion'!$B$18</f>
        <v>2.6415077053569346E-5</v>
      </c>
    </row>
    <row r="2590" spans="1:26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0"/>
        <v>3.8833333333333331E-2</v>
      </c>
      <c r="P2590" s="6">
        <f t="shared" si="401"/>
        <v>29.125</v>
      </c>
      <c r="Q2590" t="str">
        <f t="shared" si="402"/>
        <v>food</v>
      </c>
      <c r="R2590" t="str">
        <f t="shared" si="403"/>
        <v>food trucks</v>
      </c>
      <c r="S2590" s="10">
        <f t="shared" si="404"/>
        <v>42042.426226851851</v>
      </c>
      <c r="T2590" s="10">
        <f t="shared" si="405"/>
        <v>42094.301388888889</v>
      </c>
      <c r="U2590">
        <f t="shared" si="406"/>
        <v>2015</v>
      </c>
      <c r="V2590">
        <f t="shared" si="407"/>
        <v>2015</v>
      </c>
      <c r="W2590" t="str">
        <f t="shared" si="408"/>
        <v>Feb</v>
      </c>
      <c r="X2590" t="str">
        <f t="shared" si="409"/>
        <v>&lt;1000</v>
      </c>
      <c r="Y2590" s="12">
        <f>VLOOKUP(H2590,Table1[#All],2,)*Kickstarter!E2590</f>
        <v>233</v>
      </c>
      <c r="Z2590" s="5">
        <f>Y2590/'currency conversion'!$B$18</f>
        <v>5.0572826240605242E-6</v>
      </c>
    </row>
    <row r="2591" spans="1:26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0"/>
        <v>1E-4</v>
      </c>
      <c r="P2591" s="6">
        <f t="shared" si="401"/>
        <v>5</v>
      </c>
      <c r="Q2591" t="str">
        <f t="shared" si="402"/>
        <v>food</v>
      </c>
      <c r="R2591" t="str">
        <f t="shared" si="403"/>
        <v>food trucks</v>
      </c>
      <c r="S2591" s="10">
        <f t="shared" si="404"/>
        <v>42422.286192129628</v>
      </c>
      <c r="T2591" s="10">
        <f t="shared" si="405"/>
        <v>42452.244525462964</v>
      </c>
      <c r="U2591">
        <f t="shared" si="406"/>
        <v>2016</v>
      </c>
      <c r="V2591">
        <f t="shared" si="407"/>
        <v>2016</v>
      </c>
      <c r="W2591" t="str">
        <f t="shared" si="408"/>
        <v>Feb</v>
      </c>
      <c r="X2591" t="str">
        <f t="shared" si="409"/>
        <v>&lt;1000</v>
      </c>
      <c r="Y2591" s="12">
        <f>VLOOKUP(H2591,Table1[#All],2,)*Kickstarter!E2591</f>
        <v>0.75</v>
      </c>
      <c r="Z2591" s="5">
        <f>Y2591/'currency conversion'!$B$18</f>
        <v>1.6278806729808554E-8</v>
      </c>
    </row>
    <row r="2592" spans="1:26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0"/>
        <v>0</v>
      </c>
      <c r="P2592" s="6">
        <f t="shared" si="401"/>
        <v>0</v>
      </c>
      <c r="Q2592" t="str">
        <f t="shared" si="402"/>
        <v>food</v>
      </c>
      <c r="R2592" t="str">
        <f t="shared" si="403"/>
        <v>food trucks</v>
      </c>
      <c r="S2592" s="10">
        <f t="shared" si="404"/>
        <v>42388.339085648149</v>
      </c>
      <c r="T2592" s="10">
        <f t="shared" si="405"/>
        <v>42395.339085648149</v>
      </c>
      <c r="U2592">
        <f t="shared" si="406"/>
        <v>2016</v>
      </c>
      <c r="V2592">
        <f t="shared" si="407"/>
        <v>2016</v>
      </c>
      <c r="W2592" t="str">
        <f t="shared" si="408"/>
        <v>Jan</v>
      </c>
      <c r="X2592" t="str">
        <f t="shared" si="409"/>
        <v>No funding</v>
      </c>
      <c r="Y2592" s="12">
        <f>VLOOKUP(H2592,Table1[#All],2,)*Kickstarter!E2592</f>
        <v>0</v>
      </c>
      <c r="Z2592" s="5">
        <f>Y2592/'currency conversion'!$B$18</f>
        <v>0</v>
      </c>
    </row>
    <row r="2593" spans="1:26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0"/>
        <v>1.7333333333333333E-2</v>
      </c>
      <c r="P2593" s="6">
        <f t="shared" si="401"/>
        <v>13</v>
      </c>
      <c r="Q2593" t="str">
        <f t="shared" si="402"/>
        <v>food</v>
      </c>
      <c r="R2593" t="str">
        <f t="shared" si="403"/>
        <v>food trucks</v>
      </c>
      <c r="S2593" s="10">
        <f t="shared" si="404"/>
        <v>42382.656527777777</v>
      </c>
      <c r="T2593" s="10">
        <f t="shared" si="405"/>
        <v>42442.614861111113</v>
      </c>
      <c r="U2593">
        <f t="shared" si="406"/>
        <v>2016</v>
      </c>
      <c r="V2593">
        <f t="shared" si="407"/>
        <v>2016</v>
      </c>
      <c r="W2593" t="str">
        <f t="shared" si="408"/>
        <v>Jan</v>
      </c>
      <c r="X2593" t="str">
        <f t="shared" si="409"/>
        <v>&lt;1000</v>
      </c>
      <c r="Y2593" s="12">
        <f>VLOOKUP(H2593,Table1[#All],2,)*Kickstarter!E2593</f>
        <v>26</v>
      </c>
      <c r="Z2593" s="5">
        <f>Y2593/'currency conversion'!$B$18</f>
        <v>5.6433196663336323E-7</v>
      </c>
    </row>
    <row r="2594" spans="1:26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0"/>
        <v>1.6666666666666668E-3</v>
      </c>
      <c r="P2594" s="6">
        <f t="shared" si="401"/>
        <v>50</v>
      </c>
      <c r="Q2594" t="str">
        <f t="shared" si="402"/>
        <v>food</v>
      </c>
      <c r="R2594" t="str">
        <f t="shared" si="403"/>
        <v>food trucks</v>
      </c>
      <c r="S2594" s="10">
        <f t="shared" si="404"/>
        <v>41887.551168981481</v>
      </c>
      <c r="T2594" s="10">
        <f t="shared" si="405"/>
        <v>41917.551168981481</v>
      </c>
      <c r="U2594">
        <f t="shared" si="406"/>
        <v>2014</v>
      </c>
      <c r="V2594">
        <f t="shared" si="407"/>
        <v>2014</v>
      </c>
      <c r="W2594" t="str">
        <f t="shared" si="408"/>
        <v>Sep</v>
      </c>
      <c r="X2594" t="str">
        <f t="shared" si="409"/>
        <v>&lt;1000</v>
      </c>
      <c r="Y2594" s="12">
        <f>VLOOKUP(H2594,Table1[#All],2,)*Kickstarter!E2594</f>
        <v>50</v>
      </c>
      <c r="Z2594" s="5">
        <f>Y2594/'currency conversion'!$B$18</f>
        <v>1.085253781987237E-6</v>
      </c>
    </row>
    <row r="2595" spans="1:26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0"/>
        <v>0</v>
      </c>
      <c r="P2595" s="6">
        <f t="shared" si="401"/>
        <v>0</v>
      </c>
      <c r="Q2595" t="str">
        <f t="shared" si="402"/>
        <v>food</v>
      </c>
      <c r="R2595" t="str">
        <f t="shared" si="403"/>
        <v>food trucks</v>
      </c>
      <c r="S2595" s="10">
        <f t="shared" si="404"/>
        <v>42089.595208333332</v>
      </c>
      <c r="T2595" s="10">
        <f t="shared" si="405"/>
        <v>42119.595208333332</v>
      </c>
      <c r="U2595">
        <f t="shared" si="406"/>
        <v>2015</v>
      </c>
      <c r="V2595">
        <f t="shared" si="407"/>
        <v>2015</v>
      </c>
      <c r="W2595" t="str">
        <f t="shared" si="408"/>
        <v>Mar</v>
      </c>
      <c r="X2595" t="str">
        <f t="shared" si="409"/>
        <v>No funding</v>
      </c>
      <c r="Y2595" s="12">
        <f>VLOOKUP(H2595,Table1[#All],2,)*Kickstarter!E2595</f>
        <v>0</v>
      </c>
      <c r="Z2595" s="5">
        <f>Y2595/'currency conversion'!$B$18</f>
        <v>0</v>
      </c>
    </row>
    <row r="2596" spans="1:26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0"/>
        <v>1.2500000000000001E-5</v>
      </c>
      <c r="P2596" s="6">
        <f t="shared" si="401"/>
        <v>1</v>
      </c>
      <c r="Q2596" t="str">
        <f t="shared" si="402"/>
        <v>food</v>
      </c>
      <c r="R2596" t="str">
        <f t="shared" si="403"/>
        <v>food trucks</v>
      </c>
      <c r="S2596" s="10">
        <f t="shared" si="404"/>
        <v>41828.717916666668</v>
      </c>
      <c r="T2596" s="10">
        <f t="shared" si="405"/>
        <v>41858.717916666668</v>
      </c>
      <c r="U2596">
        <f t="shared" si="406"/>
        <v>2014</v>
      </c>
      <c r="V2596">
        <f t="shared" si="407"/>
        <v>2014</v>
      </c>
      <c r="W2596" t="str">
        <f t="shared" si="408"/>
        <v>Jul</v>
      </c>
      <c r="X2596" t="str">
        <f t="shared" si="409"/>
        <v>&lt;1000</v>
      </c>
      <c r="Y2596" s="12">
        <f>VLOOKUP(H2596,Table1[#All],2,)*Kickstarter!E2596</f>
        <v>1</v>
      </c>
      <c r="Z2596" s="5">
        <f>Y2596/'currency conversion'!$B$18</f>
        <v>2.1705075639744737E-8</v>
      </c>
    </row>
    <row r="2597" spans="1:26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0"/>
        <v>0.12166666666666667</v>
      </c>
      <c r="P2597" s="6">
        <f t="shared" si="401"/>
        <v>96.05263157894737</v>
      </c>
      <c r="Q2597" t="str">
        <f t="shared" si="402"/>
        <v>food</v>
      </c>
      <c r="R2597" t="str">
        <f t="shared" si="403"/>
        <v>food trucks</v>
      </c>
      <c r="S2597" s="10">
        <f t="shared" si="404"/>
        <v>42759.994212962964</v>
      </c>
      <c r="T2597" s="10">
        <f t="shared" si="405"/>
        <v>42789.994212962964</v>
      </c>
      <c r="U2597">
        <f t="shared" si="406"/>
        <v>2017</v>
      </c>
      <c r="V2597">
        <f t="shared" si="407"/>
        <v>2017</v>
      </c>
      <c r="W2597" t="str">
        <f t="shared" si="408"/>
        <v>Jan</v>
      </c>
      <c r="X2597" t="str">
        <f t="shared" si="409"/>
        <v>1000 to 4999</v>
      </c>
      <c r="Y2597" s="12">
        <f>VLOOKUP(H2597,Table1[#All],2,)*Kickstarter!E2597</f>
        <v>1825</v>
      </c>
      <c r="Z2597" s="5">
        <f>Y2597/'currency conversion'!$B$18</f>
        <v>3.961176304253415E-5</v>
      </c>
    </row>
    <row r="2598" spans="1:26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0"/>
        <v>0.23588571428571428</v>
      </c>
      <c r="P2598" s="6">
        <f t="shared" si="401"/>
        <v>305.77777777777777</v>
      </c>
      <c r="Q2598" t="str">
        <f t="shared" si="402"/>
        <v>food</v>
      </c>
      <c r="R2598" t="str">
        <f t="shared" si="403"/>
        <v>food trucks</v>
      </c>
      <c r="S2598" s="10">
        <f t="shared" si="404"/>
        <v>41828.414456018516</v>
      </c>
      <c r="T2598" s="10">
        <f t="shared" si="405"/>
        <v>41858.414456018516</v>
      </c>
      <c r="U2598">
        <f t="shared" si="406"/>
        <v>2014</v>
      </c>
      <c r="V2598">
        <f t="shared" si="407"/>
        <v>2014</v>
      </c>
      <c r="W2598" t="str">
        <f t="shared" si="408"/>
        <v>Jul</v>
      </c>
      <c r="X2598" t="str">
        <f t="shared" si="409"/>
        <v>5000 to 9999</v>
      </c>
      <c r="Y2598" s="12">
        <f>VLOOKUP(H2598,Table1[#All],2,)*Kickstarter!E2598</f>
        <v>6192</v>
      </c>
      <c r="Z2598" s="5">
        <f>Y2598/'currency conversion'!$B$18</f>
        <v>1.3439782836129942E-4</v>
      </c>
    </row>
    <row r="2599" spans="1:26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0"/>
        <v>5.6666666666666664E-2</v>
      </c>
      <c r="P2599" s="6">
        <f t="shared" si="401"/>
        <v>12.142857142857142</v>
      </c>
      <c r="Q2599" t="str">
        <f t="shared" si="402"/>
        <v>food</v>
      </c>
      <c r="R2599" t="str">
        <f t="shared" si="403"/>
        <v>food trucks</v>
      </c>
      <c r="S2599" s="10">
        <f t="shared" si="404"/>
        <v>42510.091631944444</v>
      </c>
      <c r="T2599" s="10">
        <f t="shared" si="405"/>
        <v>42540.091631944444</v>
      </c>
      <c r="U2599">
        <f t="shared" si="406"/>
        <v>2016</v>
      </c>
      <c r="V2599">
        <f t="shared" si="407"/>
        <v>2016</v>
      </c>
      <c r="W2599" t="str">
        <f t="shared" si="408"/>
        <v>May</v>
      </c>
      <c r="X2599" t="str">
        <f t="shared" si="409"/>
        <v>&lt;1000</v>
      </c>
      <c r="Y2599" s="12">
        <f>VLOOKUP(H2599,Table1[#All],2,)*Kickstarter!E2599</f>
        <v>111.35000000000001</v>
      </c>
      <c r="Z2599" s="5">
        <f>Y2599/'currency conversion'!$B$18</f>
        <v>2.4168601724855769E-6</v>
      </c>
    </row>
    <row r="2600" spans="1:26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0"/>
        <v>0.39</v>
      </c>
      <c r="P2600" s="6">
        <f t="shared" si="401"/>
        <v>83.571428571428569</v>
      </c>
      <c r="Q2600" t="str">
        <f t="shared" si="402"/>
        <v>food</v>
      </c>
      <c r="R2600" t="str">
        <f t="shared" si="403"/>
        <v>food trucks</v>
      </c>
      <c r="S2600" s="10">
        <f t="shared" si="404"/>
        <v>42240.590289351851</v>
      </c>
      <c r="T2600" s="10">
        <f t="shared" si="405"/>
        <v>42270.590289351851</v>
      </c>
      <c r="U2600">
        <f t="shared" si="406"/>
        <v>2015</v>
      </c>
      <c r="V2600">
        <f t="shared" si="407"/>
        <v>2015</v>
      </c>
      <c r="W2600" t="str">
        <f t="shared" si="408"/>
        <v>Aug</v>
      </c>
      <c r="X2600" t="str">
        <f t="shared" si="409"/>
        <v>1000 to 4999</v>
      </c>
      <c r="Y2600" s="12">
        <f>VLOOKUP(H2600,Table1[#All],2,)*Kickstarter!E2600</f>
        <v>1170</v>
      </c>
      <c r="Z2600" s="5">
        <f>Y2600/'currency conversion'!$B$18</f>
        <v>2.5394938498501343E-5</v>
      </c>
    </row>
    <row r="2601" spans="1:26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0"/>
        <v>9.9546510341776348E-3</v>
      </c>
      <c r="P2601" s="6">
        <f t="shared" si="401"/>
        <v>18</v>
      </c>
      <c r="Q2601" t="str">
        <f t="shared" si="402"/>
        <v>food</v>
      </c>
      <c r="R2601" t="str">
        <f t="shared" si="403"/>
        <v>food trucks</v>
      </c>
      <c r="S2601" s="10">
        <f t="shared" si="404"/>
        <v>41809.504016203704</v>
      </c>
      <c r="T2601" s="10">
        <f t="shared" si="405"/>
        <v>41854.504016203704</v>
      </c>
      <c r="U2601">
        <f t="shared" si="406"/>
        <v>2014</v>
      </c>
      <c r="V2601">
        <f t="shared" si="407"/>
        <v>2014</v>
      </c>
      <c r="W2601" t="str">
        <f t="shared" si="408"/>
        <v>Jun</v>
      </c>
      <c r="X2601" t="str">
        <f t="shared" si="409"/>
        <v>&lt;1000</v>
      </c>
      <c r="Y2601" s="12">
        <f>VLOOKUP(H2601,Table1[#All],2,)*Kickstarter!E2601</f>
        <v>90</v>
      </c>
      <c r="Z2601" s="5">
        <f>Y2601/'currency conversion'!$B$18</f>
        <v>1.9534568075770265E-6</v>
      </c>
    </row>
    <row r="2602" spans="1:26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0"/>
        <v>6.9320000000000007E-2</v>
      </c>
      <c r="P2602" s="6">
        <f t="shared" si="401"/>
        <v>115.53333333333333</v>
      </c>
      <c r="Q2602" t="str">
        <f t="shared" si="402"/>
        <v>food</v>
      </c>
      <c r="R2602" t="str">
        <f t="shared" si="403"/>
        <v>food trucks</v>
      </c>
      <c r="S2602" s="10">
        <f t="shared" si="404"/>
        <v>42394.650462962964</v>
      </c>
      <c r="T2602" s="10">
        <f t="shared" si="405"/>
        <v>42454.608796296292</v>
      </c>
      <c r="U2602">
        <f t="shared" si="406"/>
        <v>2016</v>
      </c>
      <c r="V2602">
        <f t="shared" si="407"/>
        <v>2016</v>
      </c>
      <c r="W2602" t="str">
        <f t="shared" si="408"/>
        <v>Jan</v>
      </c>
      <c r="X2602" t="str">
        <f t="shared" si="409"/>
        <v>1000 to 4999</v>
      </c>
      <c r="Y2602" s="12">
        <f>VLOOKUP(H2602,Table1[#All],2,)*Kickstarter!E2602</f>
        <v>3466</v>
      </c>
      <c r="Z2602" s="5">
        <f>Y2602/'currency conversion'!$B$18</f>
        <v>7.5229792167355266E-5</v>
      </c>
    </row>
    <row r="2603" spans="1:26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0"/>
        <v>6.6139999999999999</v>
      </c>
      <c r="P2603" s="6">
        <f t="shared" si="401"/>
        <v>21.900662251655628</v>
      </c>
      <c r="Q2603" t="str">
        <f t="shared" si="402"/>
        <v>technology</v>
      </c>
      <c r="R2603" t="str">
        <f t="shared" si="403"/>
        <v>space exploration</v>
      </c>
      <c r="S2603" s="10">
        <f t="shared" si="404"/>
        <v>41150.652187500003</v>
      </c>
      <c r="T2603" s="10">
        <f t="shared" si="405"/>
        <v>41164.915972222225</v>
      </c>
      <c r="U2603">
        <f t="shared" si="406"/>
        <v>2012</v>
      </c>
      <c r="V2603">
        <f t="shared" si="407"/>
        <v>2012</v>
      </c>
      <c r="W2603" t="str">
        <f t="shared" si="408"/>
        <v>Aug</v>
      </c>
      <c r="X2603" t="str">
        <f t="shared" si="409"/>
        <v>1000 to 4999</v>
      </c>
      <c r="Y2603" s="12">
        <f>VLOOKUP(H2603,Table1[#All],2,)*Kickstarter!E2603</f>
        <v>3307</v>
      </c>
      <c r="Z2603" s="5">
        <f>Y2603/'currency conversion'!$B$18</f>
        <v>7.1778685140635852E-5</v>
      </c>
    </row>
    <row r="2604" spans="1:26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0"/>
        <v>3.2609166666666667</v>
      </c>
      <c r="P2604" s="6">
        <f t="shared" si="401"/>
        <v>80.022494887525568</v>
      </c>
      <c r="Q2604" t="str">
        <f t="shared" si="402"/>
        <v>technology</v>
      </c>
      <c r="R2604" t="str">
        <f t="shared" si="403"/>
        <v>space exploration</v>
      </c>
      <c r="S2604" s="10">
        <f t="shared" si="404"/>
        <v>41915.497314814813</v>
      </c>
      <c r="T2604" s="10">
        <f t="shared" si="405"/>
        <v>41955.638888888891</v>
      </c>
      <c r="U2604">
        <f t="shared" si="406"/>
        <v>2014</v>
      </c>
      <c r="V2604">
        <f t="shared" si="407"/>
        <v>2014</v>
      </c>
      <c r="W2604" t="str">
        <f t="shared" si="408"/>
        <v>Oct</v>
      </c>
      <c r="X2604" t="str">
        <f t="shared" si="409"/>
        <v>35000 to 39999</v>
      </c>
      <c r="Y2604" s="12">
        <f>VLOOKUP(H2604,Table1[#All],2,)*Kickstarter!E2604</f>
        <v>39131</v>
      </c>
      <c r="Z2604" s="5">
        <f>Y2604/'currency conversion'!$B$18</f>
        <v>8.4934131485885132E-4</v>
      </c>
    </row>
    <row r="2605" spans="1:26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0"/>
        <v>1.0148571428571429</v>
      </c>
      <c r="P2605" s="6">
        <f t="shared" si="401"/>
        <v>35.520000000000003</v>
      </c>
      <c r="Q2605" t="str">
        <f t="shared" si="402"/>
        <v>technology</v>
      </c>
      <c r="R2605" t="str">
        <f t="shared" si="403"/>
        <v>space exploration</v>
      </c>
      <c r="S2605" s="10">
        <f t="shared" si="404"/>
        <v>41617.662662037037</v>
      </c>
      <c r="T2605" s="10">
        <f t="shared" si="405"/>
        <v>41631.662662037037</v>
      </c>
      <c r="U2605">
        <f t="shared" si="406"/>
        <v>2013</v>
      </c>
      <c r="V2605">
        <f t="shared" si="407"/>
        <v>2013</v>
      </c>
      <c r="W2605" t="str">
        <f t="shared" si="408"/>
        <v>Dec</v>
      </c>
      <c r="X2605" t="str">
        <f t="shared" si="409"/>
        <v>1000 to 4999</v>
      </c>
      <c r="Y2605" s="12">
        <f>VLOOKUP(H2605,Table1[#All],2,)*Kickstarter!E2605</f>
        <v>1776</v>
      </c>
      <c r="Z2605" s="5">
        <f>Y2605/'currency conversion'!$B$18</f>
        <v>3.8548214336186655E-5</v>
      </c>
    </row>
    <row r="2606" spans="1:26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0"/>
        <v>1.0421799999999999</v>
      </c>
      <c r="P2606" s="6">
        <f t="shared" si="401"/>
        <v>64.933333333333323</v>
      </c>
      <c r="Q2606" t="str">
        <f t="shared" si="402"/>
        <v>technology</v>
      </c>
      <c r="R2606" t="str">
        <f t="shared" si="403"/>
        <v>space exploration</v>
      </c>
      <c r="S2606" s="10">
        <f t="shared" si="404"/>
        <v>40997.801192129627</v>
      </c>
      <c r="T2606" s="10">
        <f t="shared" si="405"/>
        <v>41027.801192129627</v>
      </c>
      <c r="U2606">
        <f t="shared" si="406"/>
        <v>2012</v>
      </c>
      <c r="V2606">
        <f t="shared" si="407"/>
        <v>2012</v>
      </c>
      <c r="W2606" t="str">
        <f t="shared" si="408"/>
        <v>Mar</v>
      </c>
      <c r="X2606" t="str">
        <f t="shared" si="409"/>
        <v>20000 to 24999</v>
      </c>
      <c r="Y2606" s="12">
        <f>VLOOKUP(H2606,Table1[#All],2,)*Kickstarter!E2606</f>
        <v>20843.599999999999</v>
      </c>
      <c r="Z2606" s="5">
        <f>Y2606/'currency conversion'!$B$18</f>
        <v>4.5241191460458337E-4</v>
      </c>
    </row>
    <row r="2607" spans="1:26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0"/>
        <v>1.0742157000000001</v>
      </c>
      <c r="P2607" s="6">
        <f t="shared" si="401"/>
        <v>60.965703745743475</v>
      </c>
      <c r="Q2607" t="str">
        <f t="shared" si="402"/>
        <v>technology</v>
      </c>
      <c r="R2607" t="str">
        <f t="shared" si="403"/>
        <v>space exploration</v>
      </c>
      <c r="S2607" s="10">
        <f t="shared" si="404"/>
        <v>42508.291550925926</v>
      </c>
      <c r="T2607" s="10">
        <f t="shared" si="405"/>
        <v>42538.291550925926</v>
      </c>
      <c r="U2607">
        <f t="shared" si="406"/>
        <v>2016</v>
      </c>
      <c r="V2607">
        <f t="shared" si="407"/>
        <v>2016</v>
      </c>
      <c r="W2607" t="str">
        <f t="shared" si="408"/>
        <v>May</v>
      </c>
      <c r="X2607" t="str">
        <f t="shared" si="409"/>
        <v>&gt;50000</v>
      </c>
      <c r="Y2607" s="12">
        <f>VLOOKUP(H2607,Table1[#All],2,)*Kickstarter!E2607</f>
        <v>107421.57</v>
      </c>
      <c r="Z2607" s="5">
        <f>Y2607/'currency conversion'!$B$18</f>
        <v>2.3315933021901343E-3</v>
      </c>
    </row>
    <row r="2608" spans="1:26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0"/>
        <v>1.1005454545454545</v>
      </c>
      <c r="P2608" s="6">
        <f t="shared" si="401"/>
        <v>31.444155844155844</v>
      </c>
      <c r="Q2608" t="str">
        <f t="shared" si="402"/>
        <v>technology</v>
      </c>
      <c r="R2608" t="str">
        <f t="shared" si="403"/>
        <v>space exploration</v>
      </c>
      <c r="S2608" s="10">
        <f t="shared" si="404"/>
        <v>41726.462754629625</v>
      </c>
      <c r="T2608" s="10">
        <f t="shared" si="405"/>
        <v>41758.462754629625</v>
      </c>
      <c r="U2608">
        <f t="shared" si="406"/>
        <v>2014</v>
      </c>
      <c r="V2608">
        <f t="shared" si="407"/>
        <v>2014</v>
      </c>
      <c r="W2608" t="str">
        <f t="shared" si="408"/>
        <v>Mar</v>
      </c>
      <c r="X2608" t="str">
        <f t="shared" si="409"/>
        <v>10000 to 14999</v>
      </c>
      <c r="Y2608" s="12">
        <f>VLOOKUP(H2608,Table1[#All],2,)*Kickstarter!E2608</f>
        <v>12106</v>
      </c>
      <c r="Z2608" s="5">
        <f>Y2608/'currency conversion'!$B$18</f>
        <v>2.6276164569474981E-4</v>
      </c>
    </row>
    <row r="2609" spans="1:26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0"/>
        <v>4.077</v>
      </c>
      <c r="P2609" s="6">
        <f t="shared" si="401"/>
        <v>81.949748743718587</v>
      </c>
      <c r="Q2609" t="str">
        <f t="shared" si="402"/>
        <v>technology</v>
      </c>
      <c r="R2609" t="str">
        <f t="shared" si="403"/>
        <v>space exploration</v>
      </c>
      <c r="S2609" s="10">
        <f t="shared" si="404"/>
        <v>42184.624675925923</v>
      </c>
      <c r="T2609" s="10">
        <f t="shared" si="405"/>
        <v>42227.833333333328</v>
      </c>
      <c r="U2609">
        <f t="shared" si="406"/>
        <v>2015</v>
      </c>
      <c r="V2609">
        <f t="shared" si="407"/>
        <v>2015</v>
      </c>
      <c r="W2609" t="str">
        <f t="shared" si="408"/>
        <v>Jun</v>
      </c>
      <c r="X2609" t="str">
        <f t="shared" si="409"/>
        <v>30000 to 34999</v>
      </c>
      <c r="Y2609" s="12">
        <f>VLOOKUP(H2609,Table1[#All],2,)*Kickstarter!E2609</f>
        <v>32616</v>
      </c>
      <c r="Z2609" s="5">
        <f>Y2609/'currency conversion'!$B$18</f>
        <v>7.0793274706591443E-4</v>
      </c>
    </row>
    <row r="2610" spans="1:26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0"/>
        <v>2.2392500000000002</v>
      </c>
      <c r="P2610" s="6">
        <f t="shared" si="401"/>
        <v>58.92763157894737</v>
      </c>
      <c r="Q2610" t="str">
        <f t="shared" si="402"/>
        <v>technology</v>
      </c>
      <c r="R2610" t="str">
        <f t="shared" si="403"/>
        <v>space exploration</v>
      </c>
      <c r="S2610" s="10">
        <f t="shared" si="404"/>
        <v>42767.551712962959</v>
      </c>
      <c r="T2610" s="10">
        <f t="shared" si="405"/>
        <v>42808.75</v>
      </c>
      <c r="U2610">
        <f t="shared" si="406"/>
        <v>2017</v>
      </c>
      <c r="V2610">
        <f t="shared" si="407"/>
        <v>2017</v>
      </c>
      <c r="W2610" t="str">
        <f t="shared" si="408"/>
        <v>Feb</v>
      </c>
      <c r="X2610" t="str">
        <f t="shared" si="409"/>
        <v>15000 to 19999</v>
      </c>
      <c r="Y2610" s="12">
        <f>VLOOKUP(H2610,Table1[#All],2,)*Kickstarter!E2610</f>
        <v>17914</v>
      </c>
      <c r="Z2610" s="5">
        <f>Y2610/'currency conversion'!$B$18</f>
        <v>3.8882472501038725E-4</v>
      </c>
    </row>
    <row r="2611" spans="1:26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0"/>
        <v>3.038011142857143</v>
      </c>
      <c r="P2611" s="6">
        <f t="shared" si="401"/>
        <v>157.29347633136095</v>
      </c>
      <c r="Q2611" t="str">
        <f t="shared" si="402"/>
        <v>technology</v>
      </c>
      <c r="R2611" t="str">
        <f t="shared" si="403"/>
        <v>space exploration</v>
      </c>
      <c r="S2611" s="10">
        <f t="shared" si="404"/>
        <v>41074.987858796296</v>
      </c>
      <c r="T2611" s="10">
        <f t="shared" si="405"/>
        <v>41104.987858796296</v>
      </c>
      <c r="U2611">
        <f t="shared" si="406"/>
        <v>2012</v>
      </c>
      <c r="V2611">
        <f t="shared" si="407"/>
        <v>2012</v>
      </c>
      <c r="W2611" t="str">
        <f t="shared" si="408"/>
        <v>Jun</v>
      </c>
      <c r="X2611" t="str">
        <f t="shared" si="409"/>
        <v>&gt;50000</v>
      </c>
      <c r="Y2611" s="12">
        <f>VLOOKUP(H2611,Table1[#All],2,)*Kickstarter!E2611</f>
        <v>106330.39</v>
      </c>
      <c r="Z2611" s="5">
        <f>Y2611/'currency conversion'!$B$18</f>
        <v>2.3079091577535575E-3</v>
      </c>
    </row>
    <row r="2612" spans="1:26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0"/>
        <v>1.4132510432681749</v>
      </c>
      <c r="P2612" s="6">
        <f t="shared" si="401"/>
        <v>55.758509532062391</v>
      </c>
      <c r="Q2612" t="str">
        <f t="shared" si="402"/>
        <v>technology</v>
      </c>
      <c r="R2612" t="str">
        <f t="shared" si="403"/>
        <v>space exploration</v>
      </c>
      <c r="S2612" s="10">
        <f t="shared" si="404"/>
        <v>42564.631076388891</v>
      </c>
      <c r="T2612" s="10">
        <f t="shared" si="405"/>
        <v>42604.040972222225</v>
      </c>
      <c r="U2612">
        <f t="shared" si="406"/>
        <v>2016</v>
      </c>
      <c r="V2612">
        <f t="shared" si="407"/>
        <v>2016</v>
      </c>
      <c r="W2612" t="str">
        <f t="shared" si="408"/>
        <v>Jul</v>
      </c>
      <c r="X2612" t="str">
        <f t="shared" si="409"/>
        <v>30000 to 34999</v>
      </c>
      <c r="Y2612" s="12">
        <f>VLOOKUP(H2612,Table1[#All],2,)*Kickstarter!E2612</f>
        <v>32172.66</v>
      </c>
      <c r="Z2612" s="5">
        <f>Y2612/'currency conversion'!$B$18</f>
        <v>6.9831001883178991E-4</v>
      </c>
    </row>
    <row r="2613" spans="1:26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0"/>
        <v>27.906363636363636</v>
      </c>
      <c r="P2613" s="6">
        <f t="shared" si="401"/>
        <v>83.802893802893806</v>
      </c>
      <c r="Q2613" t="str">
        <f t="shared" si="402"/>
        <v>technology</v>
      </c>
      <c r="R2613" t="str">
        <f t="shared" si="403"/>
        <v>space exploration</v>
      </c>
      <c r="S2613" s="10">
        <f t="shared" si="404"/>
        <v>42704.085810185185</v>
      </c>
      <c r="T2613" s="10">
        <f t="shared" si="405"/>
        <v>42737.707638888889</v>
      </c>
      <c r="U2613">
        <f t="shared" si="406"/>
        <v>2016</v>
      </c>
      <c r="V2613">
        <f t="shared" si="407"/>
        <v>2017</v>
      </c>
      <c r="W2613" t="str">
        <f t="shared" si="408"/>
        <v>Nov</v>
      </c>
      <c r="X2613" t="str">
        <f t="shared" si="409"/>
        <v>&gt;50000</v>
      </c>
      <c r="Y2613" s="12">
        <f>VLOOKUP(H2613,Table1[#All],2,)*Kickstarter!E2613</f>
        <v>349945.8</v>
      </c>
      <c r="Z2613" s="5">
        <f>Y2613/'currency conversion'!$B$18</f>
        <v>7.595600058810984E-3</v>
      </c>
    </row>
    <row r="2614" spans="1:26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0"/>
        <v>1.7176130000000001</v>
      </c>
      <c r="P2614" s="6">
        <f t="shared" si="401"/>
        <v>58.422210884353746</v>
      </c>
      <c r="Q2614" t="str">
        <f t="shared" si="402"/>
        <v>technology</v>
      </c>
      <c r="R2614" t="str">
        <f t="shared" si="403"/>
        <v>space exploration</v>
      </c>
      <c r="S2614" s="10">
        <f t="shared" si="404"/>
        <v>41981.893171296295</v>
      </c>
      <c r="T2614" s="10">
        <f t="shared" si="405"/>
        <v>42012.893171296295</v>
      </c>
      <c r="U2614">
        <f t="shared" si="406"/>
        <v>2014</v>
      </c>
      <c r="V2614">
        <f t="shared" si="407"/>
        <v>2015</v>
      </c>
      <c r="W2614" t="str">
        <f t="shared" si="408"/>
        <v>Dec</v>
      </c>
      <c r="X2614" t="str">
        <f t="shared" si="409"/>
        <v>15000 to 19999</v>
      </c>
      <c r="Y2614" s="12">
        <f>VLOOKUP(H2614,Table1[#All],2,)*Kickstarter!E2614</f>
        <v>17176.13</v>
      </c>
      <c r="Z2614" s="5">
        <f>Y2614/'currency conversion'!$B$18</f>
        <v>3.728092008480888E-4</v>
      </c>
    </row>
    <row r="2615" spans="1:26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0"/>
        <v>1.0101333333333333</v>
      </c>
      <c r="P2615" s="6">
        <f t="shared" si="401"/>
        <v>270.57142857142856</v>
      </c>
      <c r="Q2615" t="str">
        <f t="shared" si="402"/>
        <v>technology</v>
      </c>
      <c r="R2615" t="str">
        <f t="shared" si="403"/>
        <v>space exploration</v>
      </c>
      <c r="S2615" s="10">
        <f t="shared" si="404"/>
        <v>41143.56821759259</v>
      </c>
      <c r="T2615" s="10">
        <f t="shared" si="405"/>
        <v>41173.56821759259</v>
      </c>
      <c r="U2615">
        <f t="shared" si="406"/>
        <v>2012</v>
      </c>
      <c r="V2615">
        <f t="shared" si="407"/>
        <v>2012</v>
      </c>
      <c r="W2615" t="str">
        <f t="shared" si="408"/>
        <v>Aug</v>
      </c>
      <c r="X2615" t="str">
        <f t="shared" si="409"/>
        <v>5000 to 9999</v>
      </c>
      <c r="Y2615" s="12">
        <f>VLOOKUP(H2615,Table1[#All],2,)*Kickstarter!E2615</f>
        <v>7576</v>
      </c>
      <c r="Z2615" s="5">
        <f>Y2615/'currency conversion'!$B$18</f>
        <v>1.6443765304670615E-4</v>
      </c>
    </row>
    <row r="2616" spans="1:26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0"/>
        <v>1.02</v>
      </c>
      <c r="P2616" s="6">
        <f t="shared" si="401"/>
        <v>107.1</v>
      </c>
      <c r="Q2616" t="str">
        <f t="shared" si="402"/>
        <v>technology</v>
      </c>
      <c r="R2616" t="str">
        <f t="shared" si="403"/>
        <v>space exploration</v>
      </c>
      <c r="S2616" s="10">
        <f t="shared" si="404"/>
        <v>41730.458472222221</v>
      </c>
      <c r="T2616" s="10">
        <f t="shared" si="405"/>
        <v>41758.958333333336</v>
      </c>
      <c r="U2616">
        <f t="shared" si="406"/>
        <v>2014</v>
      </c>
      <c r="V2616">
        <f t="shared" si="407"/>
        <v>2014</v>
      </c>
      <c r="W2616" t="str">
        <f t="shared" si="408"/>
        <v>Apr</v>
      </c>
      <c r="X2616" t="str">
        <f t="shared" si="409"/>
        <v>10000 to 14999</v>
      </c>
      <c r="Y2616" s="12">
        <f>VLOOKUP(H2616,Table1[#All],2,)*Kickstarter!E2616</f>
        <v>10710</v>
      </c>
      <c r="Z2616" s="5">
        <f>Y2616/'currency conversion'!$B$18</f>
        <v>2.3246136010166615E-4</v>
      </c>
    </row>
    <row r="2617" spans="1:26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0"/>
        <v>1.6976511744127936</v>
      </c>
      <c r="P2617" s="6">
        <f t="shared" si="401"/>
        <v>47.180555555555557</v>
      </c>
      <c r="Q2617" t="str">
        <f t="shared" si="402"/>
        <v>technology</v>
      </c>
      <c r="R2617" t="str">
        <f t="shared" si="403"/>
        <v>space exploration</v>
      </c>
      <c r="S2617" s="10">
        <f t="shared" si="404"/>
        <v>42453.24726851852</v>
      </c>
      <c r="T2617" s="10">
        <f t="shared" si="405"/>
        <v>42490.25</v>
      </c>
      <c r="U2617">
        <f t="shared" si="406"/>
        <v>2016</v>
      </c>
      <c r="V2617">
        <f t="shared" si="407"/>
        <v>2016</v>
      </c>
      <c r="W2617" t="str">
        <f t="shared" si="408"/>
        <v>Mar</v>
      </c>
      <c r="X2617" t="str">
        <f t="shared" si="409"/>
        <v>1000 to 4999</v>
      </c>
      <c r="Y2617" s="12">
        <f>VLOOKUP(H2617,Table1[#All],2,)*Kickstarter!E2617</f>
        <v>4450.0700000000006</v>
      </c>
      <c r="Z2617" s="5">
        <f>Y2617/'currency conversion'!$B$18</f>
        <v>9.6589105952158877E-5</v>
      </c>
    </row>
    <row r="2618" spans="1:26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0"/>
        <v>1.14534</v>
      </c>
      <c r="P2618" s="6">
        <f t="shared" si="401"/>
        <v>120.30882352941177</v>
      </c>
      <c r="Q2618" t="str">
        <f t="shared" si="402"/>
        <v>technology</v>
      </c>
      <c r="R2618" t="str">
        <f t="shared" si="403"/>
        <v>space exploration</v>
      </c>
      <c r="S2618" s="10">
        <f t="shared" si="404"/>
        <v>42211.74454861111</v>
      </c>
      <c r="T2618" s="10">
        <f t="shared" si="405"/>
        <v>42241.74454861111</v>
      </c>
      <c r="U2618">
        <f t="shared" si="406"/>
        <v>2015</v>
      </c>
      <c r="V2618">
        <f t="shared" si="407"/>
        <v>2015</v>
      </c>
      <c r="W2618" t="str">
        <f t="shared" si="408"/>
        <v>Jul</v>
      </c>
      <c r="X2618" t="str">
        <f t="shared" si="409"/>
        <v>25000 to 29999</v>
      </c>
      <c r="Y2618" s="12">
        <f>VLOOKUP(H2618,Table1[#All],2,)*Kickstarter!E2618</f>
        <v>28633.5</v>
      </c>
      <c r="Z2618" s="5">
        <f>Y2618/'currency conversion'!$B$18</f>
        <v>6.2149228333063095E-4</v>
      </c>
    </row>
    <row r="2619" spans="1:26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0"/>
        <v>8.7759999999999998</v>
      </c>
      <c r="P2619" s="6">
        <f t="shared" si="401"/>
        <v>27.59748427672956</v>
      </c>
      <c r="Q2619" t="str">
        <f t="shared" si="402"/>
        <v>technology</v>
      </c>
      <c r="R2619" t="str">
        <f t="shared" si="403"/>
        <v>space exploration</v>
      </c>
      <c r="S2619" s="10">
        <f t="shared" si="404"/>
        <v>41902.624432870369</v>
      </c>
      <c r="T2619" s="10">
        <f t="shared" si="405"/>
        <v>41932.624432870369</v>
      </c>
      <c r="U2619">
        <f t="shared" si="406"/>
        <v>2014</v>
      </c>
      <c r="V2619">
        <f t="shared" si="407"/>
        <v>2014</v>
      </c>
      <c r="W2619" t="str">
        <f t="shared" si="408"/>
        <v>Sep</v>
      </c>
      <c r="X2619" t="str">
        <f t="shared" si="409"/>
        <v>1000 to 4999</v>
      </c>
      <c r="Y2619" s="12">
        <f>VLOOKUP(H2619,Table1[#All],2,)*Kickstarter!E2619</f>
        <v>4388</v>
      </c>
      <c r="Z2619" s="5">
        <f>Y2619/'currency conversion'!$B$18</f>
        <v>9.5241871907199914E-5</v>
      </c>
    </row>
    <row r="2620" spans="1:26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0"/>
        <v>1.0538666666666667</v>
      </c>
      <c r="P2620" s="6">
        <f t="shared" si="401"/>
        <v>205.2987012987013</v>
      </c>
      <c r="Q2620" t="str">
        <f t="shared" si="402"/>
        <v>technology</v>
      </c>
      <c r="R2620" t="str">
        <f t="shared" si="403"/>
        <v>space exploration</v>
      </c>
      <c r="S2620" s="10">
        <f t="shared" si="404"/>
        <v>42279.542372685188</v>
      </c>
      <c r="T2620" s="10">
        <f t="shared" si="405"/>
        <v>42339.584039351852</v>
      </c>
      <c r="U2620">
        <f t="shared" si="406"/>
        <v>2015</v>
      </c>
      <c r="V2620">
        <f t="shared" si="407"/>
        <v>2015</v>
      </c>
      <c r="W2620" t="str">
        <f t="shared" si="408"/>
        <v>Oct</v>
      </c>
      <c r="X2620" t="str">
        <f t="shared" si="409"/>
        <v>15000 to 19999</v>
      </c>
      <c r="Y2620" s="12">
        <f>VLOOKUP(H2620,Table1[#All],2,)*Kickstarter!E2620</f>
        <v>15808</v>
      </c>
      <c r="Z2620" s="5">
        <f>Y2620/'currency conversion'!$B$18</f>
        <v>3.4311383571308481E-4</v>
      </c>
    </row>
    <row r="2621" spans="1:26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0"/>
        <v>1.8839999999999999</v>
      </c>
      <c r="P2621" s="6">
        <f t="shared" si="401"/>
        <v>35.547169811320757</v>
      </c>
      <c r="Q2621" t="str">
        <f t="shared" si="402"/>
        <v>technology</v>
      </c>
      <c r="R2621" t="str">
        <f t="shared" si="403"/>
        <v>space exploration</v>
      </c>
      <c r="S2621" s="10">
        <f t="shared" si="404"/>
        <v>42273.634305555555</v>
      </c>
      <c r="T2621" s="10">
        <f t="shared" si="405"/>
        <v>42300.208333333328</v>
      </c>
      <c r="U2621">
        <f t="shared" si="406"/>
        <v>2015</v>
      </c>
      <c r="V2621">
        <f t="shared" si="407"/>
        <v>2015</v>
      </c>
      <c r="W2621" t="str">
        <f t="shared" si="408"/>
        <v>Sep</v>
      </c>
      <c r="X2621" t="str">
        <f t="shared" si="409"/>
        <v>1000 to 4999</v>
      </c>
      <c r="Y2621" s="12">
        <f>VLOOKUP(H2621,Table1[#All],2,)*Kickstarter!E2621</f>
        <v>1884</v>
      </c>
      <c r="Z2621" s="5">
        <f>Y2621/'currency conversion'!$B$18</f>
        <v>4.0892362505279084E-5</v>
      </c>
    </row>
    <row r="2622" spans="1:26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0"/>
        <v>1.436523076923077</v>
      </c>
      <c r="P2622" s="6">
        <f t="shared" si="401"/>
        <v>74.639488409272587</v>
      </c>
      <c r="Q2622" t="str">
        <f t="shared" si="402"/>
        <v>technology</v>
      </c>
      <c r="R2622" t="str">
        <f t="shared" si="403"/>
        <v>space exploration</v>
      </c>
      <c r="S2622" s="10">
        <f t="shared" si="404"/>
        <v>42250.91715277778</v>
      </c>
      <c r="T2622" s="10">
        <f t="shared" si="405"/>
        <v>42287.791666666672</v>
      </c>
      <c r="U2622">
        <f t="shared" si="406"/>
        <v>2015</v>
      </c>
      <c r="V2622">
        <f t="shared" si="407"/>
        <v>2015</v>
      </c>
      <c r="W2622" t="str">
        <f t="shared" si="408"/>
        <v>Sep</v>
      </c>
      <c r="X2622" t="str">
        <f t="shared" si="409"/>
        <v>&gt;50000</v>
      </c>
      <c r="Y2622" s="12">
        <f>VLOOKUP(H2622,Table1[#All],2,)*Kickstarter!E2622</f>
        <v>66295.539999999994</v>
      </c>
      <c r="Z2622" s="5">
        <f>Y2622/'currency conversion'!$B$18</f>
        <v>1.4389497102777228E-3</v>
      </c>
    </row>
    <row r="2623" spans="1:26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0"/>
        <v>1.4588000000000001</v>
      </c>
      <c r="P2623" s="6">
        <f t="shared" si="401"/>
        <v>47.058064516129029</v>
      </c>
      <c r="Q2623" t="str">
        <f t="shared" si="402"/>
        <v>technology</v>
      </c>
      <c r="R2623" t="str">
        <f t="shared" si="403"/>
        <v>space exploration</v>
      </c>
      <c r="S2623" s="10">
        <f t="shared" si="404"/>
        <v>42115.497546296298</v>
      </c>
      <c r="T2623" s="10">
        <f t="shared" si="405"/>
        <v>42145.497546296298</v>
      </c>
      <c r="U2623">
        <f t="shared" si="406"/>
        <v>2015</v>
      </c>
      <c r="V2623">
        <f t="shared" si="407"/>
        <v>2015</v>
      </c>
      <c r="W2623" t="str">
        <f t="shared" si="408"/>
        <v>Apr</v>
      </c>
      <c r="X2623" t="str">
        <f t="shared" si="409"/>
        <v>20000 to 24999</v>
      </c>
      <c r="Y2623" s="12">
        <f>VLOOKUP(H2623,Table1[#All],2,)*Kickstarter!E2623</f>
        <v>21882</v>
      </c>
      <c r="Z2623" s="5">
        <f>Y2623/'currency conversion'!$B$18</f>
        <v>4.7495046514889436E-4</v>
      </c>
    </row>
    <row r="2624" spans="1:26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0"/>
        <v>1.3118399999999999</v>
      </c>
      <c r="P2624" s="6">
        <f t="shared" si="401"/>
        <v>26.591351351351353</v>
      </c>
      <c r="Q2624" t="str">
        <f t="shared" si="402"/>
        <v>technology</v>
      </c>
      <c r="R2624" t="str">
        <f t="shared" si="403"/>
        <v>space exploration</v>
      </c>
      <c r="S2624" s="10">
        <f t="shared" si="404"/>
        <v>42689.49324074074</v>
      </c>
      <c r="T2624" s="10">
        <f t="shared" si="405"/>
        <v>42734.49324074074</v>
      </c>
      <c r="U2624">
        <f t="shared" si="406"/>
        <v>2016</v>
      </c>
      <c r="V2624">
        <f t="shared" si="407"/>
        <v>2016</v>
      </c>
      <c r="W2624" t="str">
        <f t="shared" si="408"/>
        <v>Nov</v>
      </c>
      <c r="X2624" t="str">
        <f t="shared" si="409"/>
        <v>1000 to 4999</v>
      </c>
      <c r="Y2624" s="12">
        <f>VLOOKUP(H2624,Table1[#All],2,)*Kickstarter!E2624</f>
        <v>2243.2464</v>
      </c>
      <c r="Z2624" s="5">
        <f>Y2624/'currency conversion'!$B$18</f>
        <v>4.8689832790585083E-5</v>
      </c>
    </row>
    <row r="2625" spans="1:26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0"/>
        <v>1.1399999999999999</v>
      </c>
      <c r="P2625" s="6">
        <f t="shared" si="401"/>
        <v>36.774193548387096</v>
      </c>
      <c r="Q2625" t="str">
        <f t="shared" si="402"/>
        <v>technology</v>
      </c>
      <c r="R2625" t="str">
        <f t="shared" si="403"/>
        <v>space exploration</v>
      </c>
      <c r="S2625" s="10">
        <f t="shared" si="404"/>
        <v>42692.006550925929</v>
      </c>
      <c r="T2625" s="10">
        <f t="shared" si="405"/>
        <v>42706.006550925929</v>
      </c>
      <c r="U2625">
        <f t="shared" si="406"/>
        <v>2016</v>
      </c>
      <c r="V2625">
        <f t="shared" si="407"/>
        <v>2016</v>
      </c>
      <c r="W2625" t="str">
        <f t="shared" si="408"/>
        <v>Nov</v>
      </c>
      <c r="X2625" t="str">
        <f t="shared" si="409"/>
        <v>1000 to 4999</v>
      </c>
      <c r="Y2625" s="12">
        <f>VLOOKUP(H2625,Table1[#All],2,)*Kickstarter!E2625</f>
        <v>2280</v>
      </c>
      <c r="Z2625" s="5">
        <f>Y2625/'currency conversion'!$B$18</f>
        <v>4.9487572458618E-5</v>
      </c>
    </row>
    <row r="2626" spans="1:26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0"/>
        <v>13.794206249999998</v>
      </c>
      <c r="P2626" s="6">
        <f t="shared" si="401"/>
        <v>31.820544982698959</v>
      </c>
      <c r="Q2626" t="str">
        <f t="shared" si="402"/>
        <v>technology</v>
      </c>
      <c r="R2626" t="str">
        <f t="shared" si="403"/>
        <v>space exploration</v>
      </c>
      <c r="S2626" s="10">
        <f t="shared" si="404"/>
        <v>41144.171550925923</v>
      </c>
      <c r="T2626" s="10">
        <f t="shared" si="405"/>
        <v>41165.171550925923</v>
      </c>
      <c r="U2626">
        <f t="shared" si="406"/>
        <v>2012</v>
      </c>
      <c r="V2626">
        <f t="shared" si="407"/>
        <v>2012</v>
      </c>
      <c r="W2626" t="str">
        <f t="shared" si="408"/>
        <v>Aug</v>
      </c>
      <c r="X2626" t="str">
        <f t="shared" si="409"/>
        <v>&gt;50000</v>
      </c>
      <c r="Y2626" s="12">
        <f>VLOOKUP(H2626,Table1[#All],2,)*Kickstarter!E2626</f>
        <v>110353.65</v>
      </c>
      <c r="Z2626" s="5">
        <f>Y2626/'currency conversion'!$B$18</f>
        <v>2.3952343203719169E-3</v>
      </c>
    </row>
    <row r="2627" spans="1:26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0">IF(D2627&lt;&gt;0,IF(E2627&lt;&gt;0,E2627/D2627,0),0)</f>
        <v>9.56</v>
      </c>
      <c r="P2627" s="6">
        <f t="shared" ref="P2627:P2690" si="411">IF(L2627&lt;&gt;0,IF(E2627&lt;&gt;0,E2627/L2627,0),0)</f>
        <v>27.576923076923077</v>
      </c>
      <c r="Q2627" t="str">
        <f t="shared" ref="Q2627:Q2690" si="412">LEFT(N2627,SEARCH("/",N2627,1)-1)</f>
        <v>technology</v>
      </c>
      <c r="R2627" t="str">
        <f t="shared" ref="R2627:R2690" si="413">RIGHT(N2627,LEN(N2627)-SEARCH("/",N2627,1))</f>
        <v>space exploration</v>
      </c>
      <c r="S2627" s="10">
        <f t="shared" ref="S2627:S2690" si="414">(J2627/86400)+25569+(-6/24)</f>
        <v>42658.560277777782</v>
      </c>
      <c r="T2627" s="10">
        <f t="shared" ref="T2627:T2690" si="415">(I2627/86400)+25569+(-6/24)</f>
        <v>42683.601944444439</v>
      </c>
      <c r="U2627">
        <f t="shared" ref="U2627:U2690" si="416">YEAR(S2627)</f>
        <v>2016</v>
      </c>
      <c r="V2627">
        <f t="shared" ref="V2627:V2690" si="417">YEAR(T2627)</f>
        <v>2016</v>
      </c>
      <c r="W2627" t="str">
        <f t="shared" ref="W2627:W2690" si="418">TEXT(S2627,"mmm")</f>
        <v>Oct</v>
      </c>
      <c r="X2627" t="str">
        <f t="shared" ref="X2627:X2690" si="419">IF(E2627=0,"No funding",IF(E2627&lt;1000,"&lt;1000",IF(E2627&lt;4999,"1000 to 4999",IF(E2627&lt;10000,"5000 to 9999",IF(E2627&lt;14999,"10000 to 14999",IF(E2627&lt;20000,"15000 to 19999",IF(E2627&lt;25000,"20000 to 24999",IF(E2627&lt;30000,"25000 to 29999",IF(E2627&lt;35000,"30000 to 34999",IF(E2627&lt;40000,"35000 to 39999",IF(E2627&lt;45000,"40000 to 44999",IF(E2627&lt;50000,"45000 to 49999","&gt;50000"))))))))))))</f>
        <v>1000 to 4999</v>
      </c>
      <c r="Y2627" s="12">
        <f>VLOOKUP(H2627,Table1[#All],2,)*Kickstarter!E2627</f>
        <v>1634.7599999999998</v>
      </c>
      <c r="Z2627" s="5">
        <f>Y2627/'currency conversion'!$B$18</f>
        <v>3.54825894528291E-5</v>
      </c>
    </row>
    <row r="2628" spans="1:26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0"/>
        <v>1.1200000000000001</v>
      </c>
      <c r="P2628" s="6">
        <f t="shared" si="411"/>
        <v>56</v>
      </c>
      <c r="Q2628" t="str">
        <f t="shared" si="412"/>
        <v>technology</v>
      </c>
      <c r="R2628" t="str">
        <f t="shared" si="413"/>
        <v>space exploration</v>
      </c>
      <c r="S2628" s="10">
        <f t="shared" si="414"/>
        <v>42128.378113425926</v>
      </c>
      <c r="T2628" s="10">
        <f t="shared" si="415"/>
        <v>42158.378113425926</v>
      </c>
      <c r="U2628">
        <f t="shared" si="416"/>
        <v>2015</v>
      </c>
      <c r="V2628">
        <f t="shared" si="417"/>
        <v>2015</v>
      </c>
      <c r="W2628" t="str">
        <f t="shared" si="418"/>
        <v>May</v>
      </c>
      <c r="X2628" t="str">
        <f t="shared" si="419"/>
        <v>1000 to 4999</v>
      </c>
      <c r="Y2628" s="12">
        <f>VLOOKUP(H2628,Table1[#All],2,)*Kickstarter!E2628</f>
        <v>2800</v>
      </c>
      <c r="Z2628" s="5">
        <f>Y2628/'currency conversion'!$B$18</f>
        <v>6.0774211791285266E-5</v>
      </c>
    </row>
    <row r="2629" spans="1:26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0"/>
        <v>6.4666666666666668</v>
      </c>
      <c r="P2629" s="6">
        <f t="shared" si="411"/>
        <v>21.555555555555557</v>
      </c>
      <c r="Q2629" t="str">
        <f t="shared" si="412"/>
        <v>technology</v>
      </c>
      <c r="R2629" t="str">
        <f t="shared" si="413"/>
        <v>space exploration</v>
      </c>
      <c r="S2629" s="10">
        <f t="shared" si="414"/>
        <v>42304.579409722224</v>
      </c>
      <c r="T2629" s="10">
        <f t="shared" si="415"/>
        <v>42334.621076388888</v>
      </c>
      <c r="U2629">
        <f t="shared" si="416"/>
        <v>2015</v>
      </c>
      <c r="V2629">
        <f t="shared" si="417"/>
        <v>2015</v>
      </c>
      <c r="W2629" t="str">
        <f t="shared" si="418"/>
        <v>Oct</v>
      </c>
      <c r="X2629" t="str">
        <f t="shared" si="419"/>
        <v>&lt;1000</v>
      </c>
      <c r="Y2629" s="12">
        <f>VLOOKUP(H2629,Table1[#All],2,)*Kickstarter!E2629</f>
        <v>970</v>
      </c>
      <c r="Z2629" s="5">
        <f>Y2629/'currency conversion'!$B$18</f>
        <v>2.1053923370552396E-5</v>
      </c>
    </row>
    <row r="2630" spans="1:26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0"/>
        <v>1.1036948748510131</v>
      </c>
      <c r="P2630" s="6">
        <f t="shared" si="411"/>
        <v>44.095238095238095</v>
      </c>
      <c r="Q2630" t="str">
        <f t="shared" si="412"/>
        <v>technology</v>
      </c>
      <c r="R2630" t="str">
        <f t="shared" si="413"/>
        <v>space exploration</v>
      </c>
      <c r="S2630" s="10">
        <f t="shared" si="414"/>
        <v>41953.716053240743</v>
      </c>
      <c r="T2630" s="10">
        <f t="shared" si="415"/>
        <v>41973.716053240743</v>
      </c>
      <c r="U2630">
        <f t="shared" si="416"/>
        <v>2014</v>
      </c>
      <c r="V2630">
        <f t="shared" si="417"/>
        <v>2014</v>
      </c>
      <c r="W2630" t="str">
        <f t="shared" si="418"/>
        <v>Nov</v>
      </c>
      <c r="X2630" t="str">
        <f t="shared" si="419"/>
        <v>&lt;1000</v>
      </c>
      <c r="Y2630" s="12">
        <f>VLOOKUP(H2630,Table1[#All],2,)*Kickstarter!E2630</f>
        <v>926</v>
      </c>
      <c r="Z2630" s="5">
        <f>Y2630/'currency conversion'!$B$18</f>
        <v>2.0098900042403626E-5</v>
      </c>
    </row>
    <row r="2631" spans="1:26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0"/>
        <v>1.2774000000000001</v>
      </c>
      <c r="P2631" s="6">
        <f t="shared" si="411"/>
        <v>63.87</v>
      </c>
      <c r="Q2631" t="str">
        <f t="shared" si="412"/>
        <v>technology</v>
      </c>
      <c r="R2631" t="str">
        <f t="shared" si="413"/>
        <v>space exploration</v>
      </c>
      <c r="S2631" s="10">
        <f t="shared" si="414"/>
        <v>42108.288449074069</v>
      </c>
      <c r="T2631" s="10">
        <f t="shared" si="415"/>
        <v>42138.288449074069</v>
      </c>
      <c r="U2631">
        <f t="shared" si="416"/>
        <v>2015</v>
      </c>
      <c r="V2631">
        <f t="shared" si="417"/>
        <v>2015</v>
      </c>
      <c r="W2631" t="str">
        <f t="shared" si="418"/>
        <v>Apr</v>
      </c>
      <c r="X2631" t="str">
        <f t="shared" si="419"/>
        <v>5000 to 9999</v>
      </c>
      <c r="Y2631" s="12">
        <f>VLOOKUP(H2631,Table1[#All],2,)*Kickstarter!E2631</f>
        <v>8366.9700000000012</v>
      </c>
      <c r="Z2631" s="5">
        <f>Y2631/'currency conversion'!$B$18</f>
        <v>1.8160571672547505E-4</v>
      </c>
    </row>
    <row r="2632" spans="1:26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0"/>
        <v>1.579</v>
      </c>
      <c r="P2632" s="6">
        <f t="shared" si="411"/>
        <v>38.987654320987652</v>
      </c>
      <c r="Q2632" t="str">
        <f t="shared" si="412"/>
        <v>technology</v>
      </c>
      <c r="R2632" t="str">
        <f t="shared" si="413"/>
        <v>space exploration</v>
      </c>
      <c r="S2632" s="10">
        <f t="shared" si="414"/>
        <v>42523.855462962965</v>
      </c>
      <c r="T2632" s="10">
        <f t="shared" si="415"/>
        <v>42551.166666666672</v>
      </c>
      <c r="U2632">
        <f t="shared" si="416"/>
        <v>2016</v>
      </c>
      <c r="V2632">
        <f t="shared" si="417"/>
        <v>2016</v>
      </c>
      <c r="W2632" t="str">
        <f t="shared" si="418"/>
        <v>Jun</v>
      </c>
      <c r="X2632" t="str">
        <f t="shared" si="419"/>
        <v>1000 to 4999</v>
      </c>
      <c r="Y2632" s="12">
        <f>VLOOKUP(H2632,Table1[#All],2,)*Kickstarter!E2632</f>
        <v>2242.1799999999998</v>
      </c>
      <c r="Z2632" s="5">
        <f>Y2632/'currency conversion'!$B$18</f>
        <v>4.8666686497922851E-5</v>
      </c>
    </row>
    <row r="2633" spans="1:26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0"/>
        <v>1.1466525000000001</v>
      </c>
      <c r="P2633" s="6">
        <f t="shared" si="411"/>
        <v>80.185489510489504</v>
      </c>
      <c r="Q2633" t="str">
        <f t="shared" si="412"/>
        <v>technology</v>
      </c>
      <c r="R2633" t="str">
        <f t="shared" si="413"/>
        <v>space exploration</v>
      </c>
      <c r="S2633" s="10">
        <f t="shared" si="414"/>
        <v>42217.919293981482</v>
      </c>
      <c r="T2633" s="10">
        <f t="shared" si="415"/>
        <v>42245.919293981482</v>
      </c>
      <c r="U2633">
        <f t="shared" si="416"/>
        <v>2015</v>
      </c>
      <c r="V2633">
        <f t="shared" si="417"/>
        <v>2015</v>
      </c>
      <c r="W2633" t="str">
        <f t="shared" si="418"/>
        <v>Aug</v>
      </c>
      <c r="X2633" t="str">
        <f t="shared" si="419"/>
        <v>20000 to 24999</v>
      </c>
      <c r="Y2633" s="12">
        <f>VLOOKUP(H2633,Table1[#All],2,)*Kickstarter!E2633</f>
        <v>22933.05</v>
      </c>
      <c r="Z2633" s="5">
        <f>Y2633/'currency conversion'!$B$18</f>
        <v>4.9776358490004802E-4</v>
      </c>
    </row>
    <row r="2634" spans="1:26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0"/>
        <v>1.3700934579439252</v>
      </c>
      <c r="P2634" s="6">
        <f t="shared" si="411"/>
        <v>34.904761904761905</v>
      </c>
      <c r="Q2634" t="str">
        <f t="shared" si="412"/>
        <v>technology</v>
      </c>
      <c r="R2634" t="str">
        <f t="shared" si="413"/>
        <v>space exploration</v>
      </c>
      <c r="S2634" s="10">
        <f t="shared" si="414"/>
        <v>42493.811793981484</v>
      </c>
      <c r="T2634" s="10">
        <f t="shared" si="415"/>
        <v>42518.811793981484</v>
      </c>
      <c r="U2634">
        <f t="shared" si="416"/>
        <v>2016</v>
      </c>
      <c r="V2634">
        <f t="shared" si="417"/>
        <v>2016</v>
      </c>
      <c r="W2634" t="str">
        <f t="shared" si="418"/>
        <v>May</v>
      </c>
      <c r="X2634" t="str">
        <f t="shared" si="419"/>
        <v>1000 to 4999</v>
      </c>
      <c r="Y2634" s="12">
        <f>VLOOKUP(H2634,Table1[#All],2,)*Kickstarter!E2634</f>
        <v>1466</v>
      </c>
      <c r="Z2634" s="5">
        <f>Y2634/'currency conversion'!$B$18</f>
        <v>3.1819640887865789E-5</v>
      </c>
    </row>
    <row r="2635" spans="1:26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0"/>
        <v>3.5461999999999998</v>
      </c>
      <c r="P2635" s="6">
        <f t="shared" si="411"/>
        <v>89.100502512562812</v>
      </c>
      <c r="Q2635" t="str">
        <f t="shared" si="412"/>
        <v>technology</v>
      </c>
      <c r="R2635" t="str">
        <f t="shared" si="413"/>
        <v>space exploration</v>
      </c>
      <c r="S2635" s="10">
        <f t="shared" si="414"/>
        <v>41667.573287037041</v>
      </c>
      <c r="T2635" s="10">
        <f t="shared" si="415"/>
        <v>41697.708333333336</v>
      </c>
      <c r="U2635">
        <f t="shared" si="416"/>
        <v>2014</v>
      </c>
      <c r="V2635">
        <f t="shared" si="417"/>
        <v>2014</v>
      </c>
      <c r="W2635" t="str">
        <f t="shared" si="418"/>
        <v>Jan</v>
      </c>
      <c r="X2635" t="str">
        <f t="shared" si="419"/>
        <v>15000 to 19999</v>
      </c>
      <c r="Y2635" s="12">
        <f>VLOOKUP(H2635,Table1[#All],2,)*Kickstarter!E2635</f>
        <v>17731</v>
      </c>
      <c r="Z2635" s="5">
        <f>Y2635/'currency conversion'!$B$18</f>
        <v>3.8485269616831395E-4</v>
      </c>
    </row>
    <row r="2636" spans="1:26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0"/>
        <v>1.0602150537634409</v>
      </c>
      <c r="P2636" s="6">
        <f t="shared" si="411"/>
        <v>39.44</v>
      </c>
      <c r="Q2636" t="str">
        <f t="shared" si="412"/>
        <v>technology</v>
      </c>
      <c r="R2636" t="str">
        <f t="shared" si="413"/>
        <v>space exploration</v>
      </c>
      <c r="S2636" s="10">
        <f t="shared" si="414"/>
        <v>42612.406493055554</v>
      </c>
      <c r="T2636" s="10">
        <f t="shared" si="415"/>
        <v>42642.406493055554</v>
      </c>
      <c r="U2636">
        <f t="shared" si="416"/>
        <v>2016</v>
      </c>
      <c r="V2636">
        <f t="shared" si="417"/>
        <v>2016</v>
      </c>
      <c r="W2636" t="str">
        <f t="shared" si="418"/>
        <v>Aug</v>
      </c>
      <c r="X2636" t="str">
        <f t="shared" si="419"/>
        <v>&lt;1000</v>
      </c>
      <c r="Y2636" s="12">
        <f>VLOOKUP(H2636,Table1[#All],2,)*Kickstarter!E2636</f>
        <v>986</v>
      </c>
      <c r="Z2636" s="5">
        <f>Y2636/'currency conversion'!$B$18</f>
        <v>2.1401204580788312E-5</v>
      </c>
    </row>
    <row r="2637" spans="1:26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0"/>
        <v>1</v>
      </c>
      <c r="P2637" s="6">
        <f t="shared" si="411"/>
        <v>136.9047619047619</v>
      </c>
      <c r="Q2637" t="str">
        <f t="shared" si="412"/>
        <v>technology</v>
      </c>
      <c r="R2637" t="str">
        <f t="shared" si="413"/>
        <v>space exploration</v>
      </c>
      <c r="S2637" s="10">
        <f t="shared" si="414"/>
        <v>42037.700937500005</v>
      </c>
      <c r="T2637" s="10">
        <f t="shared" si="415"/>
        <v>42072.659270833334</v>
      </c>
      <c r="U2637">
        <f t="shared" si="416"/>
        <v>2015</v>
      </c>
      <c r="V2637">
        <f t="shared" si="417"/>
        <v>2015</v>
      </c>
      <c r="W2637" t="str">
        <f t="shared" si="418"/>
        <v>Feb</v>
      </c>
      <c r="X2637" t="str">
        <f t="shared" si="419"/>
        <v>10000 to 14999</v>
      </c>
      <c r="Y2637" s="12">
        <f>VLOOKUP(H2637,Table1[#All],2,)*Kickstarter!E2637</f>
        <v>8625</v>
      </c>
      <c r="Z2637" s="5">
        <f>Y2637/'currency conversion'!$B$18</f>
        <v>1.8720627739279836E-4</v>
      </c>
    </row>
    <row r="2638" spans="1:26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0"/>
        <v>1.873</v>
      </c>
      <c r="P2638" s="6">
        <f t="shared" si="411"/>
        <v>37.46</v>
      </c>
      <c r="Q2638" t="str">
        <f t="shared" si="412"/>
        <v>technology</v>
      </c>
      <c r="R2638" t="str">
        <f t="shared" si="413"/>
        <v>space exploration</v>
      </c>
      <c r="S2638" s="10">
        <f t="shared" si="414"/>
        <v>42636.364745370374</v>
      </c>
      <c r="T2638" s="10">
        <f t="shared" si="415"/>
        <v>42658.791666666672</v>
      </c>
      <c r="U2638">
        <f t="shared" si="416"/>
        <v>2016</v>
      </c>
      <c r="V2638">
        <f t="shared" si="417"/>
        <v>2016</v>
      </c>
      <c r="W2638" t="str">
        <f t="shared" si="418"/>
        <v>Sep</v>
      </c>
      <c r="X2638" t="str">
        <f t="shared" si="419"/>
        <v>1000 to 4999</v>
      </c>
      <c r="Y2638" s="12">
        <f>VLOOKUP(H2638,Table1[#All],2,)*Kickstarter!E2638</f>
        <v>1873</v>
      </c>
      <c r="Z2638" s="5">
        <f>Y2638/'currency conversion'!$B$18</f>
        <v>4.0653606673241895E-5</v>
      </c>
    </row>
    <row r="2639" spans="1:26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0"/>
        <v>1.6619999999999999</v>
      </c>
      <c r="P2639" s="6">
        <f t="shared" si="411"/>
        <v>31.96153846153846</v>
      </c>
      <c r="Q2639" t="str">
        <f t="shared" si="412"/>
        <v>technology</v>
      </c>
      <c r="R2639" t="str">
        <f t="shared" si="413"/>
        <v>space exploration</v>
      </c>
      <c r="S2639" s="10">
        <f t="shared" si="414"/>
        <v>42639.299479166672</v>
      </c>
      <c r="T2639" s="10">
        <f t="shared" si="415"/>
        <v>42655.299479166672</v>
      </c>
      <c r="U2639">
        <f t="shared" si="416"/>
        <v>2016</v>
      </c>
      <c r="V2639">
        <f t="shared" si="417"/>
        <v>2016</v>
      </c>
      <c r="W2639" t="str">
        <f t="shared" si="418"/>
        <v>Sep</v>
      </c>
      <c r="X2639" t="str">
        <f t="shared" si="419"/>
        <v>&lt;1000</v>
      </c>
      <c r="Y2639" s="12">
        <f>VLOOKUP(H2639,Table1[#All],2,)*Kickstarter!E2639</f>
        <v>831</v>
      </c>
      <c r="Z2639" s="5">
        <f>Y2639/'currency conversion'!$B$18</f>
        <v>1.8036917856627879E-5</v>
      </c>
    </row>
    <row r="2640" spans="1:26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0"/>
        <v>1.0172910662824208</v>
      </c>
      <c r="P2640" s="6">
        <f t="shared" si="411"/>
        <v>25.214285714285715</v>
      </c>
      <c r="Q2640" t="str">
        <f t="shared" si="412"/>
        <v>technology</v>
      </c>
      <c r="R2640" t="str">
        <f t="shared" si="413"/>
        <v>space exploration</v>
      </c>
      <c r="S2640" s="10">
        <f t="shared" si="414"/>
        <v>41989.663136574076</v>
      </c>
      <c r="T2640" s="10">
        <f t="shared" si="415"/>
        <v>42019.663136574076</v>
      </c>
      <c r="U2640">
        <f t="shared" si="416"/>
        <v>2014</v>
      </c>
      <c r="V2640">
        <f t="shared" si="417"/>
        <v>2015</v>
      </c>
      <c r="W2640" t="str">
        <f t="shared" si="418"/>
        <v>Dec</v>
      </c>
      <c r="X2640" t="str">
        <f t="shared" si="419"/>
        <v>&lt;1000</v>
      </c>
      <c r="Y2640" s="12">
        <f>VLOOKUP(H2640,Table1[#All],2,)*Kickstarter!E2640</f>
        <v>353</v>
      </c>
      <c r="Z2640" s="5">
        <f>Y2640/'currency conversion'!$B$18</f>
        <v>7.6618917008298926E-6</v>
      </c>
    </row>
    <row r="2641" spans="1:26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0"/>
        <v>1.64</v>
      </c>
      <c r="P2641" s="6">
        <f t="shared" si="411"/>
        <v>10.040816326530612</v>
      </c>
      <c r="Q2641" t="str">
        <f t="shared" si="412"/>
        <v>technology</v>
      </c>
      <c r="R2641" t="str">
        <f t="shared" si="413"/>
        <v>space exploration</v>
      </c>
      <c r="S2641" s="10">
        <f t="shared" si="414"/>
        <v>42024.61513888889</v>
      </c>
      <c r="T2641" s="10">
        <f t="shared" si="415"/>
        <v>42054.61513888889</v>
      </c>
      <c r="U2641">
        <f t="shared" si="416"/>
        <v>2015</v>
      </c>
      <c r="V2641">
        <f t="shared" si="417"/>
        <v>2015</v>
      </c>
      <c r="W2641" t="str">
        <f t="shared" si="418"/>
        <v>Jan</v>
      </c>
      <c r="X2641" t="str">
        <f t="shared" si="419"/>
        <v>&lt;1000</v>
      </c>
      <c r="Y2641" s="12">
        <f>VLOOKUP(H2641,Table1[#All],2,)*Kickstarter!E2641</f>
        <v>644.52</v>
      </c>
      <c r="Z2641" s="5">
        <f>Y2641/'currency conversion'!$B$18</f>
        <v>1.3989355351328278E-5</v>
      </c>
    </row>
    <row r="2642" spans="1:26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0"/>
        <v>1.0566666666666666</v>
      </c>
      <c r="P2642" s="6">
        <f t="shared" si="411"/>
        <v>45.94202898550725</v>
      </c>
      <c r="Q2642" t="str">
        <f t="shared" si="412"/>
        <v>technology</v>
      </c>
      <c r="R2642" t="str">
        <f t="shared" si="413"/>
        <v>space exploration</v>
      </c>
      <c r="S2642" s="10">
        <f t="shared" si="414"/>
        <v>42102.910578703704</v>
      </c>
      <c r="T2642" s="10">
        <f t="shared" si="415"/>
        <v>42162.910578703704</v>
      </c>
      <c r="U2642">
        <f t="shared" si="416"/>
        <v>2015</v>
      </c>
      <c r="V2642">
        <f t="shared" si="417"/>
        <v>2015</v>
      </c>
      <c r="W2642" t="str">
        <f t="shared" si="418"/>
        <v>Apr</v>
      </c>
      <c r="X2642" t="str">
        <f t="shared" si="419"/>
        <v>1000 to 4999</v>
      </c>
      <c r="Y2642" s="12">
        <f>VLOOKUP(H2642,Table1[#All],2,)*Kickstarter!E2642</f>
        <v>3170</v>
      </c>
      <c r="Z2642" s="5">
        <f>Y2642/'currency conversion'!$B$18</f>
        <v>6.8805089777990817E-5</v>
      </c>
    </row>
    <row r="2643" spans="1:26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0"/>
        <v>0.01</v>
      </c>
      <c r="P2643" s="6">
        <f t="shared" si="411"/>
        <v>15</v>
      </c>
      <c r="Q2643" t="str">
        <f t="shared" si="412"/>
        <v>technology</v>
      </c>
      <c r="R2643" t="str">
        <f t="shared" si="413"/>
        <v>space exploration</v>
      </c>
      <c r="S2643" s="10">
        <f t="shared" si="414"/>
        <v>41880.577118055553</v>
      </c>
      <c r="T2643" s="10">
        <f t="shared" si="415"/>
        <v>41897.589583333334</v>
      </c>
      <c r="U2643">
        <f t="shared" si="416"/>
        <v>2014</v>
      </c>
      <c r="V2643">
        <f t="shared" si="417"/>
        <v>2014</v>
      </c>
      <c r="W2643" t="str">
        <f t="shared" si="418"/>
        <v>Aug</v>
      </c>
      <c r="X2643" t="str">
        <f t="shared" si="419"/>
        <v>&lt;1000</v>
      </c>
      <c r="Y2643" s="12">
        <f>VLOOKUP(H2643,Table1[#All],2,)*Kickstarter!E2643</f>
        <v>15</v>
      </c>
      <c r="Z2643" s="5">
        <f>Y2643/'currency conversion'!$B$18</f>
        <v>3.2557613459617105E-7</v>
      </c>
    </row>
    <row r="2644" spans="1:26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0"/>
        <v>0</v>
      </c>
      <c r="P2644" s="6">
        <f t="shared" si="411"/>
        <v>0</v>
      </c>
      <c r="Q2644" t="str">
        <f t="shared" si="412"/>
        <v>technology</v>
      </c>
      <c r="R2644" t="str">
        <f t="shared" si="413"/>
        <v>space exploration</v>
      </c>
      <c r="S2644" s="10">
        <f t="shared" si="414"/>
        <v>42535.996620370366</v>
      </c>
      <c r="T2644" s="10">
        <f t="shared" si="415"/>
        <v>42566.039583333331</v>
      </c>
      <c r="U2644">
        <f t="shared" si="416"/>
        <v>2016</v>
      </c>
      <c r="V2644">
        <f t="shared" si="417"/>
        <v>2016</v>
      </c>
      <c r="W2644" t="str">
        <f t="shared" si="418"/>
        <v>Jun</v>
      </c>
      <c r="X2644" t="str">
        <f t="shared" si="419"/>
        <v>No funding</v>
      </c>
      <c r="Y2644" s="12">
        <f>VLOOKUP(H2644,Table1[#All],2,)*Kickstarter!E2644</f>
        <v>0</v>
      </c>
      <c r="Z2644" s="5">
        <f>Y2644/'currency conversion'!$B$18</f>
        <v>0</v>
      </c>
    </row>
    <row r="2645" spans="1:26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0"/>
        <v>0.33559730999999998</v>
      </c>
      <c r="P2645" s="6">
        <f t="shared" si="411"/>
        <v>223.58248500999335</v>
      </c>
      <c r="Q2645" t="str">
        <f t="shared" si="412"/>
        <v>technology</v>
      </c>
      <c r="R2645" t="str">
        <f t="shared" si="413"/>
        <v>space exploration</v>
      </c>
      <c r="S2645" s="10">
        <f t="shared" si="414"/>
        <v>42689.332349537042</v>
      </c>
      <c r="T2645" s="10">
        <f t="shared" si="415"/>
        <v>42725.082638888889</v>
      </c>
      <c r="U2645">
        <f t="shared" si="416"/>
        <v>2016</v>
      </c>
      <c r="V2645">
        <f t="shared" si="417"/>
        <v>2016</v>
      </c>
      <c r="W2645" t="str">
        <f t="shared" si="418"/>
        <v>Nov</v>
      </c>
      <c r="X2645" t="str">
        <f t="shared" si="419"/>
        <v>&gt;50000</v>
      </c>
      <c r="Y2645" s="12">
        <f>VLOOKUP(H2645,Table1[#All],2,)*Kickstarter!E2645</f>
        <v>335597.31</v>
      </c>
      <c r="Z2645" s="5">
        <f>Y2645/'currency conversion'!$B$18</f>
        <v>7.284164998044863E-3</v>
      </c>
    </row>
    <row r="2646" spans="1:26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0"/>
        <v>2.053E-2</v>
      </c>
      <c r="P2646" s="6">
        <f t="shared" si="411"/>
        <v>39.480769230769234</v>
      </c>
      <c r="Q2646" t="str">
        <f t="shared" si="412"/>
        <v>technology</v>
      </c>
      <c r="R2646" t="str">
        <f t="shared" si="413"/>
        <v>space exploration</v>
      </c>
      <c r="S2646" s="10">
        <f t="shared" si="414"/>
        <v>42774.542071759264</v>
      </c>
      <c r="T2646" s="10">
        <f t="shared" si="415"/>
        <v>42804.542071759264</v>
      </c>
      <c r="U2646">
        <f t="shared" si="416"/>
        <v>2017</v>
      </c>
      <c r="V2646">
        <f t="shared" si="417"/>
        <v>2017</v>
      </c>
      <c r="W2646" t="str">
        <f t="shared" si="418"/>
        <v>Feb</v>
      </c>
      <c r="X2646" t="str">
        <f t="shared" si="419"/>
        <v>1000 to 4999</v>
      </c>
      <c r="Y2646" s="12">
        <f>VLOOKUP(H2646,Table1[#All],2,)*Kickstarter!E2646</f>
        <v>2053</v>
      </c>
      <c r="Z2646" s="5">
        <f>Y2646/'currency conversion'!$B$18</f>
        <v>4.4560520288395944E-5</v>
      </c>
    </row>
    <row r="2647" spans="1:26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0"/>
        <v>0.105</v>
      </c>
      <c r="P2647" s="6">
        <f t="shared" si="411"/>
        <v>91.304347826086953</v>
      </c>
      <c r="Q2647" t="str">
        <f t="shared" si="412"/>
        <v>technology</v>
      </c>
      <c r="R2647" t="str">
        <f t="shared" si="413"/>
        <v>space exploration</v>
      </c>
      <c r="S2647" s="10">
        <f t="shared" si="414"/>
        <v>41921.592627314814</v>
      </c>
      <c r="T2647" s="10">
        <f t="shared" si="415"/>
        <v>41951.634293981479</v>
      </c>
      <c r="U2647">
        <f t="shared" si="416"/>
        <v>2014</v>
      </c>
      <c r="V2647">
        <f t="shared" si="417"/>
        <v>2014</v>
      </c>
      <c r="W2647" t="str">
        <f t="shared" si="418"/>
        <v>Oct</v>
      </c>
      <c r="X2647" t="str">
        <f t="shared" si="419"/>
        <v>1000 to 4999</v>
      </c>
      <c r="Y2647" s="12">
        <f>VLOOKUP(H2647,Table1[#All],2,)*Kickstarter!E2647</f>
        <v>1491</v>
      </c>
      <c r="Z2647" s="5">
        <f>Y2647/'currency conversion'!$B$18</f>
        <v>3.2362267778859402E-5</v>
      </c>
    </row>
    <row r="2648" spans="1:26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0"/>
        <v>8.4172839999999999E-2</v>
      </c>
      <c r="P2648" s="6">
        <f t="shared" si="411"/>
        <v>78.666205607476627</v>
      </c>
      <c r="Q2648" t="str">
        <f t="shared" si="412"/>
        <v>technology</v>
      </c>
      <c r="R2648" t="str">
        <f t="shared" si="413"/>
        <v>space exploration</v>
      </c>
      <c r="S2648" s="10">
        <f t="shared" si="414"/>
        <v>42226.063298611116</v>
      </c>
      <c r="T2648" s="10">
        <f t="shared" si="415"/>
        <v>42256.063298611116</v>
      </c>
      <c r="U2648">
        <f t="shared" si="416"/>
        <v>2015</v>
      </c>
      <c r="V2648">
        <f t="shared" si="417"/>
        <v>2015</v>
      </c>
      <c r="W2648" t="str">
        <f t="shared" si="418"/>
        <v>Aug</v>
      </c>
      <c r="X2648" t="str">
        <f t="shared" si="419"/>
        <v>40000 to 44999</v>
      </c>
      <c r="Y2648" s="12">
        <f>VLOOKUP(H2648,Table1[#All],2,)*Kickstarter!E2648</f>
        <v>42086.42</v>
      </c>
      <c r="Z2648" s="5">
        <f>Y2648/'currency conversion'!$B$18</f>
        <v>9.1348892950606571E-4</v>
      </c>
    </row>
    <row r="2649" spans="1:26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0"/>
        <v>1.44E-2</v>
      </c>
      <c r="P2649" s="6">
        <f t="shared" si="411"/>
        <v>12</v>
      </c>
      <c r="Q2649" t="str">
        <f t="shared" si="412"/>
        <v>technology</v>
      </c>
      <c r="R2649" t="str">
        <f t="shared" si="413"/>
        <v>space exploration</v>
      </c>
      <c r="S2649" s="10">
        <f t="shared" si="414"/>
        <v>42200.011793981481</v>
      </c>
      <c r="T2649" s="10">
        <f t="shared" si="415"/>
        <v>42230.011793981481</v>
      </c>
      <c r="U2649">
        <f t="shared" si="416"/>
        <v>2015</v>
      </c>
      <c r="V2649">
        <f t="shared" si="417"/>
        <v>2015</v>
      </c>
      <c r="W2649" t="str">
        <f t="shared" si="418"/>
        <v>Jul</v>
      </c>
      <c r="X2649" t="str">
        <f t="shared" si="419"/>
        <v>&lt;1000</v>
      </c>
      <c r="Y2649" s="12">
        <f>VLOOKUP(H2649,Table1[#All],2,)*Kickstarter!E2649</f>
        <v>27</v>
      </c>
      <c r="Z2649" s="5">
        <f>Y2649/'currency conversion'!$B$18</f>
        <v>5.8603704227310798E-7</v>
      </c>
    </row>
    <row r="2650" spans="1:26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0"/>
        <v>8.8333333333333337E-3</v>
      </c>
      <c r="P2650" s="6">
        <f t="shared" si="411"/>
        <v>17.666666666666668</v>
      </c>
      <c r="Q2650" t="str">
        <f t="shared" si="412"/>
        <v>technology</v>
      </c>
      <c r="R2650" t="str">
        <f t="shared" si="413"/>
        <v>space exploration</v>
      </c>
      <c r="S2650" s="10">
        <f t="shared" si="414"/>
        <v>42408.464814814812</v>
      </c>
      <c r="T2650" s="10">
        <f t="shared" si="415"/>
        <v>42438.464814814812</v>
      </c>
      <c r="U2650">
        <f t="shared" si="416"/>
        <v>2016</v>
      </c>
      <c r="V2650">
        <f t="shared" si="417"/>
        <v>2016</v>
      </c>
      <c r="W2650" t="str">
        <f t="shared" si="418"/>
        <v>Feb</v>
      </c>
      <c r="X2650" t="str">
        <f t="shared" si="419"/>
        <v>&lt;1000</v>
      </c>
      <c r="Y2650" s="12">
        <f>VLOOKUP(H2650,Table1[#All],2,)*Kickstarter!E2650</f>
        <v>106</v>
      </c>
      <c r="Z2650" s="5">
        <f>Y2650/'currency conversion'!$B$18</f>
        <v>2.3007380178129424E-6</v>
      </c>
    </row>
    <row r="2651" spans="1:26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0"/>
        <v>9.9200000000000004E-4</v>
      </c>
      <c r="P2651" s="6">
        <f t="shared" si="411"/>
        <v>41.333333333333336</v>
      </c>
      <c r="Q2651" t="str">
        <f t="shared" si="412"/>
        <v>technology</v>
      </c>
      <c r="R2651" t="str">
        <f t="shared" si="413"/>
        <v>space exploration</v>
      </c>
      <c r="S2651" s="10">
        <f t="shared" si="414"/>
        <v>42341.74700231482</v>
      </c>
      <c r="T2651" s="10">
        <f t="shared" si="415"/>
        <v>42401.74700231482</v>
      </c>
      <c r="U2651">
        <f t="shared" si="416"/>
        <v>2015</v>
      </c>
      <c r="V2651">
        <f t="shared" si="417"/>
        <v>2016</v>
      </c>
      <c r="W2651" t="str">
        <f t="shared" si="418"/>
        <v>Dec</v>
      </c>
      <c r="X2651" t="str">
        <f t="shared" si="419"/>
        <v>&lt;1000</v>
      </c>
      <c r="Y2651" s="12">
        <f>VLOOKUP(H2651,Table1[#All],2,)*Kickstarter!E2651</f>
        <v>124</v>
      </c>
      <c r="Z2651" s="5">
        <f>Y2651/'currency conversion'!$B$18</f>
        <v>2.6914293793283474E-6</v>
      </c>
    </row>
    <row r="2652" spans="1:26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0"/>
        <v>5.966666666666667E-3</v>
      </c>
      <c r="P2652" s="6">
        <f t="shared" si="411"/>
        <v>71.599999999999994</v>
      </c>
      <c r="Q2652" t="str">
        <f t="shared" si="412"/>
        <v>technology</v>
      </c>
      <c r="R2652" t="str">
        <f t="shared" si="413"/>
        <v>space exploration</v>
      </c>
      <c r="S2652" s="10">
        <f t="shared" si="414"/>
        <v>42695.374340277776</v>
      </c>
      <c r="T2652" s="10">
        <f t="shared" si="415"/>
        <v>42725.374340277776</v>
      </c>
      <c r="U2652">
        <f t="shared" si="416"/>
        <v>2016</v>
      </c>
      <c r="V2652">
        <f t="shared" si="417"/>
        <v>2016</v>
      </c>
      <c r="W2652" t="str">
        <f t="shared" si="418"/>
        <v>Nov</v>
      </c>
      <c r="X2652" t="str">
        <f t="shared" si="419"/>
        <v>&lt;1000</v>
      </c>
      <c r="Y2652" s="12">
        <f>VLOOKUP(H2652,Table1[#All],2,)*Kickstarter!E2652</f>
        <v>358</v>
      </c>
      <c r="Z2652" s="5">
        <f>Y2652/'currency conversion'!$B$18</f>
        <v>7.770417079028617E-6</v>
      </c>
    </row>
    <row r="2653" spans="1:26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0"/>
        <v>1.8689285714285714E-2</v>
      </c>
      <c r="P2653" s="6">
        <f t="shared" si="411"/>
        <v>307.8235294117647</v>
      </c>
      <c r="Q2653" t="str">
        <f t="shared" si="412"/>
        <v>technology</v>
      </c>
      <c r="R2653" t="str">
        <f t="shared" si="413"/>
        <v>space exploration</v>
      </c>
      <c r="S2653" s="10">
        <f t="shared" si="414"/>
        <v>42327.555659722224</v>
      </c>
      <c r="T2653" s="10">
        <f t="shared" si="415"/>
        <v>42355.555659722224</v>
      </c>
      <c r="U2653">
        <f t="shared" si="416"/>
        <v>2015</v>
      </c>
      <c r="V2653">
        <f t="shared" si="417"/>
        <v>2015</v>
      </c>
      <c r="W2653" t="str">
        <f t="shared" si="418"/>
        <v>Nov</v>
      </c>
      <c r="X2653" t="str">
        <f t="shared" si="419"/>
        <v>5000 to 9999</v>
      </c>
      <c r="Y2653" s="12">
        <f>VLOOKUP(H2653,Table1[#All],2,)*Kickstarter!E2653</f>
        <v>5233</v>
      </c>
      <c r="Z2653" s="5">
        <f>Y2653/'currency conversion'!$B$18</f>
        <v>1.1358266082278421E-4</v>
      </c>
    </row>
    <row r="2654" spans="1:26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0"/>
        <v>8.8500000000000002E-3</v>
      </c>
      <c r="P2654" s="6">
        <f t="shared" si="411"/>
        <v>80.454545454545453</v>
      </c>
      <c r="Q2654" t="str">
        <f t="shared" si="412"/>
        <v>technology</v>
      </c>
      <c r="R2654" t="str">
        <f t="shared" si="413"/>
        <v>space exploration</v>
      </c>
      <c r="S2654" s="10">
        <f t="shared" si="414"/>
        <v>41952.908854166672</v>
      </c>
      <c r="T2654" s="10">
        <f t="shared" si="415"/>
        <v>41982.908854166672</v>
      </c>
      <c r="U2654">
        <f t="shared" si="416"/>
        <v>2014</v>
      </c>
      <c r="V2654">
        <f t="shared" si="417"/>
        <v>2014</v>
      </c>
      <c r="W2654" t="str">
        <f t="shared" si="418"/>
        <v>Nov</v>
      </c>
      <c r="X2654" t="str">
        <f t="shared" si="419"/>
        <v>&lt;1000</v>
      </c>
      <c r="Y2654" s="12">
        <f>VLOOKUP(H2654,Table1[#All],2,)*Kickstarter!E2654</f>
        <v>628.35</v>
      </c>
      <c r="Z2654" s="5">
        <f>Y2654/'currency conversion'!$B$18</f>
        <v>1.3638384278233607E-5</v>
      </c>
    </row>
    <row r="2655" spans="1:26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0"/>
        <v>0.1152156862745098</v>
      </c>
      <c r="P2655" s="6">
        <f t="shared" si="411"/>
        <v>83.942857142857136</v>
      </c>
      <c r="Q2655" t="str">
        <f t="shared" si="412"/>
        <v>technology</v>
      </c>
      <c r="R2655" t="str">
        <f t="shared" si="413"/>
        <v>space exploration</v>
      </c>
      <c r="S2655" s="10">
        <f t="shared" si="414"/>
        <v>41771.401932870373</v>
      </c>
      <c r="T2655" s="10">
        <f t="shared" si="415"/>
        <v>41802.916666666664</v>
      </c>
      <c r="U2655">
        <f t="shared" si="416"/>
        <v>2014</v>
      </c>
      <c r="V2655">
        <f t="shared" si="417"/>
        <v>2014</v>
      </c>
      <c r="W2655" t="str">
        <f t="shared" si="418"/>
        <v>May</v>
      </c>
      <c r="X2655" t="str">
        <f t="shared" si="419"/>
        <v>5000 to 9999</v>
      </c>
      <c r="Y2655" s="12">
        <f>VLOOKUP(H2655,Table1[#All],2,)*Kickstarter!E2655</f>
        <v>5876</v>
      </c>
      <c r="Z2655" s="5">
        <f>Y2655/'currency conversion'!$B$18</f>
        <v>1.2753902445914009E-4</v>
      </c>
    </row>
    <row r="2656" spans="1:26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0"/>
        <v>5.1000000000000004E-4</v>
      </c>
      <c r="P2656" s="6">
        <f t="shared" si="411"/>
        <v>8.5</v>
      </c>
      <c r="Q2656" t="str">
        <f t="shared" si="412"/>
        <v>technology</v>
      </c>
      <c r="R2656" t="str">
        <f t="shared" si="413"/>
        <v>space exploration</v>
      </c>
      <c r="S2656" s="10">
        <f t="shared" si="414"/>
        <v>42055.350995370369</v>
      </c>
      <c r="T2656" s="10">
        <f t="shared" si="415"/>
        <v>42115.309328703705</v>
      </c>
      <c r="U2656">
        <f t="shared" si="416"/>
        <v>2015</v>
      </c>
      <c r="V2656">
        <f t="shared" si="417"/>
        <v>2015</v>
      </c>
      <c r="W2656" t="str">
        <f t="shared" si="418"/>
        <v>Feb</v>
      </c>
      <c r="X2656" t="str">
        <f t="shared" si="419"/>
        <v>&lt;1000</v>
      </c>
      <c r="Y2656" s="12">
        <f>VLOOKUP(H2656,Table1[#All],2,)*Kickstarter!E2656</f>
        <v>51</v>
      </c>
      <c r="Z2656" s="5">
        <f>Y2656/'currency conversion'!$B$18</f>
        <v>1.1069588576269817E-6</v>
      </c>
    </row>
    <row r="2657" spans="1:26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0"/>
        <v>0.21033333333333334</v>
      </c>
      <c r="P2657" s="6">
        <f t="shared" si="411"/>
        <v>73.372093023255815</v>
      </c>
      <c r="Q2657" t="str">
        <f t="shared" si="412"/>
        <v>technology</v>
      </c>
      <c r="R2657" t="str">
        <f t="shared" si="413"/>
        <v>space exploration</v>
      </c>
      <c r="S2657" s="10">
        <f t="shared" si="414"/>
        <v>42381.616284722222</v>
      </c>
      <c r="T2657" s="10">
        <f t="shared" si="415"/>
        <v>42409.583333333328</v>
      </c>
      <c r="U2657">
        <f t="shared" si="416"/>
        <v>2016</v>
      </c>
      <c r="V2657">
        <f t="shared" si="417"/>
        <v>2016</v>
      </c>
      <c r="W2657" t="str">
        <f t="shared" si="418"/>
        <v>Jan</v>
      </c>
      <c r="X2657" t="str">
        <f t="shared" si="419"/>
        <v>1000 to 4999</v>
      </c>
      <c r="Y2657" s="12">
        <f>VLOOKUP(H2657,Table1[#All],2,)*Kickstarter!E2657</f>
        <v>3155</v>
      </c>
      <c r="Z2657" s="5">
        <f>Y2657/'currency conversion'!$B$18</f>
        <v>6.8479513643394642E-5</v>
      </c>
    </row>
    <row r="2658" spans="1:26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0"/>
        <v>0.11436666666666667</v>
      </c>
      <c r="P2658" s="6">
        <f t="shared" si="411"/>
        <v>112.86184210526316</v>
      </c>
      <c r="Q2658" t="str">
        <f t="shared" si="412"/>
        <v>technology</v>
      </c>
      <c r="R2658" t="str">
        <f t="shared" si="413"/>
        <v>space exploration</v>
      </c>
      <c r="S2658" s="10">
        <f t="shared" si="414"/>
        <v>42767.438518518524</v>
      </c>
      <c r="T2658" s="10">
        <f t="shared" si="415"/>
        <v>42806.541666666672</v>
      </c>
      <c r="U2658">
        <f t="shared" si="416"/>
        <v>2017</v>
      </c>
      <c r="V2658">
        <f t="shared" si="417"/>
        <v>2017</v>
      </c>
      <c r="W2658" t="str">
        <f t="shared" si="418"/>
        <v>Feb</v>
      </c>
      <c r="X2658" t="str">
        <f t="shared" si="419"/>
        <v>15000 to 19999</v>
      </c>
      <c r="Y2658" s="12">
        <f>VLOOKUP(H2658,Table1[#All],2,)*Kickstarter!E2658</f>
        <v>17155</v>
      </c>
      <c r="Z2658" s="5">
        <f>Y2658/'currency conversion'!$B$18</f>
        <v>3.7235057259982099E-4</v>
      </c>
    </row>
    <row r="2659" spans="1:26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0"/>
        <v>0.18737933333333334</v>
      </c>
      <c r="P2659" s="6">
        <f t="shared" si="411"/>
        <v>95.277627118644077</v>
      </c>
      <c r="Q2659" t="str">
        <f t="shared" si="412"/>
        <v>technology</v>
      </c>
      <c r="R2659" t="str">
        <f t="shared" si="413"/>
        <v>space exploration</v>
      </c>
      <c r="S2659" s="10">
        <f t="shared" si="414"/>
        <v>42551.678854166668</v>
      </c>
      <c r="T2659" s="10">
        <f t="shared" si="415"/>
        <v>42584.8125</v>
      </c>
      <c r="U2659">
        <f t="shared" si="416"/>
        <v>2016</v>
      </c>
      <c r="V2659">
        <f t="shared" si="417"/>
        <v>2016</v>
      </c>
      <c r="W2659" t="str">
        <f t="shared" si="418"/>
        <v>Jun</v>
      </c>
      <c r="X2659" t="str">
        <f t="shared" si="419"/>
        <v>5000 to 9999</v>
      </c>
      <c r="Y2659" s="12">
        <f>VLOOKUP(H2659,Table1[#All],2,)*Kickstarter!E2659</f>
        <v>5621.38</v>
      </c>
      <c r="Z2659" s="5">
        <f>Y2659/'currency conversion'!$B$18</f>
        <v>1.2201247809974828E-4</v>
      </c>
    </row>
    <row r="2660" spans="1:26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0"/>
        <v>9.2857142857142856E-4</v>
      </c>
      <c r="P2660" s="6">
        <f t="shared" si="411"/>
        <v>22.75</v>
      </c>
      <c r="Q2660" t="str">
        <f t="shared" si="412"/>
        <v>technology</v>
      </c>
      <c r="R2660" t="str">
        <f t="shared" si="413"/>
        <v>space exploration</v>
      </c>
      <c r="S2660" s="10">
        <f t="shared" si="414"/>
        <v>42551.634189814809</v>
      </c>
      <c r="T2660" s="10">
        <f t="shared" si="415"/>
        <v>42581.634189814809</v>
      </c>
      <c r="U2660">
        <f t="shared" si="416"/>
        <v>2016</v>
      </c>
      <c r="V2660">
        <f t="shared" si="417"/>
        <v>2016</v>
      </c>
      <c r="W2660" t="str">
        <f t="shared" si="418"/>
        <v>Jun</v>
      </c>
      <c r="X2660" t="str">
        <f t="shared" si="419"/>
        <v>&lt;1000</v>
      </c>
      <c r="Y2660" s="12">
        <f>VLOOKUP(H2660,Table1[#All],2,)*Kickstarter!E2660</f>
        <v>91</v>
      </c>
      <c r="Z2660" s="5">
        <f>Y2660/'currency conversion'!$B$18</f>
        <v>1.975161883216771E-6</v>
      </c>
    </row>
    <row r="2661" spans="1:26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0"/>
        <v>2.720408163265306E-2</v>
      </c>
      <c r="P2661" s="6">
        <f t="shared" si="411"/>
        <v>133.30000000000001</v>
      </c>
      <c r="Q2661" t="str">
        <f t="shared" si="412"/>
        <v>technology</v>
      </c>
      <c r="R2661" t="str">
        <f t="shared" si="413"/>
        <v>space exploration</v>
      </c>
      <c r="S2661" s="10">
        <f t="shared" si="414"/>
        <v>42081.819560185184</v>
      </c>
      <c r="T2661" s="10">
        <f t="shared" si="415"/>
        <v>42111.819560185184</v>
      </c>
      <c r="U2661">
        <f t="shared" si="416"/>
        <v>2015</v>
      </c>
      <c r="V2661">
        <f t="shared" si="417"/>
        <v>2015</v>
      </c>
      <c r="W2661" t="str">
        <f t="shared" si="418"/>
        <v>Mar</v>
      </c>
      <c r="X2661" t="str">
        <f t="shared" si="419"/>
        <v>1000 to 4999</v>
      </c>
      <c r="Y2661" s="12">
        <f>VLOOKUP(H2661,Table1[#All],2,)*Kickstarter!E2661</f>
        <v>1333</v>
      </c>
      <c r="Z2661" s="5">
        <f>Y2661/'currency conversion'!$B$18</f>
        <v>2.8932865827779736E-5</v>
      </c>
    </row>
    <row r="2662" spans="1:26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0"/>
        <v>9.5E-4</v>
      </c>
      <c r="P2662" s="6">
        <f t="shared" si="411"/>
        <v>3.8</v>
      </c>
      <c r="Q2662" t="str">
        <f t="shared" si="412"/>
        <v>technology</v>
      </c>
      <c r="R2662" t="str">
        <f t="shared" si="413"/>
        <v>space exploration</v>
      </c>
      <c r="S2662" s="10">
        <f t="shared" si="414"/>
        <v>42272.463171296295</v>
      </c>
      <c r="T2662" s="10">
        <f t="shared" si="415"/>
        <v>42332.504837962959</v>
      </c>
      <c r="U2662">
        <f t="shared" si="416"/>
        <v>2015</v>
      </c>
      <c r="V2662">
        <f t="shared" si="417"/>
        <v>2015</v>
      </c>
      <c r="W2662" t="str">
        <f t="shared" si="418"/>
        <v>Sep</v>
      </c>
      <c r="X2662" t="str">
        <f t="shared" si="419"/>
        <v>&lt;1000</v>
      </c>
      <c r="Y2662" s="12">
        <f>VLOOKUP(H2662,Table1[#All],2,)*Kickstarter!E2662</f>
        <v>19</v>
      </c>
      <c r="Z2662" s="5">
        <f>Y2662/'currency conversion'!$B$18</f>
        <v>4.1239643715515003E-7</v>
      </c>
    </row>
    <row r="2663" spans="1:26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0"/>
        <v>1.0289999999999999</v>
      </c>
      <c r="P2663" s="6">
        <f t="shared" si="411"/>
        <v>85.75</v>
      </c>
      <c r="Q2663" t="str">
        <f t="shared" si="412"/>
        <v>technology</v>
      </c>
      <c r="R2663" t="str">
        <f t="shared" si="413"/>
        <v>makerspaces</v>
      </c>
      <c r="S2663" s="10">
        <f t="shared" si="414"/>
        <v>41542.708449074074</v>
      </c>
      <c r="T2663" s="10">
        <f t="shared" si="415"/>
        <v>41572.708449074074</v>
      </c>
      <c r="U2663">
        <f t="shared" si="416"/>
        <v>2013</v>
      </c>
      <c r="V2663">
        <f t="shared" si="417"/>
        <v>2013</v>
      </c>
      <c r="W2663" t="str">
        <f t="shared" si="418"/>
        <v>Sep</v>
      </c>
      <c r="X2663" t="str">
        <f t="shared" si="419"/>
        <v>5000 to 9999</v>
      </c>
      <c r="Y2663" s="12">
        <f>VLOOKUP(H2663,Table1[#All],2,)*Kickstarter!E2663</f>
        <v>5145</v>
      </c>
      <c r="Z2663" s="5">
        <f>Y2663/'currency conversion'!$B$18</f>
        <v>1.1167261416648668E-4</v>
      </c>
    </row>
    <row r="2664" spans="1:26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0"/>
        <v>1.0680000000000001</v>
      </c>
      <c r="P2664" s="6">
        <f t="shared" si="411"/>
        <v>267</v>
      </c>
      <c r="Q2664" t="str">
        <f t="shared" si="412"/>
        <v>technology</v>
      </c>
      <c r="R2664" t="str">
        <f t="shared" si="413"/>
        <v>makerspaces</v>
      </c>
      <c r="S2664" s="10">
        <f t="shared" si="414"/>
        <v>42207.496678240743</v>
      </c>
      <c r="T2664" s="10">
        <f t="shared" si="415"/>
        <v>42237.496678240743</v>
      </c>
      <c r="U2664">
        <f t="shared" si="416"/>
        <v>2015</v>
      </c>
      <c r="V2664">
        <f t="shared" si="417"/>
        <v>2015</v>
      </c>
      <c r="W2664" t="str">
        <f t="shared" si="418"/>
        <v>Jul</v>
      </c>
      <c r="X2664" t="str">
        <f t="shared" si="419"/>
        <v>20000 to 24999</v>
      </c>
      <c r="Y2664" s="12">
        <f>VLOOKUP(H2664,Table1[#All],2,)*Kickstarter!E2664</f>
        <v>21360</v>
      </c>
      <c r="Z2664" s="5">
        <f>Y2664/'currency conversion'!$B$18</f>
        <v>4.6362041566494759E-4</v>
      </c>
    </row>
    <row r="2665" spans="1:26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0"/>
        <v>1.0459624999999999</v>
      </c>
      <c r="P2665" s="6">
        <f t="shared" si="411"/>
        <v>373.55803571428572</v>
      </c>
      <c r="Q2665" t="str">
        <f t="shared" si="412"/>
        <v>technology</v>
      </c>
      <c r="R2665" t="str">
        <f t="shared" si="413"/>
        <v>makerspaces</v>
      </c>
      <c r="S2665" s="10">
        <f t="shared" si="414"/>
        <v>42222.372766203705</v>
      </c>
      <c r="T2665" s="10">
        <f t="shared" si="415"/>
        <v>42251.375</v>
      </c>
      <c r="U2665">
        <f t="shared" si="416"/>
        <v>2015</v>
      </c>
      <c r="V2665">
        <f t="shared" si="417"/>
        <v>2015</v>
      </c>
      <c r="W2665" t="str">
        <f t="shared" si="418"/>
        <v>Aug</v>
      </c>
      <c r="X2665" t="str">
        <f t="shared" si="419"/>
        <v>20000 to 24999</v>
      </c>
      <c r="Y2665" s="12">
        <f>VLOOKUP(H2665,Table1[#All],2,)*Kickstarter!E2665</f>
        <v>15689.4375</v>
      </c>
      <c r="Z2665" s="5">
        <f>Y2665/'currency conversion'!$B$18</f>
        <v>3.405404276825476E-4</v>
      </c>
    </row>
    <row r="2666" spans="1:26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0"/>
        <v>1.0342857142857143</v>
      </c>
      <c r="P2666" s="6">
        <f t="shared" si="411"/>
        <v>174.03846153846155</v>
      </c>
      <c r="Q2666" t="str">
        <f t="shared" si="412"/>
        <v>technology</v>
      </c>
      <c r="R2666" t="str">
        <f t="shared" si="413"/>
        <v>makerspaces</v>
      </c>
      <c r="S2666" s="10">
        <f t="shared" si="414"/>
        <v>42312.77542824074</v>
      </c>
      <c r="T2666" s="10">
        <f t="shared" si="415"/>
        <v>42347.040972222225</v>
      </c>
      <c r="U2666">
        <f t="shared" si="416"/>
        <v>2015</v>
      </c>
      <c r="V2666">
        <f t="shared" si="417"/>
        <v>2015</v>
      </c>
      <c r="W2666" t="str">
        <f t="shared" si="418"/>
        <v>Nov</v>
      </c>
      <c r="X2666" t="str">
        <f t="shared" si="419"/>
        <v>15000 to 19999</v>
      </c>
      <c r="Y2666" s="12">
        <f>VLOOKUP(H2666,Table1[#All],2,)*Kickstarter!E2666</f>
        <v>18100</v>
      </c>
      <c r="Z2666" s="5">
        <f>Y2666/'currency conversion'!$B$18</f>
        <v>3.9286186907937974E-4</v>
      </c>
    </row>
    <row r="2667" spans="1:26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0"/>
        <v>1.2314285714285715</v>
      </c>
      <c r="P2667" s="6">
        <f t="shared" si="411"/>
        <v>93.695652173913047</v>
      </c>
      <c r="Q2667" t="str">
        <f t="shared" si="412"/>
        <v>technology</v>
      </c>
      <c r="R2667" t="str">
        <f t="shared" si="413"/>
        <v>makerspaces</v>
      </c>
      <c r="S2667" s="10">
        <f t="shared" si="414"/>
        <v>42083.645532407405</v>
      </c>
      <c r="T2667" s="10">
        <f t="shared" si="415"/>
        <v>42128.645532407405</v>
      </c>
      <c r="U2667">
        <f t="shared" si="416"/>
        <v>2015</v>
      </c>
      <c r="V2667">
        <f t="shared" si="417"/>
        <v>2015</v>
      </c>
      <c r="W2667" t="str">
        <f t="shared" si="418"/>
        <v>Mar</v>
      </c>
      <c r="X2667" t="str">
        <f t="shared" si="419"/>
        <v>1000 to 4999</v>
      </c>
      <c r="Y2667" s="12">
        <f>VLOOKUP(H2667,Table1[#All],2,)*Kickstarter!E2667</f>
        <v>4310</v>
      </c>
      <c r="Z2667" s="5">
        <f>Y2667/'currency conversion'!$B$18</f>
        <v>9.3548876007299827E-5</v>
      </c>
    </row>
    <row r="2668" spans="1:26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0"/>
        <v>1.592951</v>
      </c>
      <c r="P2668" s="6">
        <f t="shared" si="411"/>
        <v>77.327718446601949</v>
      </c>
      <c r="Q2668" t="str">
        <f t="shared" si="412"/>
        <v>technology</v>
      </c>
      <c r="R2668" t="str">
        <f t="shared" si="413"/>
        <v>makerspaces</v>
      </c>
      <c r="S2668" s="10">
        <f t="shared" si="414"/>
        <v>42235.514340277776</v>
      </c>
      <c r="T2668" s="10">
        <f t="shared" si="415"/>
        <v>42272.625</v>
      </c>
      <c r="U2668">
        <f t="shared" si="416"/>
        <v>2015</v>
      </c>
      <c r="V2668">
        <f t="shared" si="417"/>
        <v>2015</v>
      </c>
      <c r="W2668" t="str">
        <f t="shared" si="418"/>
        <v>Aug</v>
      </c>
      <c r="X2668" t="str">
        <f t="shared" si="419"/>
        <v>15000 to 19999</v>
      </c>
      <c r="Y2668" s="12">
        <f>VLOOKUP(H2668,Table1[#All],2,)*Kickstarter!E2668</f>
        <v>15929.51</v>
      </c>
      <c r="Z2668" s="5">
        <f>Y2668/'currency conversion'!$B$18</f>
        <v>3.4575121945407019E-4</v>
      </c>
    </row>
    <row r="2669" spans="1:26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0"/>
        <v>1.1066666666666667</v>
      </c>
      <c r="P2669" s="6">
        <f t="shared" si="411"/>
        <v>92.222222222222229</v>
      </c>
      <c r="Q2669" t="str">
        <f t="shared" si="412"/>
        <v>technology</v>
      </c>
      <c r="R2669" t="str">
        <f t="shared" si="413"/>
        <v>makerspaces</v>
      </c>
      <c r="S2669" s="10">
        <f t="shared" si="414"/>
        <v>42380.676111111112</v>
      </c>
      <c r="T2669" s="10">
        <f t="shared" si="415"/>
        <v>42410.676111111112</v>
      </c>
      <c r="U2669">
        <f t="shared" si="416"/>
        <v>2016</v>
      </c>
      <c r="V2669">
        <f t="shared" si="417"/>
        <v>2016</v>
      </c>
      <c r="W2669" t="str">
        <f t="shared" si="418"/>
        <v>Jan</v>
      </c>
      <c r="X2669" t="str">
        <f t="shared" si="419"/>
        <v>1000 to 4999</v>
      </c>
      <c r="Y2669" s="12">
        <f>VLOOKUP(H2669,Table1[#All],2,)*Kickstarter!E2669</f>
        <v>1660</v>
      </c>
      <c r="Z2669" s="5">
        <f>Y2669/'currency conversion'!$B$18</f>
        <v>3.6030425561976269E-5</v>
      </c>
    </row>
    <row r="2670" spans="1:26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0"/>
        <v>1.7070000000000001</v>
      </c>
      <c r="P2670" s="6">
        <f t="shared" si="411"/>
        <v>60.964285714285715</v>
      </c>
      <c r="Q2670" t="str">
        <f t="shared" si="412"/>
        <v>technology</v>
      </c>
      <c r="R2670" t="str">
        <f t="shared" si="413"/>
        <v>makerspaces</v>
      </c>
      <c r="S2670" s="10">
        <f t="shared" si="414"/>
        <v>42275.33871527778</v>
      </c>
      <c r="T2670" s="10">
        <f t="shared" si="415"/>
        <v>42317.35555555555</v>
      </c>
      <c r="U2670">
        <f t="shared" si="416"/>
        <v>2015</v>
      </c>
      <c r="V2670">
        <f t="shared" si="417"/>
        <v>2015</v>
      </c>
      <c r="W2670" t="str">
        <f t="shared" si="418"/>
        <v>Sep</v>
      </c>
      <c r="X2670" t="str">
        <f t="shared" si="419"/>
        <v>1000 to 4999</v>
      </c>
      <c r="Y2670" s="12">
        <f>VLOOKUP(H2670,Table1[#All],2,)*Kickstarter!E2670</f>
        <v>1280.25</v>
      </c>
      <c r="Z2670" s="5">
        <f>Y2670/'currency conversion'!$B$18</f>
        <v>2.77879230877832E-5</v>
      </c>
    </row>
    <row r="2671" spans="1:26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0"/>
        <v>1.25125</v>
      </c>
      <c r="P2671" s="6">
        <f t="shared" si="411"/>
        <v>91</v>
      </c>
      <c r="Q2671" t="str">
        <f t="shared" si="412"/>
        <v>technology</v>
      </c>
      <c r="R2671" t="str">
        <f t="shared" si="413"/>
        <v>makerspaces</v>
      </c>
      <c r="S2671" s="10">
        <f t="shared" si="414"/>
        <v>42318.785833333328</v>
      </c>
      <c r="T2671" s="10">
        <f t="shared" si="415"/>
        <v>42378.785833333328</v>
      </c>
      <c r="U2671">
        <f t="shared" si="416"/>
        <v>2015</v>
      </c>
      <c r="V2671">
        <f t="shared" si="417"/>
        <v>2016</v>
      </c>
      <c r="W2671" t="str">
        <f t="shared" si="418"/>
        <v>Nov</v>
      </c>
      <c r="X2671" t="str">
        <f t="shared" si="419"/>
        <v>1000 to 4999</v>
      </c>
      <c r="Y2671" s="12">
        <f>VLOOKUP(H2671,Table1[#All],2,)*Kickstarter!E2671</f>
        <v>1001</v>
      </c>
      <c r="Z2671" s="5">
        <f>Y2671/'currency conversion'!$B$18</f>
        <v>2.1726780715384483E-5</v>
      </c>
    </row>
    <row r="2672" spans="1:26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0"/>
        <v>6.4158609339642042E-2</v>
      </c>
      <c r="P2672" s="6">
        <f t="shared" si="411"/>
        <v>41.583333333333336</v>
      </c>
      <c r="Q2672" t="str">
        <f t="shared" si="412"/>
        <v>technology</v>
      </c>
      <c r="R2672" t="str">
        <f t="shared" si="413"/>
        <v>makerspaces</v>
      </c>
      <c r="S2672" s="10">
        <f t="shared" si="414"/>
        <v>41820.770601851851</v>
      </c>
      <c r="T2672" s="10">
        <f t="shared" si="415"/>
        <v>41848.770601851851</v>
      </c>
      <c r="U2672">
        <f t="shared" si="416"/>
        <v>2014</v>
      </c>
      <c r="V2672">
        <f t="shared" si="417"/>
        <v>2014</v>
      </c>
      <c r="W2672" t="str">
        <f t="shared" si="418"/>
        <v>Jun</v>
      </c>
      <c r="X2672" t="str">
        <f t="shared" si="419"/>
        <v>1000 to 4999</v>
      </c>
      <c r="Y2672" s="12">
        <f>VLOOKUP(H2672,Table1[#All],2,)*Kickstarter!E2672</f>
        <v>1771.4499999999998</v>
      </c>
      <c r="Z2672" s="5">
        <f>Y2672/'currency conversion'!$B$18</f>
        <v>3.8449456242025812E-5</v>
      </c>
    </row>
    <row r="2673" spans="1:26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0"/>
        <v>0.11344</v>
      </c>
      <c r="P2673" s="6">
        <f t="shared" si="411"/>
        <v>33.761904761904759</v>
      </c>
      <c r="Q2673" t="str">
        <f t="shared" si="412"/>
        <v>technology</v>
      </c>
      <c r="R2673" t="str">
        <f t="shared" si="413"/>
        <v>makerspaces</v>
      </c>
      <c r="S2673" s="10">
        <f t="shared" si="414"/>
        <v>41962.499027777776</v>
      </c>
      <c r="T2673" s="10">
        <f t="shared" si="415"/>
        <v>41992.568055555559</v>
      </c>
      <c r="U2673">
        <f t="shared" si="416"/>
        <v>2014</v>
      </c>
      <c r="V2673">
        <f t="shared" si="417"/>
        <v>2014</v>
      </c>
      <c r="W2673" t="str">
        <f t="shared" si="418"/>
        <v>Nov</v>
      </c>
      <c r="X2673" t="str">
        <f t="shared" si="419"/>
        <v>1000 to 4999</v>
      </c>
      <c r="Y2673" s="12">
        <f>VLOOKUP(H2673,Table1[#All],2,)*Kickstarter!E2673</f>
        <v>2836</v>
      </c>
      <c r="Z2673" s="5">
        <f>Y2673/'currency conversion'!$B$18</f>
        <v>6.1555594514316075E-5</v>
      </c>
    </row>
    <row r="2674" spans="1:26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0"/>
        <v>0.33189999999999997</v>
      </c>
      <c r="P2674" s="6">
        <f t="shared" si="411"/>
        <v>70.61702127659575</v>
      </c>
      <c r="Q2674" t="str">
        <f t="shared" si="412"/>
        <v>technology</v>
      </c>
      <c r="R2674" t="str">
        <f t="shared" si="413"/>
        <v>makerspaces</v>
      </c>
      <c r="S2674" s="10">
        <f t="shared" si="414"/>
        <v>42344.634143518517</v>
      </c>
      <c r="T2674" s="10">
        <f t="shared" si="415"/>
        <v>42366</v>
      </c>
      <c r="U2674">
        <f t="shared" si="416"/>
        <v>2015</v>
      </c>
      <c r="V2674">
        <f t="shared" si="417"/>
        <v>2015</v>
      </c>
      <c r="W2674" t="str">
        <f t="shared" si="418"/>
        <v>Dec</v>
      </c>
      <c r="X2674" t="str">
        <f t="shared" si="419"/>
        <v>1000 to 4999</v>
      </c>
      <c r="Y2674" s="12">
        <f>VLOOKUP(H2674,Table1[#All],2,)*Kickstarter!E2674</f>
        <v>3319</v>
      </c>
      <c r="Z2674" s="5">
        <f>Y2674/'currency conversion'!$B$18</f>
        <v>7.2039146048312786E-5</v>
      </c>
    </row>
    <row r="2675" spans="1:26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0"/>
        <v>0.27579999999999999</v>
      </c>
      <c r="P2675" s="6">
        <f t="shared" si="411"/>
        <v>167.15151515151516</v>
      </c>
      <c r="Q2675" t="str">
        <f t="shared" si="412"/>
        <v>technology</v>
      </c>
      <c r="R2675" t="str">
        <f t="shared" si="413"/>
        <v>makerspaces</v>
      </c>
      <c r="S2675" s="10">
        <f t="shared" si="414"/>
        <v>41912.291655092595</v>
      </c>
      <c r="T2675" s="10">
        <f t="shared" si="415"/>
        <v>41941.697916666664</v>
      </c>
      <c r="U2675">
        <f t="shared" si="416"/>
        <v>2014</v>
      </c>
      <c r="V2675">
        <f t="shared" si="417"/>
        <v>2014</v>
      </c>
      <c r="W2675" t="str">
        <f t="shared" si="418"/>
        <v>Sep</v>
      </c>
      <c r="X2675" t="str">
        <f t="shared" si="419"/>
        <v>10000 to 14999</v>
      </c>
      <c r="Y2675" s="12">
        <f>VLOOKUP(H2675,Table1[#All],2,)*Kickstarter!E2675</f>
        <v>11032</v>
      </c>
      <c r="Z2675" s="5">
        <f>Y2675/'currency conversion'!$B$18</f>
        <v>2.3945039445766395E-4</v>
      </c>
    </row>
    <row r="2676" spans="1:26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0"/>
        <v>0.62839999999999996</v>
      </c>
      <c r="P2676" s="6">
        <f t="shared" si="411"/>
        <v>128.61988304093566</v>
      </c>
      <c r="Q2676" t="str">
        <f t="shared" si="412"/>
        <v>technology</v>
      </c>
      <c r="R2676" t="str">
        <f t="shared" si="413"/>
        <v>makerspaces</v>
      </c>
      <c r="S2676" s="10">
        <f t="shared" si="414"/>
        <v>42529.382754629631</v>
      </c>
      <c r="T2676" s="10">
        <f t="shared" si="415"/>
        <v>42555.957638888889</v>
      </c>
      <c r="U2676">
        <f t="shared" si="416"/>
        <v>2016</v>
      </c>
      <c r="V2676">
        <f t="shared" si="417"/>
        <v>2016</v>
      </c>
      <c r="W2676" t="str">
        <f t="shared" si="418"/>
        <v>Jun</v>
      </c>
      <c r="X2676" t="str">
        <f t="shared" si="419"/>
        <v>20000 to 24999</v>
      </c>
      <c r="Y2676" s="12">
        <f>VLOOKUP(H2676,Table1[#All],2,)*Kickstarter!E2676</f>
        <v>21994</v>
      </c>
      <c r="Z2676" s="5">
        <f>Y2676/'currency conversion'!$B$18</f>
        <v>4.7738143362054575E-4</v>
      </c>
    </row>
    <row r="2677" spans="1:26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0"/>
        <v>7.5880000000000003E-2</v>
      </c>
      <c r="P2677" s="6">
        <f t="shared" si="411"/>
        <v>65.41379310344827</v>
      </c>
      <c r="Q2677" t="str">
        <f t="shared" si="412"/>
        <v>technology</v>
      </c>
      <c r="R2677" t="str">
        <f t="shared" si="413"/>
        <v>makerspaces</v>
      </c>
      <c r="S2677" s="10">
        <f t="shared" si="414"/>
        <v>41923.607511574075</v>
      </c>
      <c r="T2677" s="10">
        <f t="shared" si="415"/>
        <v>41953.649178240739</v>
      </c>
      <c r="U2677">
        <f t="shared" si="416"/>
        <v>2014</v>
      </c>
      <c r="V2677">
        <f t="shared" si="417"/>
        <v>2014</v>
      </c>
      <c r="W2677" t="str">
        <f t="shared" si="418"/>
        <v>Oct</v>
      </c>
      <c r="X2677" t="str">
        <f t="shared" si="419"/>
        <v>1000 to 4999</v>
      </c>
      <c r="Y2677" s="12">
        <f>VLOOKUP(H2677,Table1[#All],2,)*Kickstarter!E2677</f>
        <v>1897</v>
      </c>
      <c r="Z2677" s="5">
        <f>Y2677/'currency conversion'!$B$18</f>
        <v>4.117452848859577E-5</v>
      </c>
    </row>
    <row r="2678" spans="1:26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0"/>
        <v>0.50380952380952382</v>
      </c>
      <c r="P2678" s="6">
        <f t="shared" si="411"/>
        <v>117.55555555555556</v>
      </c>
      <c r="Q2678" t="str">
        <f t="shared" si="412"/>
        <v>technology</v>
      </c>
      <c r="R2678" t="str">
        <f t="shared" si="413"/>
        <v>makerspaces</v>
      </c>
      <c r="S2678" s="10">
        <f t="shared" si="414"/>
        <v>42482.374699074076</v>
      </c>
      <c r="T2678" s="10">
        <f t="shared" si="415"/>
        <v>42512.374699074076</v>
      </c>
      <c r="U2678">
        <f t="shared" si="416"/>
        <v>2016</v>
      </c>
      <c r="V2678">
        <f t="shared" si="417"/>
        <v>2016</v>
      </c>
      <c r="W2678" t="str">
        <f t="shared" si="418"/>
        <v>Apr</v>
      </c>
      <c r="X2678" t="str">
        <f t="shared" si="419"/>
        <v>1000 to 4999</v>
      </c>
      <c r="Y2678" s="12">
        <f>VLOOKUP(H2678,Table1[#All],2,)*Kickstarter!E2678</f>
        <v>793.5</v>
      </c>
      <c r="Z2678" s="5">
        <f>Y2678/'currency conversion'!$B$18</f>
        <v>1.7222977520137449E-5</v>
      </c>
    </row>
    <row r="2679" spans="1:26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0"/>
        <v>0.17512820512820512</v>
      </c>
      <c r="P2679" s="6">
        <f t="shared" si="411"/>
        <v>126.48148148148148</v>
      </c>
      <c r="Q2679" t="str">
        <f t="shared" si="412"/>
        <v>technology</v>
      </c>
      <c r="R2679" t="str">
        <f t="shared" si="413"/>
        <v>makerspaces</v>
      </c>
      <c r="S2679" s="10">
        <f t="shared" si="414"/>
        <v>41792.779432870375</v>
      </c>
      <c r="T2679" s="10">
        <f t="shared" si="415"/>
        <v>41822.779432870375</v>
      </c>
      <c r="U2679">
        <f t="shared" si="416"/>
        <v>2014</v>
      </c>
      <c r="V2679">
        <f t="shared" si="417"/>
        <v>2014</v>
      </c>
      <c r="W2679" t="str">
        <f t="shared" si="418"/>
        <v>Jun</v>
      </c>
      <c r="X2679" t="str">
        <f t="shared" si="419"/>
        <v>1000 to 4999</v>
      </c>
      <c r="Y2679" s="12">
        <f>VLOOKUP(H2679,Table1[#All],2,)*Kickstarter!E2679</f>
        <v>3415</v>
      </c>
      <c r="Z2679" s="5">
        <f>Y2679/'currency conversion'!$B$18</f>
        <v>7.4122833309728275E-5</v>
      </c>
    </row>
    <row r="2680" spans="1:26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0"/>
        <v>1.3750000000000001E-4</v>
      </c>
      <c r="P2680" s="6">
        <f t="shared" si="411"/>
        <v>550</v>
      </c>
      <c r="Q2680" t="str">
        <f t="shared" si="412"/>
        <v>technology</v>
      </c>
      <c r="R2680" t="str">
        <f t="shared" si="413"/>
        <v>makerspaces</v>
      </c>
      <c r="S2680" s="10">
        <f t="shared" si="414"/>
        <v>42241.548206018517</v>
      </c>
      <c r="T2680" s="10">
        <f t="shared" si="415"/>
        <v>42271.548206018517</v>
      </c>
      <c r="U2680">
        <f t="shared" si="416"/>
        <v>2015</v>
      </c>
      <c r="V2680">
        <f t="shared" si="417"/>
        <v>2015</v>
      </c>
      <c r="W2680" t="str">
        <f t="shared" si="418"/>
        <v>Aug</v>
      </c>
      <c r="X2680" t="str">
        <f t="shared" si="419"/>
        <v>1000 to 4999</v>
      </c>
      <c r="Y2680" s="12">
        <f>VLOOKUP(H2680,Table1[#All],2,)*Kickstarter!E2680</f>
        <v>1254</v>
      </c>
      <c r="Z2680" s="5">
        <f>Y2680/'currency conversion'!$B$18</f>
        <v>2.7218164852239901E-5</v>
      </c>
    </row>
    <row r="2681" spans="1:26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0"/>
        <v>3.3E-3</v>
      </c>
      <c r="P2681" s="6">
        <f t="shared" si="411"/>
        <v>44</v>
      </c>
      <c r="Q2681" t="str">
        <f t="shared" si="412"/>
        <v>technology</v>
      </c>
      <c r="R2681" t="str">
        <f t="shared" si="413"/>
        <v>makerspaces</v>
      </c>
      <c r="S2681" s="10">
        <f t="shared" si="414"/>
        <v>42032.751087962963</v>
      </c>
      <c r="T2681" s="10">
        <f t="shared" si="415"/>
        <v>42062.751087962963</v>
      </c>
      <c r="U2681">
        <f t="shared" si="416"/>
        <v>2015</v>
      </c>
      <c r="V2681">
        <f t="shared" si="417"/>
        <v>2015</v>
      </c>
      <c r="W2681" t="str">
        <f t="shared" si="418"/>
        <v>Jan</v>
      </c>
      <c r="X2681" t="str">
        <f t="shared" si="419"/>
        <v>&lt;1000</v>
      </c>
      <c r="Y2681" s="12">
        <f>VLOOKUP(H2681,Table1[#All],2,)*Kickstarter!E2681</f>
        <v>132</v>
      </c>
      <c r="Z2681" s="5">
        <f>Y2681/'currency conversion'!$B$18</f>
        <v>2.8650699844463053E-6</v>
      </c>
    </row>
    <row r="2682" spans="1:26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0"/>
        <v>8.6250000000000007E-3</v>
      </c>
      <c r="P2682" s="6">
        <f t="shared" si="411"/>
        <v>69</v>
      </c>
      <c r="Q2682" t="str">
        <f t="shared" si="412"/>
        <v>technology</v>
      </c>
      <c r="R2682" t="str">
        <f t="shared" si="413"/>
        <v>makerspaces</v>
      </c>
      <c r="S2682" s="10">
        <f t="shared" si="414"/>
        <v>42435.961701388893</v>
      </c>
      <c r="T2682" s="10">
        <f t="shared" si="415"/>
        <v>42465.920034722221</v>
      </c>
      <c r="U2682">
        <f t="shared" si="416"/>
        <v>2016</v>
      </c>
      <c r="V2682">
        <f t="shared" si="417"/>
        <v>2016</v>
      </c>
      <c r="W2682" t="str">
        <f t="shared" si="418"/>
        <v>Mar</v>
      </c>
      <c r="X2682" t="str">
        <f t="shared" si="419"/>
        <v>&lt;1000</v>
      </c>
      <c r="Y2682" s="12">
        <f>VLOOKUP(H2682,Table1[#All],2,)*Kickstarter!E2682</f>
        <v>314.64</v>
      </c>
      <c r="Z2682" s="5">
        <f>Y2682/'currency conversion'!$B$18</f>
        <v>6.8292849992892841E-6</v>
      </c>
    </row>
    <row r="2683" spans="1:26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0"/>
        <v>6.875E-3</v>
      </c>
      <c r="P2683" s="6">
        <f t="shared" si="411"/>
        <v>27.5</v>
      </c>
      <c r="Q2683" t="str">
        <f t="shared" si="412"/>
        <v>food</v>
      </c>
      <c r="R2683" t="str">
        <f t="shared" si="413"/>
        <v>food trucks</v>
      </c>
      <c r="S2683" s="10">
        <f t="shared" si="414"/>
        <v>41805.645254629628</v>
      </c>
      <c r="T2683" s="10">
        <f t="shared" si="415"/>
        <v>41830.645254629628</v>
      </c>
      <c r="U2683">
        <f t="shared" si="416"/>
        <v>2014</v>
      </c>
      <c r="V2683">
        <f t="shared" si="417"/>
        <v>2014</v>
      </c>
      <c r="W2683" t="str">
        <f t="shared" si="418"/>
        <v>Jun</v>
      </c>
      <c r="X2683" t="str">
        <f t="shared" si="419"/>
        <v>&lt;1000</v>
      </c>
      <c r="Y2683" s="12">
        <f>VLOOKUP(H2683,Table1[#All],2,)*Kickstarter!E2683</f>
        <v>55</v>
      </c>
      <c r="Z2683" s="5">
        <f>Y2683/'currency conversion'!$B$18</f>
        <v>1.1937791601859607E-6</v>
      </c>
    </row>
    <row r="2684" spans="1:26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0"/>
        <v>0.28299999999999997</v>
      </c>
      <c r="P2684" s="6">
        <f t="shared" si="411"/>
        <v>84.9</v>
      </c>
      <c r="Q2684" t="str">
        <f t="shared" si="412"/>
        <v>food</v>
      </c>
      <c r="R2684" t="str">
        <f t="shared" si="413"/>
        <v>food trucks</v>
      </c>
      <c r="S2684" s="10">
        <f t="shared" si="414"/>
        <v>41932.621990740743</v>
      </c>
      <c r="T2684" s="10">
        <f t="shared" si="415"/>
        <v>41964.999305555553</v>
      </c>
      <c r="U2684">
        <f t="shared" si="416"/>
        <v>2014</v>
      </c>
      <c r="V2684">
        <f t="shared" si="417"/>
        <v>2014</v>
      </c>
      <c r="W2684" t="str">
        <f t="shared" si="418"/>
        <v>Oct</v>
      </c>
      <c r="X2684" t="str">
        <f t="shared" si="419"/>
        <v>1000 to 4999</v>
      </c>
      <c r="Y2684" s="12">
        <f>VLOOKUP(H2684,Table1[#All],2,)*Kickstarter!E2684</f>
        <v>1698</v>
      </c>
      <c r="Z2684" s="5">
        <f>Y2684/'currency conversion'!$B$18</f>
        <v>3.6855218436286568E-5</v>
      </c>
    </row>
    <row r="2685" spans="1:26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0"/>
        <v>2.3999999999999998E-3</v>
      </c>
      <c r="P2685" s="6">
        <f t="shared" si="411"/>
        <v>12</v>
      </c>
      <c r="Q2685" t="str">
        <f t="shared" si="412"/>
        <v>food</v>
      </c>
      <c r="R2685" t="str">
        <f t="shared" si="413"/>
        <v>food trucks</v>
      </c>
      <c r="S2685" s="10">
        <f t="shared" si="414"/>
        <v>42034.50509259259</v>
      </c>
      <c r="T2685" s="10">
        <f t="shared" si="415"/>
        <v>42064.50509259259</v>
      </c>
      <c r="U2685">
        <f t="shared" si="416"/>
        <v>2015</v>
      </c>
      <c r="V2685">
        <f t="shared" si="417"/>
        <v>2015</v>
      </c>
      <c r="W2685" t="str">
        <f t="shared" si="418"/>
        <v>Jan</v>
      </c>
      <c r="X2685" t="str">
        <f t="shared" si="419"/>
        <v>&lt;1000</v>
      </c>
      <c r="Y2685" s="12">
        <f>VLOOKUP(H2685,Table1[#All],2,)*Kickstarter!E2685</f>
        <v>36</v>
      </c>
      <c r="Z2685" s="5">
        <f>Y2685/'currency conversion'!$B$18</f>
        <v>7.8138272303081056E-7</v>
      </c>
    </row>
    <row r="2686" spans="1:26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0"/>
        <v>1.1428571428571429E-2</v>
      </c>
      <c r="P2686" s="6">
        <f t="shared" si="411"/>
        <v>200</v>
      </c>
      <c r="Q2686" t="str">
        <f t="shared" si="412"/>
        <v>food</v>
      </c>
      <c r="R2686" t="str">
        <f t="shared" si="413"/>
        <v>food trucks</v>
      </c>
      <c r="S2686" s="10">
        <f t="shared" si="414"/>
        <v>41820.664641203708</v>
      </c>
      <c r="T2686" s="10">
        <f t="shared" si="415"/>
        <v>41860.664641203708</v>
      </c>
      <c r="U2686">
        <f t="shared" si="416"/>
        <v>2014</v>
      </c>
      <c r="V2686">
        <f t="shared" si="417"/>
        <v>2014</v>
      </c>
      <c r="W2686" t="str">
        <f t="shared" si="418"/>
        <v>Jun</v>
      </c>
      <c r="X2686" t="str">
        <f t="shared" si="419"/>
        <v>&lt;1000</v>
      </c>
      <c r="Y2686" s="12">
        <f>VLOOKUP(H2686,Table1[#All],2,)*Kickstarter!E2686</f>
        <v>800</v>
      </c>
      <c r="Z2686" s="5">
        <f>Y2686/'currency conversion'!$B$18</f>
        <v>1.7364060511795792E-5</v>
      </c>
    </row>
    <row r="2687" spans="1:26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0"/>
        <v>2.0000000000000001E-4</v>
      </c>
      <c r="P2687" s="6">
        <f t="shared" si="411"/>
        <v>10</v>
      </c>
      <c r="Q2687" t="str">
        <f t="shared" si="412"/>
        <v>food</v>
      </c>
      <c r="R2687" t="str">
        <f t="shared" si="413"/>
        <v>food trucks</v>
      </c>
      <c r="S2687" s="10">
        <f t="shared" si="414"/>
        <v>42061.44594907407</v>
      </c>
      <c r="T2687" s="10">
        <f t="shared" si="415"/>
        <v>42121.404282407406</v>
      </c>
      <c r="U2687">
        <f t="shared" si="416"/>
        <v>2015</v>
      </c>
      <c r="V2687">
        <f t="shared" si="417"/>
        <v>2015</v>
      </c>
      <c r="W2687" t="str">
        <f t="shared" si="418"/>
        <v>Feb</v>
      </c>
      <c r="X2687" t="str">
        <f t="shared" si="419"/>
        <v>&lt;1000</v>
      </c>
      <c r="Y2687" s="12">
        <f>VLOOKUP(H2687,Table1[#All],2,)*Kickstarter!E2687</f>
        <v>10</v>
      </c>
      <c r="Z2687" s="5">
        <f>Y2687/'currency conversion'!$B$18</f>
        <v>2.1705075639744738E-7</v>
      </c>
    </row>
    <row r="2688" spans="1:26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0"/>
        <v>0</v>
      </c>
      <c r="P2688" s="6">
        <f t="shared" si="411"/>
        <v>0</v>
      </c>
      <c r="Q2688" t="str">
        <f t="shared" si="412"/>
        <v>food</v>
      </c>
      <c r="R2688" t="str">
        <f t="shared" si="413"/>
        <v>food trucks</v>
      </c>
      <c r="S2688" s="10">
        <f t="shared" si="414"/>
        <v>41892.724803240737</v>
      </c>
      <c r="T2688" s="10">
        <f t="shared" si="415"/>
        <v>41912.724803240737</v>
      </c>
      <c r="U2688">
        <f t="shared" si="416"/>
        <v>2014</v>
      </c>
      <c r="V2688">
        <f t="shared" si="417"/>
        <v>2014</v>
      </c>
      <c r="W2688" t="str">
        <f t="shared" si="418"/>
        <v>Sep</v>
      </c>
      <c r="X2688" t="str">
        <f t="shared" si="419"/>
        <v>No funding</v>
      </c>
      <c r="Y2688" s="12">
        <f>VLOOKUP(H2688,Table1[#All],2,)*Kickstarter!E2688</f>
        <v>0</v>
      </c>
      <c r="Z2688" s="5">
        <f>Y2688/'currency conversion'!$B$18</f>
        <v>0</v>
      </c>
    </row>
    <row r="2689" spans="1:26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0"/>
        <v>0</v>
      </c>
      <c r="P2689" s="6">
        <f t="shared" si="411"/>
        <v>0</v>
      </c>
      <c r="Q2689" t="str">
        <f t="shared" si="412"/>
        <v>food</v>
      </c>
      <c r="R2689" t="str">
        <f t="shared" si="413"/>
        <v>food trucks</v>
      </c>
      <c r="S2689" s="10">
        <f t="shared" si="414"/>
        <v>42154.39025462963</v>
      </c>
      <c r="T2689" s="10">
        <f t="shared" si="415"/>
        <v>42184.39025462963</v>
      </c>
      <c r="U2689">
        <f t="shared" si="416"/>
        <v>2015</v>
      </c>
      <c r="V2689">
        <f t="shared" si="417"/>
        <v>2015</v>
      </c>
      <c r="W2689" t="str">
        <f t="shared" si="418"/>
        <v>May</v>
      </c>
      <c r="X2689" t="str">
        <f t="shared" si="419"/>
        <v>No funding</v>
      </c>
      <c r="Y2689" s="12">
        <f>VLOOKUP(H2689,Table1[#All],2,)*Kickstarter!E2689</f>
        <v>0</v>
      </c>
      <c r="Z2689" s="5">
        <f>Y2689/'currency conversion'!$B$18</f>
        <v>0</v>
      </c>
    </row>
    <row r="2690" spans="1:26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0"/>
        <v>1.48E-3</v>
      </c>
      <c r="P2690" s="6">
        <f t="shared" si="411"/>
        <v>5.2857142857142856</v>
      </c>
      <c r="Q2690" t="str">
        <f t="shared" si="412"/>
        <v>food</v>
      </c>
      <c r="R2690" t="str">
        <f t="shared" si="413"/>
        <v>food trucks</v>
      </c>
      <c r="S2690" s="10">
        <f t="shared" si="414"/>
        <v>42027.86886574074</v>
      </c>
      <c r="T2690" s="10">
        <f t="shared" si="415"/>
        <v>42058.875</v>
      </c>
      <c r="U2690">
        <f t="shared" si="416"/>
        <v>2015</v>
      </c>
      <c r="V2690">
        <f t="shared" si="417"/>
        <v>2015</v>
      </c>
      <c r="W2690" t="str">
        <f t="shared" si="418"/>
        <v>Jan</v>
      </c>
      <c r="X2690" t="str">
        <f t="shared" si="419"/>
        <v>&lt;1000</v>
      </c>
      <c r="Y2690" s="12">
        <f>VLOOKUP(H2690,Table1[#All],2,)*Kickstarter!E2690</f>
        <v>74</v>
      </c>
      <c r="Z2690" s="5">
        <f>Y2690/'currency conversion'!$B$18</f>
        <v>1.6061755973411106E-6</v>
      </c>
    </row>
    <row r="2691" spans="1:26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0">IF(D2691&lt;&gt;0,IF(E2691&lt;&gt;0,E2691/D2691,0),0)</f>
        <v>2.8571428571428571E-5</v>
      </c>
      <c r="P2691" s="6">
        <f t="shared" ref="P2691:P2754" si="421">IF(L2691&lt;&gt;0,IF(E2691&lt;&gt;0,E2691/L2691,0),0)</f>
        <v>1</v>
      </c>
      <c r="Q2691" t="str">
        <f t="shared" ref="Q2691:Q2754" si="422">LEFT(N2691,SEARCH("/",N2691,1)-1)</f>
        <v>food</v>
      </c>
      <c r="R2691" t="str">
        <f t="shared" ref="R2691:R2754" si="423">RIGHT(N2691,LEN(N2691)-SEARCH("/",N2691,1))</f>
        <v>food trucks</v>
      </c>
      <c r="S2691" s="10">
        <f t="shared" ref="S2691:S2754" si="424">(J2691/86400)+25569+(-6/24)</f>
        <v>42551.711689814816</v>
      </c>
      <c r="T2691" s="10">
        <f t="shared" ref="T2691:T2754" si="425">(I2691/86400)+25569+(-6/24)</f>
        <v>42581.711689814816</v>
      </c>
      <c r="U2691">
        <f t="shared" ref="U2691:U2754" si="426">YEAR(S2691)</f>
        <v>2016</v>
      </c>
      <c r="V2691">
        <f t="shared" ref="V2691:V2754" si="427">YEAR(T2691)</f>
        <v>2016</v>
      </c>
      <c r="W2691" t="str">
        <f t="shared" ref="W2691:W2754" si="428">TEXT(S2691,"mmm")</f>
        <v>Jun</v>
      </c>
      <c r="X2691" t="str">
        <f t="shared" ref="X2691:X2754" si="429">IF(E2691=0,"No funding",IF(E2691&lt;1000,"&lt;1000",IF(E2691&lt;4999,"1000 to 4999",IF(E2691&lt;10000,"5000 to 9999",IF(E2691&lt;14999,"10000 to 14999",IF(E2691&lt;20000,"15000 to 19999",IF(E2691&lt;25000,"20000 to 24999",IF(E2691&lt;30000,"25000 to 29999",IF(E2691&lt;35000,"30000 to 34999",IF(E2691&lt;40000,"35000 to 39999",IF(E2691&lt;45000,"40000 to 44999",IF(E2691&lt;50000,"45000 to 49999","&gt;50000"))))))))))))</f>
        <v>&lt;1000</v>
      </c>
      <c r="Y2691" s="12">
        <f>VLOOKUP(H2691,Table1[#All],2,)*Kickstarter!E2691</f>
        <v>1</v>
      </c>
      <c r="Z2691" s="5">
        <f>Y2691/'currency conversion'!$B$18</f>
        <v>2.1705075639744737E-8</v>
      </c>
    </row>
    <row r="2692" spans="1:26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0"/>
        <v>0.107325</v>
      </c>
      <c r="P2692" s="6">
        <f t="shared" si="421"/>
        <v>72.762711864406782</v>
      </c>
      <c r="Q2692" t="str">
        <f t="shared" si="422"/>
        <v>food</v>
      </c>
      <c r="R2692" t="str">
        <f t="shared" si="423"/>
        <v>food trucks</v>
      </c>
      <c r="S2692" s="10">
        <f t="shared" si="424"/>
        <v>42112.855046296296</v>
      </c>
      <c r="T2692" s="10">
        <f t="shared" si="425"/>
        <v>42157.855046296296</v>
      </c>
      <c r="U2692">
        <f t="shared" si="426"/>
        <v>2015</v>
      </c>
      <c r="V2692">
        <f t="shared" si="427"/>
        <v>2015</v>
      </c>
      <c r="W2692" t="str">
        <f t="shared" si="428"/>
        <v>Apr</v>
      </c>
      <c r="X2692" t="str">
        <f t="shared" si="429"/>
        <v>5000 to 9999</v>
      </c>
      <c r="Y2692" s="12">
        <f>VLOOKUP(H2692,Table1[#All],2,)*Kickstarter!E2692</f>
        <v>8586</v>
      </c>
      <c r="Z2692" s="5">
        <f>Y2692/'currency conversion'!$B$18</f>
        <v>1.8635977944284833E-4</v>
      </c>
    </row>
    <row r="2693" spans="1:26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0"/>
        <v>5.3846153846153844E-4</v>
      </c>
      <c r="P2693" s="6">
        <f t="shared" si="421"/>
        <v>17.5</v>
      </c>
      <c r="Q2693" t="str">
        <f t="shared" si="422"/>
        <v>food</v>
      </c>
      <c r="R2693" t="str">
        <f t="shared" si="423"/>
        <v>food trucks</v>
      </c>
      <c r="S2693" s="10">
        <f t="shared" si="424"/>
        <v>42089.474039351851</v>
      </c>
      <c r="T2693" s="10">
        <f t="shared" si="425"/>
        <v>42134.474039351851</v>
      </c>
      <c r="U2693">
        <f t="shared" si="426"/>
        <v>2015</v>
      </c>
      <c r="V2693">
        <f t="shared" si="427"/>
        <v>2015</v>
      </c>
      <c r="W2693" t="str">
        <f t="shared" si="428"/>
        <v>Mar</v>
      </c>
      <c r="X2693" t="str">
        <f t="shared" si="429"/>
        <v>&lt;1000</v>
      </c>
      <c r="Y2693" s="12">
        <f>VLOOKUP(H2693,Table1[#All],2,)*Kickstarter!E2693</f>
        <v>26.25</v>
      </c>
      <c r="Z2693" s="5">
        <f>Y2693/'currency conversion'!$B$18</f>
        <v>5.6975823554329936E-7</v>
      </c>
    </row>
    <row r="2694" spans="1:26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0"/>
        <v>7.1428571428571426E-3</v>
      </c>
      <c r="P2694" s="6">
        <f t="shared" si="421"/>
        <v>25</v>
      </c>
      <c r="Q2694" t="str">
        <f t="shared" si="422"/>
        <v>food</v>
      </c>
      <c r="R2694" t="str">
        <f t="shared" si="423"/>
        <v>food trucks</v>
      </c>
      <c r="S2694" s="10">
        <f t="shared" si="424"/>
        <v>42058.084027777775</v>
      </c>
      <c r="T2694" s="10">
        <f t="shared" si="425"/>
        <v>42088.042361111111</v>
      </c>
      <c r="U2694">
        <f t="shared" si="426"/>
        <v>2015</v>
      </c>
      <c r="V2694">
        <f t="shared" si="427"/>
        <v>2015</v>
      </c>
      <c r="W2694" t="str">
        <f t="shared" si="428"/>
        <v>Feb</v>
      </c>
      <c r="X2694" t="str">
        <f t="shared" si="429"/>
        <v>&lt;1000</v>
      </c>
      <c r="Y2694" s="12">
        <f>VLOOKUP(H2694,Table1[#All],2,)*Kickstarter!E2694</f>
        <v>25</v>
      </c>
      <c r="Z2694" s="5">
        <f>Y2694/'currency conversion'!$B$18</f>
        <v>5.4262689099361849E-7</v>
      </c>
    </row>
    <row r="2695" spans="1:26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0"/>
        <v>8.0000000000000002E-3</v>
      </c>
      <c r="P2695" s="6">
        <f t="shared" si="421"/>
        <v>13.333333333333334</v>
      </c>
      <c r="Q2695" t="str">
        <f t="shared" si="422"/>
        <v>food</v>
      </c>
      <c r="R2695" t="str">
        <f t="shared" si="423"/>
        <v>food trucks</v>
      </c>
      <c r="S2695" s="10">
        <f t="shared" si="424"/>
        <v>41833.888495370367</v>
      </c>
      <c r="T2695" s="10">
        <f t="shared" si="425"/>
        <v>41863.888495370367</v>
      </c>
      <c r="U2695">
        <f t="shared" si="426"/>
        <v>2014</v>
      </c>
      <c r="V2695">
        <f t="shared" si="427"/>
        <v>2014</v>
      </c>
      <c r="W2695" t="str">
        <f t="shared" si="428"/>
        <v>Jul</v>
      </c>
      <c r="X2695" t="str">
        <f t="shared" si="429"/>
        <v>&lt;1000</v>
      </c>
      <c r="Y2695" s="12">
        <f>VLOOKUP(H2695,Table1[#All],2,)*Kickstarter!E2695</f>
        <v>40</v>
      </c>
      <c r="Z2695" s="5">
        <f>Y2695/'currency conversion'!$B$18</f>
        <v>8.6820302558978954E-7</v>
      </c>
    </row>
    <row r="2696" spans="1:26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0"/>
        <v>3.3333333333333335E-5</v>
      </c>
      <c r="P2696" s="6">
        <f t="shared" si="421"/>
        <v>1</v>
      </c>
      <c r="Q2696" t="str">
        <f t="shared" si="422"/>
        <v>food</v>
      </c>
      <c r="R2696" t="str">
        <f t="shared" si="423"/>
        <v>food trucks</v>
      </c>
      <c r="S2696" s="10">
        <f t="shared" si="424"/>
        <v>41877.890497685185</v>
      </c>
      <c r="T2696" s="10">
        <f t="shared" si="425"/>
        <v>41907.890497685185</v>
      </c>
      <c r="U2696">
        <f t="shared" si="426"/>
        <v>2014</v>
      </c>
      <c r="V2696">
        <f t="shared" si="427"/>
        <v>2014</v>
      </c>
      <c r="W2696" t="str">
        <f t="shared" si="428"/>
        <v>Aug</v>
      </c>
      <c r="X2696" t="str">
        <f t="shared" si="429"/>
        <v>&lt;1000</v>
      </c>
      <c r="Y2696" s="12">
        <f>VLOOKUP(H2696,Table1[#All],2,)*Kickstarter!E2696</f>
        <v>1</v>
      </c>
      <c r="Z2696" s="5">
        <f>Y2696/'currency conversion'!$B$18</f>
        <v>2.1705075639744737E-8</v>
      </c>
    </row>
    <row r="2697" spans="1:26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0"/>
        <v>4.7333333333333333E-3</v>
      </c>
      <c r="P2697" s="6">
        <f t="shared" si="421"/>
        <v>23.666666666666668</v>
      </c>
      <c r="Q2697" t="str">
        <f t="shared" si="422"/>
        <v>food</v>
      </c>
      <c r="R2697" t="str">
        <f t="shared" si="423"/>
        <v>food trucks</v>
      </c>
      <c r="S2697" s="10">
        <f t="shared" si="424"/>
        <v>42047.931921296295</v>
      </c>
      <c r="T2697" s="10">
        <f t="shared" si="425"/>
        <v>42107.89025462963</v>
      </c>
      <c r="U2697">
        <f t="shared" si="426"/>
        <v>2015</v>
      </c>
      <c r="V2697">
        <f t="shared" si="427"/>
        <v>2015</v>
      </c>
      <c r="W2697" t="str">
        <f t="shared" si="428"/>
        <v>Feb</v>
      </c>
      <c r="X2697" t="str">
        <f t="shared" si="429"/>
        <v>&lt;1000</v>
      </c>
      <c r="Y2697" s="12">
        <f>VLOOKUP(H2697,Table1[#All],2,)*Kickstarter!E2697</f>
        <v>71</v>
      </c>
      <c r="Z2697" s="5">
        <f>Y2697/'currency conversion'!$B$18</f>
        <v>1.5410603704218764E-6</v>
      </c>
    </row>
    <row r="2698" spans="1:26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0"/>
        <v>5.6500000000000002E-2</v>
      </c>
      <c r="P2698" s="6">
        <f t="shared" si="421"/>
        <v>89.21052631578948</v>
      </c>
      <c r="Q2698" t="str">
        <f t="shared" si="422"/>
        <v>food</v>
      </c>
      <c r="R2698" t="str">
        <f t="shared" si="423"/>
        <v>food trucks</v>
      </c>
      <c r="S2698" s="10">
        <f t="shared" si="424"/>
        <v>41964.594444444447</v>
      </c>
      <c r="T2698" s="10">
        <f t="shared" si="425"/>
        <v>41998.594444444447</v>
      </c>
      <c r="U2698">
        <f t="shared" si="426"/>
        <v>2014</v>
      </c>
      <c r="V2698">
        <f t="shared" si="427"/>
        <v>2014</v>
      </c>
      <c r="W2698" t="str">
        <f t="shared" si="428"/>
        <v>Nov</v>
      </c>
      <c r="X2698" t="str">
        <f t="shared" si="429"/>
        <v>1000 to 4999</v>
      </c>
      <c r="Y2698" s="12">
        <f>VLOOKUP(H2698,Table1[#All],2,)*Kickstarter!E2698</f>
        <v>3390</v>
      </c>
      <c r="Z2698" s="5">
        <f>Y2698/'currency conversion'!$B$18</f>
        <v>7.3580206418734668E-5</v>
      </c>
    </row>
    <row r="2699" spans="1:26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0"/>
        <v>0.26352173913043481</v>
      </c>
      <c r="P2699" s="6">
        <f t="shared" si="421"/>
        <v>116.55769230769231</v>
      </c>
      <c r="Q2699" t="str">
        <f t="shared" si="422"/>
        <v>food</v>
      </c>
      <c r="R2699" t="str">
        <f t="shared" si="423"/>
        <v>food trucks</v>
      </c>
      <c r="S2699" s="10">
        <f t="shared" si="424"/>
        <v>42187.690081018518</v>
      </c>
      <c r="T2699" s="10">
        <f t="shared" si="425"/>
        <v>42218.666666666672</v>
      </c>
      <c r="U2699">
        <f t="shared" si="426"/>
        <v>2015</v>
      </c>
      <c r="V2699">
        <f t="shared" si="427"/>
        <v>2015</v>
      </c>
      <c r="W2699" t="str">
        <f t="shared" si="428"/>
        <v>Jul</v>
      </c>
      <c r="X2699" t="str">
        <f t="shared" si="429"/>
        <v>5000 to 9999</v>
      </c>
      <c r="Y2699" s="12">
        <f>VLOOKUP(H2699,Table1[#All],2,)*Kickstarter!E2699</f>
        <v>6061</v>
      </c>
      <c r="Z2699" s="5">
        <f>Y2699/'currency conversion'!$B$18</f>
        <v>1.3155446345249286E-4</v>
      </c>
    </row>
    <row r="2700" spans="1:26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0"/>
        <v>3.2512500000000002E-3</v>
      </c>
      <c r="P2700" s="6">
        <f t="shared" si="421"/>
        <v>13.005000000000001</v>
      </c>
      <c r="Q2700" t="str">
        <f t="shared" si="422"/>
        <v>food</v>
      </c>
      <c r="R2700" t="str">
        <f t="shared" si="423"/>
        <v>food trucks</v>
      </c>
      <c r="S2700" s="10">
        <f t="shared" si="424"/>
        <v>41787.648240740738</v>
      </c>
      <c r="T2700" s="10">
        <f t="shared" si="425"/>
        <v>41817.648240740738</v>
      </c>
      <c r="U2700">
        <f t="shared" si="426"/>
        <v>2014</v>
      </c>
      <c r="V2700">
        <f t="shared" si="427"/>
        <v>2014</v>
      </c>
      <c r="W2700" t="str">
        <f t="shared" si="428"/>
        <v>May</v>
      </c>
      <c r="X2700" t="str">
        <f t="shared" si="429"/>
        <v>&lt;1000</v>
      </c>
      <c r="Y2700" s="12">
        <f>VLOOKUP(H2700,Table1[#All],2,)*Kickstarter!E2700</f>
        <v>26.01</v>
      </c>
      <c r="Z2700" s="5">
        <f>Y2700/'currency conversion'!$B$18</f>
        <v>5.6454901738976072E-7</v>
      </c>
    </row>
    <row r="2701" spans="1:26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0"/>
        <v>0</v>
      </c>
      <c r="P2701" s="6">
        <f t="shared" si="421"/>
        <v>0</v>
      </c>
      <c r="Q2701" t="str">
        <f t="shared" si="422"/>
        <v>food</v>
      </c>
      <c r="R2701" t="str">
        <f t="shared" si="423"/>
        <v>food trucks</v>
      </c>
      <c r="S2701" s="10">
        <f t="shared" si="424"/>
        <v>41829.646562499998</v>
      </c>
      <c r="T2701" s="10">
        <f t="shared" si="425"/>
        <v>41859.646562499998</v>
      </c>
      <c r="U2701">
        <f t="shared" si="426"/>
        <v>2014</v>
      </c>
      <c r="V2701">
        <f t="shared" si="427"/>
        <v>2014</v>
      </c>
      <c r="W2701" t="str">
        <f t="shared" si="428"/>
        <v>Jul</v>
      </c>
      <c r="X2701" t="str">
        <f t="shared" si="429"/>
        <v>No funding</v>
      </c>
      <c r="Y2701" s="12">
        <f>VLOOKUP(H2701,Table1[#All],2,)*Kickstarter!E2701</f>
        <v>0</v>
      </c>
      <c r="Z2701" s="5">
        <f>Y2701/'currency conversion'!$B$18</f>
        <v>0</v>
      </c>
    </row>
    <row r="2702" spans="1:26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0"/>
        <v>7.0007000700070005E-3</v>
      </c>
      <c r="P2702" s="6">
        <f t="shared" si="421"/>
        <v>17.5</v>
      </c>
      <c r="Q2702" t="str">
        <f t="shared" si="422"/>
        <v>food</v>
      </c>
      <c r="R2702" t="str">
        <f t="shared" si="423"/>
        <v>food trucks</v>
      </c>
      <c r="S2702" s="10">
        <f t="shared" si="424"/>
        <v>41870.624675925923</v>
      </c>
      <c r="T2702" s="10">
        <f t="shared" si="425"/>
        <v>41900.624675925923</v>
      </c>
      <c r="U2702">
        <f t="shared" si="426"/>
        <v>2014</v>
      </c>
      <c r="V2702">
        <f t="shared" si="427"/>
        <v>2014</v>
      </c>
      <c r="W2702" t="str">
        <f t="shared" si="428"/>
        <v>Aug</v>
      </c>
      <c r="X2702" t="str">
        <f t="shared" si="429"/>
        <v>&lt;1000</v>
      </c>
      <c r="Y2702" s="12">
        <f>VLOOKUP(H2702,Table1[#All],2,)*Kickstarter!E2702</f>
        <v>70</v>
      </c>
      <c r="Z2702" s="5">
        <f>Y2702/'currency conversion'!$B$18</f>
        <v>1.5193552947821316E-6</v>
      </c>
    </row>
    <row r="2703" spans="1:26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0"/>
        <v>0.46176470588235297</v>
      </c>
      <c r="P2703" s="6">
        <f t="shared" si="421"/>
        <v>34.130434782608695</v>
      </c>
      <c r="Q2703" t="str">
        <f t="shared" si="422"/>
        <v>theater</v>
      </c>
      <c r="R2703" t="str">
        <f t="shared" si="423"/>
        <v>spaces</v>
      </c>
      <c r="S2703" s="10">
        <f t="shared" si="424"/>
        <v>42801.524699074071</v>
      </c>
      <c r="T2703" s="10">
        <f t="shared" si="425"/>
        <v>42832.483032407406</v>
      </c>
      <c r="U2703">
        <f t="shared" si="426"/>
        <v>2017</v>
      </c>
      <c r="V2703">
        <f t="shared" si="427"/>
        <v>2017</v>
      </c>
      <c r="W2703" t="str">
        <f t="shared" si="428"/>
        <v>Mar</v>
      </c>
      <c r="X2703" t="str">
        <f t="shared" si="429"/>
        <v>1000 to 4999</v>
      </c>
      <c r="Y2703" s="12">
        <f>VLOOKUP(H2703,Table1[#All],2,)*Kickstarter!E2703</f>
        <v>1789.8</v>
      </c>
      <c r="Z2703" s="5">
        <f>Y2703/'currency conversion'!$B$18</f>
        <v>3.8847744380015129E-5</v>
      </c>
    </row>
    <row r="2704" spans="1:26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0"/>
        <v>0.34410000000000002</v>
      </c>
      <c r="P2704" s="6">
        <f t="shared" si="421"/>
        <v>132.34615384615384</v>
      </c>
      <c r="Q2704" t="str">
        <f t="shared" si="422"/>
        <v>theater</v>
      </c>
      <c r="R2704" t="str">
        <f t="shared" si="423"/>
        <v>spaces</v>
      </c>
      <c r="S2704" s="10">
        <f t="shared" si="424"/>
        <v>42800.551817129628</v>
      </c>
      <c r="T2704" s="10">
        <f t="shared" si="425"/>
        <v>42830.510150462964</v>
      </c>
      <c r="U2704">
        <f t="shared" si="426"/>
        <v>2017</v>
      </c>
      <c r="V2704">
        <f t="shared" si="427"/>
        <v>2017</v>
      </c>
      <c r="W2704" t="str">
        <f t="shared" si="428"/>
        <v>Mar</v>
      </c>
      <c r="X2704" t="str">
        <f t="shared" si="429"/>
        <v>1000 to 4999</v>
      </c>
      <c r="Y2704" s="12">
        <f>VLOOKUP(H2704,Table1[#All],2,)*Kickstarter!E2704</f>
        <v>3441</v>
      </c>
      <c r="Z2704" s="5">
        <f>Y2704/'currency conversion'!$B$18</f>
        <v>7.4687165276361646E-5</v>
      </c>
    </row>
    <row r="2705" spans="1:26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0"/>
        <v>1.0375000000000001</v>
      </c>
      <c r="P2705" s="6">
        <f t="shared" si="421"/>
        <v>922.22222222222217</v>
      </c>
      <c r="Q2705" t="str">
        <f t="shared" si="422"/>
        <v>theater</v>
      </c>
      <c r="R2705" t="str">
        <f t="shared" si="423"/>
        <v>spaces</v>
      </c>
      <c r="S2705" s="10">
        <f t="shared" si="424"/>
        <v>42756.440162037034</v>
      </c>
      <c r="T2705" s="10">
        <f t="shared" si="425"/>
        <v>42816.398495370369</v>
      </c>
      <c r="U2705">
        <f t="shared" si="426"/>
        <v>2017</v>
      </c>
      <c r="V2705">
        <f t="shared" si="427"/>
        <v>2017</v>
      </c>
      <c r="W2705" t="str">
        <f t="shared" si="428"/>
        <v>Jan</v>
      </c>
      <c r="X2705" t="str">
        <f t="shared" si="429"/>
        <v>40000 to 44999</v>
      </c>
      <c r="Y2705" s="12">
        <f>VLOOKUP(H2705,Table1[#All],2,)*Kickstarter!E2705</f>
        <v>2199.5</v>
      </c>
      <c r="Z2705" s="5">
        <f>Y2705/'currency conversion'!$B$18</f>
        <v>4.7740313869618549E-5</v>
      </c>
    </row>
    <row r="2706" spans="1:26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0"/>
        <v>6.0263157894736845E-2</v>
      </c>
      <c r="P2706" s="6">
        <f t="shared" si="421"/>
        <v>163.57142857142858</v>
      </c>
      <c r="Q2706" t="str">
        <f t="shared" si="422"/>
        <v>theater</v>
      </c>
      <c r="R2706" t="str">
        <f t="shared" si="423"/>
        <v>spaces</v>
      </c>
      <c r="S2706" s="10">
        <f t="shared" si="424"/>
        <v>42787.612430555557</v>
      </c>
      <c r="T2706" s="10">
        <f t="shared" si="425"/>
        <v>42830.570763888885</v>
      </c>
      <c r="U2706">
        <f t="shared" si="426"/>
        <v>2017</v>
      </c>
      <c r="V2706">
        <f t="shared" si="427"/>
        <v>2017</v>
      </c>
      <c r="W2706" t="str">
        <f t="shared" si="428"/>
        <v>Feb</v>
      </c>
      <c r="X2706" t="str">
        <f t="shared" si="429"/>
        <v>1000 to 4999</v>
      </c>
      <c r="Y2706" s="12">
        <f>VLOOKUP(H2706,Table1[#All],2,)*Kickstarter!E2706</f>
        <v>1145</v>
      </c>
      <c r="Z2706" s="5">
        <f>Y2706/'currency conversion'!$B$18</f>
        <v>2.4852311607507726E-5</v>
      </c>
    </row>
    <row r="2707" spans="1:26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0"/>
        <v>0.10539393939393939</v>
      </c>
      <c r="P2707" s="6">
        <f t="shared" si="421"/>
        <v>217.375</v>
      </c>
      <c r="Q2707" t="str">
        <f t="shared" si="422"/>
        <v>theater</v>
      </c>
      <c r="R2707" t="str">
        <f t="shared" si="423"/>
        <v>spaces</v>
      </c>
      <c r="S2707" s="10">
        <f t="shared" si="424"/>
        <v>42773.666180555556</v>
      </c>
      <c r="T2707" s="10">
        <f t="shared" si="425"/>
        <v>42818.624513888892</v>
      </c>
      <c r="U2707">
        <f t="shared" si="426"/>
        <v>2017</v>
      </c>
      <c r="V2707">
        <f t="shared" si="427"/>
        <v>2017</v>
      </c>
      <c r="W2707" t="str">
        <f t="shared" si="428"/>
        <v>Feb</v>
      </c>
      <c r="X2707" t="str">
        <f t="shared" si="429"/>
        <v>1000 to 4999</v>
      </c>
      <c r="Y2707" s="12">
        <f>VLOOKUP(H2707,Table1[#All],2,)*Kickstarter!E2707</f>
        <v>1739</v>
      </c>
      <c r="Z2707" s="5">
        <f>Y2707/'currency conversion'!$B$18</f>
        <v>3.77451265375161E-5</v>
      </c>
    </row>
    <row r="2708" spans="1:26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0"/>
        <v>1.1229714285714285</v>
      </c>
      <c r="P2708" s="6">
        <f t="shared" si="421"/>
        <v>149.44486692015209</v>
      </c>
      <c r="Q2708" t="str">
        <f t="shared" si="422"/>
        <v>theater</v>
      </c>
      <c r="R2708" t="str">
        <f t="shared" si="423"/>
        <v>spaces</v>
      </c>
      <c r="S2708" s="10">
        <f t="shared" si="424"/>
        <v>41899.044942129629</v>
      </c>
      <c r="T2708" s="10">
        <f t="shared" si="425"/>
        <v>41928.040972222225</v>
      </c>
      <c r="U2708">
        <f t="shared" si="426"/>
        <v>2014</v>
      </c>
      <c r="V2708">
        <f t="shared" si="427"/>
        <v>2014</v>
      </c>
      <c r="W2708" t="str">
        <f t="shared" si="428"/>
        <v>Sep</v>
      </c>
      <c r="X2708" t="str">
        <f t="shared" si="429"/>
        <v>35000 to 39999</v>
      </c>
      <c r="Y2708" s="12">
        <f>VLOOKUP(H2708,Table1[#All],2,)*Kickstarter!E2708</f>
        <v>39304</v>
      </c>
      <c r="Z2708" s="5">
        <f>Y2708/'currency conversion'!$B$18</f>
        <v>8.5309629294452716E-4</v>
      </c>
    </row>
    <row r="2709" spans="1:26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0"/>
        <v>3.50844625</v>
      </c>
      <c r="P2709" s="6">
        <f t="shared" si="421"/>
        <v>71.237487309644663</v>
      </c>
      <c r="Q2709" t="str">
        <f t="shared" si="422"/>
        <v>theater</v>
      </c>
      <c r="R2709" t="str">
        <f t="shared" si="423"/>
        <v>spaces</v>
      </c>
      <c r="S2709" s="10">
        <f t="shared" si="424"/>
        <v>41391.532905092594</v>
      </c>
      <c r="T2709" s="10">
        <f t="shared" si="425"/>
        <v>41421.040972222225</v>
      </c>
      <c r="U2709">
        <f t="shared" si="426"/>
        <v>2013</v>
      </c>
      <c r="V2709">
        <f t="shared" si="427"/>
        <v>2013</v>
      </c>
      <c r="W2709" t="str">
        <f t="shared" si="428"/>
        <v>Apr</v>
      </c>
      <c r="X2709" t="str">
        <f t="shared" si="429"/>
        <v>25000 to 29999</v>
      </c>
      <c r="Y2709" s="12">
        <f>VLOOKUP(H2709,Table1[#All],2,)*Kickstarter!E2709</f>
        <v>28067.57</v>
      </c>
      <c r="Z2709" s="5">
        <f>Y2709/'currency conversion'!$B$18</f>
        <v>6.0920872987383018E-4</v>
      </c>
    </row>
    <row r="2710" spans="1:26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0"/>
        <v>2.3321535</v>
      </c>
      <c r="P2710" s="6">
        <f t="shared" si="421"/>
        <v>44.464318398474738</v>
      </c>
      <c r="Q2710" t="str">
        <f t="shared" si="422"/>
        <v>theater</v>
      </c>
      <c r="R2710" t="str">
        <f t="shared" si="423"/>
        <v>spaces</v>
      </c>
      <c r="S2710" s="10">
        <f t="shared" si="424"/>
        <v>42512.448217592595</v>
      </c>
      <c r="T2710" s="10">
        <f t="shared" si="425"/>
        <v>42572.448217592595</v>
      </c>
      <c r="U2710">
        <f t="shared" si="426"/>
        <v>2016</v>
      </c>
      <c r="V2710">
        <f t="shared" si="427"/>
        <v>2016</v>
      </c>
      <c r="W2710" t="str">
        <f t="shared" si="428"/>
        <v>May</v>
      </c>
      <c r="X2710" t="str">
        <f t="shared" si="429"/>
        <v>45000 to 49999</v>
      </c>
      <c r="Y2710" s="12">
        <f>VLOOKUP(H2710,Table1[#All],2,)*Kickstarter!E2710</f>
        <v>61102.421699999999</v>
      </c>
      <c r="Z2710" s="5">
        <f>Y2710/'currency conversion'!$B$18</f>
        <v>1.3262326847700802E-3</v>
      </c>
    </row>
    <row r="2711" spans="1:26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0"/>
        <v>1.01606</v>
      </c>
      <c r="P2711" s="6">
        <f t="shared" si="421"/>
        <v>164.94480519480518</v>
      </c>
      <c r="Q2711" t="str">
        <f t="shared" si="422"/>
        <v>theater</v>
      </c>
      <c r="R2711" t="str">
        <f t="shared" si="423"/>
        <v>spaces</v>
      </c>
      <c r="S2711" s="10">
        <f t="shared" si="424"/>
        <v>42611.899780092594</v>
      </c>
      <c r="T2711" s="10">
        <f t="shared" si="425"/>
        <v>42646.915972222225</v>
      </c>
      <c r="U2711">
        <f t="shared" si="426"/>
        <v>2016</v>
      </c>
      <c r="V2711">
        <f t="shared" si="427"/>
        <v>2016</v>
      </c>
      <c r="W2711" t="str">
        <f t="shared" si="428"/>
        <v>Aug</v>
      </c>
      <c r="X2711" t="str">
        <f t="shared" si="429"/>
        <v>&gt;50000</v>
      </c>
      <c r="Y2711" s="12">
        <f>VLOOKUP(H2711,Table1[#All],2,)*Kickstarter!E2711</f>
        <v>50803</v>
      </c>
      <c r="Z2711" s="5">
        <f>Y2711/'currency conversion'!$B$18</f>
        <v>1.1026829577259519E-3</v>
      </c>
    </row>
    <row r="2712" spans="1:26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0"/>
        <v>1.5390035000000002</v>
      </c>
      <c r="P2712" s="6">
        <f t="shared" si="421"/>
        <v>84.871516544117654</v>
      </c>
      <c r="Q2712" t="str">
        <f t="shared" si="422"/>
        <v>theater</v>
      </c>
      <c r="R2712" t="str">
        <f t="shared" si="423"/>
        <v>spaces</v>
      </c>
      <c r="S2712" s="10">
        <f t="shared" si="424"/>
        <v>41827.979490740741</v>
      </c>
      <c r="T2712" s="10">
        <f t="shared" si="425"/>
        <v>41859.833333333336</v>
      </c>
      <c r="U2712">
        <f t="shared" si="426"/>
        <v>2014</v>
      </c>
      <c r="V2712">
        <f t="shared" si="427"/>
        <v>2014</v>
      </c>
      <c r="W2712" t="str">
        <f t="shared" si="428"/>
        <v>Jul</v>
      </c>
      <c r="X2712" t="str">
        <f t="shared" si="429"/>
        <v>&gt;50000</v>
      </c>
      <c r="Y2712" s="12">
        <f>VLOOKUP(H2712,Table1[#All],2,)*Kickstarter!E2712</f>
        <v>92340.21</v>
      </c>
      <c r="Z2712" s="5">
        <f>Y2712/'currency conversion'!$B$18</f>
        <v>2.0042512426399137E-3</v>
      </c>
    </row>
    <row r="2713" spans="1:26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0"/>
        <v>1.007161125319693</v>
      </c>
      <c r="P2713" s="6">
        <f t="shared" si="421"/>
        <v>53.945205479452056</v>
      </c>
      <c r="Q2713" t="str">
        <f t="shared" si="422"/>
        <v>theater</v>
      </c>
      <c r="R2713" t="str">
        <f t="shared" si="423"/>
        <v>spaces</v>
      </c>
      <c r="S2713" s="10">
        <f t="shared" si="424"/>
        <v>41780.495254629626</v>
      </c>
      <c r="T2713" s="10">
        <f t="shared" si="425"/>
        <v>41810.667361111111</v>
      </c>
      <c r="U2713">
        <f t="shared" si="426"/>
        <v>2014</v>
      </c>
      <c r="V2713">
        <f t="shared" si="427"/>
        <v>2014</v>
      </c>
      <c r="W2713" t="str">
        <f t="shared" si="428"/>
        <v>May</v>
      </c>
      <c r="X2713" t="str">
        <f t="shared" si="429"/>
        <v>1000 to 4999</v>
      </c>
      <c r="Y2713" s="12">
        <f>VLOOKUP(H2713,Table1[#All],2,)*Kickstarter!E2713</f>
        <v>5158.7800000000007</v>
      </c>
      <c r="Z2713" s="5">
        <f>Y2713/'currency conversion'!$B$18</f>
        <v>1.1197171010880237E-4</v>
      </c>
    </row>
    <row r="2714" spans="1:26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0"/>
        <v>1.3138181818181818</v>
      </c>
      <c r="P2714" s="6">
        <f t="shared" si="421"/>
        <v>50.531468531468533</v>
      </c>
      <c r="Q2714" t="str">
        <f t="shared" si="422"/>
        <v>theater</v>
      </c>
      <c r="R2714" t="str">
        <f t="shared" si="423"/>
        <v>spaces</v>
      </c>
      <c r="S2714" s="10">
        <f t="shared" si="424"/>
        <v>41431.812037037038</v>
      </c>
      <c r="T2714" s="10">
        <f t="shared" si="425"/>
        <v>41468.5</v>
      </c>
      <c r="U2714">
        <f t="shared" si="426"/>
        <v>2013</v>
      </c>
      <c r="V2714">
        <f t="shared" si="427"/>
        <v>2013</v>
      </c>
      <c r="W2714" t="str">
        <f t="shared" si="428"/>
        <v>Jun</v>
      </c>
      <c r="X2714" t="str">
        <f t="shared" si="429"/>
        <v>5000 to 9999</v>
      </c>
      <c r="Y2714" s="12">
        <f>VLOOKUP(H2714,Table1[#All],2,)*Kickstarter!E2714</f>
        <v>7226</v>
      </c>
      <c r="Z2714" s="5">
        <f>Y2714/'currency conversion'!$B$18</f>
        <v>1.5684087657279547E-4</v>
      </c>
    </row>
    <row r="2715" spans="1:26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0"/>
        <v>1.0224133333333334</v>
      </c>
      <c r="P2715" s="6">
        <f t="shared" si="421"/>
        <v>108.00140845070422</v>
      </c>
      <c r="Q2715" t="str">
        <f t="shared" si="422"/>
        <v>theater</v>
      </c>
      <c r="R2715" t="str">
        <f t="shared" si="423"/>
        <v>spaces</v>
      </c>
      <c r="S2715" s="10">
        <f t="shared" si="424"/>
        <v>42322.403749999998</v>
      </c>
      <c r="T2715" s="10">
        <f t="shared" si="425"/>
        <v>42362.403749999998</v>
      </c>
      <c r="U2715">
        <f t="shared" si="426"/>
        <v>2015</v>
      </c>
      <c r="V2715">
        <f t="shared" si="427"/>
        <v>2015</v>
      </c>
      <c r="W2715" t="str">
        <f t="shared" si="428"/>
        <v>Nov</v>
      </c>
      <c r="X2715" t="str">
        <f t="shared" si="429"/>
        <v>&gt;50000</v>
      </c>
      <c r="Y2715" s="12">
        <f>VLOOKUP(H2715,Table1[#All],2,)*Kickstarter!E2715</f>
        <v>153362</v>
      </c>
      <c r="Z2715" s="5">
        <f>Y2715/'currency conversion'!$B$18</f>
        <v>3.3287338102625324E-3</v>
      </c>
    </row>
    <row r="2716" spans="1:26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0"/>
        <v>1.1635599999999999</v>
      </c>
      <c r="P2716" s="6">
        <f t="shared" si="421"/>
        <v>95.373770491803285</v>
      </c>
      <c r="Q2716" t="str">
        <f t="shared" si="422"/>
        <v>theater</v>
      </c>
      <c r="R2716" t="str">
        <f t="shared" si="423"/>
        <v>spaces</v>
      </c>
      <c r="S2716" s="10">
        <f t="shared" si="424"/>
        <v>42629.405046296291</v>
      </c>
      <c r="T2716" s="10">
        <f t="shared" si="425"/>
        <v>42657.708333333328</v>
      </c>
      <c r="U2716">
        <f t="shared" si="426"/>
        <v>2016</v>
      </c>
      <c r="V2716">
        <f t="shared" si="427"/>
        <v>2016</v>
      </c>
      <c r="W2716" t="str">
        <f t="shared" si="428"/>
        <v>Sep</v>
      </c>
      <c r="X2716" t="str">
        <f t="shared" si="429"/>
        <v>25000 to 29999</v>
      </c>
      <c r="Y2716" s="12">
        <f>VLOOKUP(H2716,Table1[#All],2,)*Kickstarter!E2716</f>
        <v>29089</v>
      </c>
      <c r="Z2716" s="5">
        <f>Y2716/'currency conversion'!$B$18</f>
        <v>6.3137894528453471E-4</v>
      </c>
    </row>
    <row r="2717" spans="1:26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0"/>
        <v>2.6462241666666664</v>
      </c>
      <c r="P2717" s="6">
        <f t="shared" si="421"/>
        <v>57.631016333938291</v>
      </c>
      <c r="Q2717" t="str">
        <f t="shared" si="422"/>
        <v>theater</v>
      </c>
      <c r="R2717" t="str">
        <f t="shared" si="423"/>
        <v>spaces</v>
      </c>
      <c r="S2717" s="10">
        <f t="shared" si="424"/>
        <v>42387.148472222223</v>
      </c>
      <c r="T2717" s="10">
        <f t="shared" si="425"/>
        <v>42421.148472222223</v>
      </c>
      <c r="U2717">
        <f t="shared" si="426"/>
        <v>2016</v>
      </c>
      <c r="V2717">
        <f t="shared" si="427"/>
        <v>2016</v>
      </c>
      <c r="W2717" t="str">
        <f t="shared" si="428"/>
        <v>Jan</v>
      </c>
      <c r="X2717" t="str">
        <f t="shared" si="429"/>
        <v>30000 to 34999</v>
      </c>
      <c r="Y2717" s="12">
        <f>VLOOKUP(H2717,Table1[#All],2,)*Kickstarter!E2717</f>
        <v>31754.69</v>
      </c>
      <c r="Z2717" s="5">
        <f>Y2717/'currency conversion'!$B$18</f>
        <v>6.8923794836664584E-4</v>
      </c>
    </row>
    <row r="2718" spans="1:26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0"/>
        <v>1.1998010000000001</v>
      </c>
      <c r="P2718" s="6">
        <f t="shared" si="421"/>
        <v>64.160481283422456</v>
      </c>
      <c r="Q2718" t="str">
        <f t="shared" si="422"/>
        <v>theater</v>
      </c>
      <c r="R2718" t="str">
        <f t="shared" si="423"/>
        <v>spaces</v>
      </c>
      <c r="S2718" s="10">
        <f t="shared" si="424"/>
        <v>42255.083252314813</v>
      </c>
      <c r="T2718" s="10">
        <f t="shared" si="425"/>
        <v>42285.083252314813</v>
      </c>
      <c r="U2718">
        <f t="shared" si="426"/>
        <v>2015</v>
      </c>
      <c r="V2718">
        <f t="shared" si="427"/>
        <v>2015</v>
      </c>
      <c r="W2718" t="str">
        <f t="shared" si="428"/>
        <v>Sep</v>
      </c>
      <c r="X2718" t="str">
        <f t="shared" si="429"/>
        <v>10000 to 14999</v>
      </c>
      <c r="Y2718" s="12">
        <f>VLOOKUP(H2718,Table1[#All],2,)*Kickstarter!E2718</f>
        <v>13677.731399999999</v>
      </c>
      <c r="Z2718" s="5">
        <f>Y2718/'currency conversion'!$B$18</f>
        <v>2.9687619461711166E-4</v>
      </c>
    </row>
    <row r="2719" spans="1:26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0"/>
        <v>1.2010400000000001</v>
      </c>
      <c r="P2719" s="6">
        <f t="shared" si="421"/>
        <v>92.387692307692305</v>
      </c>
      <c r="Q2719" t="str">
        <f t="shared" si="422"/>
        <v>theater</v>
      </c>
      <c r="R2719" t="str">
        <f t="shared" si="423"/>
        <v>spaces</v>
      </c>
      <c r="S2719" s="10">
        <f t="shared" si="424"/>
        <v>41934.664918981478</v>
      </c>
      <c r="T2719" s="10">
        <f t="shared" si="425"/>
        <v>41979.706585648149</v>
      </c>
      <c r="U2719">
        <f t="shared" si="426"/>
        <v>2014</v>
      </c>
      <c r="V2719">
        <f t="shared" si="427"/>
        <v>2014</v>
      </c>
      <c r="W2719" t="str">
        <f t="shared" si="428"/>
        <v>Oct</v>
      </c>
      <c r="X2719" t="str">
        <f t="shared" si="429"/>
        <v>30000 to 34999</v>
      </c>
      <c r="Y2719" s="12">
        <f>VLOOKUP(H2719,Table1[#All],2,)*Kickstarter!E2719</f>
        <v>30026</v>
      </c>
      <c r="Z2719" s="5">
        <f>Y2719/'currency conversion'!$B$18</f>
        <v>6.5171660115897546E-4</v>
      </c>
    </row>
    <row r="2720" spans="1:26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0"/>
        <v>1.0358333333333334</v>
      </c>
      <c r="P2720" s="6">
        <f t="shared" si="421"/>
        <v>125.97972972972973</v>
      </c>
      <c r="Q2720" t="str">
        <f t="shared" si="422"/>
        <v>theater</v>
      </c>
      <c r="R2720" t="str">
        <f t="shared" si="423"/>
        <v>spaces</v>
      </c>
      <c r="S2720" s="10">
        <f t="shared" si="424"/>
        <v>42465.346585648149</v>
      </c>
      <c r="T2720" s="10">
        <f t="shared" si="425"/>
        <v>42493.708333333328</v>
      </c>
      <c r="U2720">
        <f t="shared" si="426"/>
        <v>2016</v>
      </c>
      <c r="V2720">
        <f t="shared" si="427"/>
        <v>2016</v>
      </c>
      <c r="W2720" t="str">
        <f t="shared" si="428"/>
        <v>Apr</v>
      </c>
      <c r="X2720" t="str">
        <f t="shared" si="429"/>
        <v>15000 to 19999</v>
      </c>
      <c r="Y2720" s="12">
        <f>VLOOKUP(H2720,Table1[#All],2,)*Kickstarter!E2720</f>
        <v>18645</v>
      </c>
      <c r="Z2720" s="5">
        <f>Y2720/'currency conversion'!$B$18</f>
        <v>4.0469113530304063E-4</v>
      </c>
    </row>
    <row r="2721" spans="1:26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0"/>
        <v>1.0883333333333334</v>
      </c>
      <c r="P2721" s="6">
        <f t="shared" si="421"/>
        <v>94.637681159420296</v>
      </c>
      <c r="Q2721" t="str">
        <f t="shared" si="422"/>
        <v>theater</v>
      </c>
      <c r="R2721" t="str">
        <f t="shared" si="423"/>
        <v>spaces</v>
      </c>
      <c r="S2721" s="10">
        <f t="shared" si="424"/>
        <v>42417.781180555554</v>
      </c>
      <c r="T2721" s="10">
        <f t="shared" si="425"/>
        <v>42477.73951388889</v>
      </c>
      <c r="U2721">
        <f t="shared" si="426"/>
        <v>2016</v>
      </c>
      <c r="V2721">
        <f t="shared" si="427"/>
        <v>2016</v>
      </c>
      <c r="W2721" t="str">
        <f t="shared" si="428"/>
        <v>Feb</v>
      </c>
      <c r="X2721" t="str">
        <f t="shared" si="429"/>
        <v>5000 to 9999</v>
      </c>
      <c r="Y2721" s="12">
        <f>VLOOKUP(H2721,Table1[#All],2,)*Kickstarter!E2721</f>
        <v>6530</v>
      </c>
      <c r="Z2721" s="5">
        <f>Y2721/'currency conversion'!$B$18</f>
        <v>1.4173414392753314E-4</v>
      </c>
    </row>
    <row r="2722" spans="1:26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0"/>
        <v>1.1812400000000001</v>
      </c>
      <c r="P2722" s="6">
        <f t="shared" si="421"/>
        <v>170.69942196531792</v>
      </c>
      <c r="Q2722" t="str">
        <f t="shared" si="422"/>
        <v>theater</v>
      </c>
      <c r="R2722" t="str">
        <f t="shared" si="423"/>
        <v>spaces</v>
      </c>
      <c r="S2722" s="10">
        <f t="shared" si="424"/>
        <v>42655.215891203705</v>
      </c>
      <c r="T2722" s="10">
        <f t="shared" si="425"/>
        <v>42685.257557870369</v>
      </c>
      <c r="U2722">
        <f t="shared" si="426"/>
        <v>2016</v>
      </c>
      <c r="V2722">
        <f t="shared" si="427"/>
        <v>2016</v>
      </c>
      <c r="W2722" t="str">
        <f t="shared" si="428"/>
        <v>Oct</v>
      </c>
      <c r="X2722" t="str">
        <f t="shared" si="429"/>
        <v>25000 to 29999</v>
      </c>
      <c r="Y2722" s="12">
        <f>VLOOKUP(H2722,Table1[#All],2,)*Kickstarter!E2722</f>
        <v>29531</v>
      </c>
      <c r="Z2722" s="5">
        <f>Y2722/'currency conversion'!$B$18</f>
        <v>6.4097258871730187E-4</v>
      </c>
    </row>
    <row r="2723" spans="1:26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0"/>
        <v>14.62</v>
      </c>
      <c r="P2723" s="6">
        <f t="shared" si="421"/>
        <v>40.762081784386616</v>
      </c>
      <c r="Q2723" t="str">
        <f t="shared" si="422"/>
        <v>technology</v>
      </c>
      <c r="R2723" t="str">
        <f t="shared" si="423"/>
        <v>hardware</v>
      </c>
      <c r="S2723" s="10">
        <f t="shared" si="424"/>
        <v>41493.293958333335</v>
      </c>
      <c r="T2723" s="10">
        <f t="shared" si="425"/>
        <v>41523.541666666664</v>
      </c>
      <c r="U2723">
        <f t="shared" si="426"/>
        <v>2013</v>
      </c>
      <c r="V2723">
        <f t="shared" si="427"/>
        <v>2013</v>
      </c>
      <c r="W2723" t="str">
        <f t="shared" si="428"/>
        <v>Aug</v>
      </c>
      <c r="X2723" t="str">
        <f t="shared" si="429"/>
        <v>10000 to 14999</v>
      </c>
      <c r="Y2723" s="12">
        <f>VLOOKUP(H2723,Table1[#All],2,)*Kickstarter!E2723</f>
        <v>14364.150000000001</v>
      </c>
      <c r="Z2723" s="5">
        <f>Y2723/'currency conversion'!$B$18</f>
        <v>3.1177496225063943E-4</v>
      </c>
    </row>
    <row r="2724" spans="1:26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0"/>
        <v>2.5253999999999999</v>
      </c>
      <c r="P2724" s="6">
        <f t="shared" si="421"/>
        <v>68.254054054054052</v>
      </c>
      <c r="Q2724" t="str">
        <f t="shared" si="422"/>
        <v>technology</v>
      </c>
      <c r="R2724" t="str">
        <f t="shared" si="423"/>
        <v>hardware</v>
      </c>
      <c r="S2724" s="10">
        <f t="shared" si="424"/>
        <v>42704.607094907406</v>
      </c>
      <c r="T2724" s="10">
        <f t="shared" si="425"/>
        <v>42764.607094907406</v>
      </c>
      <c r="U2724">
        <f t="shared" si="426"/>
        <v>2016</v>
      </c>
      <c r="V2724">
        <f t="shared" si="427"/>
        <v>2017</v>
      </c>
      <c r="W2724" t="str">
        <f t="shared" si="428"/>
        <v>Nov</v>
      </c>
      <c r="X2724" t="str">
        <f t="shared" si="429"/>
        <v>10000 to 14999</v>
      </c>
      <c r="Y2724" s="12">
        <f>VLOOKUP(H2724,Table1[#All],2,)*Kickstarter!E2724</f>
        <v>12627</v>
      </c>
      <c r="Z2724" s="5">
        <f>Y2724/'currency conversion'!$B$18</f>
        <v>2.7406999010305683E-4</v>
      </c>
    </row>
    <row r="2725" spans="1:26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0"/>
        <v>1.4005000000000001</v>
      </c>
      <c r="P2725" s="6">
        <f t="shared" si="421"/>
        <v>95.48863636363636</v>
      </c>
      <c r="Q2725" t="str">
        <f t="shared" si="422"/>
        <v>technology</v>
      </c>
      <c r="R2725" t="str">
        <f t="shared" si="423"/>
        <v>hardware</v>
      </c>
      <c r="S2725" s="10">
        <f t="shared" si="424"/>
        <v>41944.58898148148</v>
      </c>
      <c r="T2725" s="10">
        <f t="shared" si="425"/>
        <v>42004.630648148144</v>
      </c>
      <c r="U2725">
        <f t="shared" si="426"/>
        <v>2014</v>
      </c>
      <c r="V2725">
        <f t="shared" si="427"/>
        <v>2014</v>
      </c>
      <c r="W2725" t="str">
        <f t="shared" si="428"/>
        <v>Nov</v>
      </c>
      <c r="X2725" t="str">
        <f t="shared" si="429"/>
        <v>15000 to 19999</v>
      </c>
      <c r="Y2725" s="12">
        <f>VLOOKUP(H2725,Table1[#All],2,)*Kickstarter!E2725</f>
        <v>16806</v>
      </c>
      <c r="Z2725" s="5">
        <f>Y2725/'currency conversion'!$B$18</f>
        <v>3.6477550120155006E-4</v>
      </c>
    </row>
    <row r="2726" spans="1:26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0"/>
        <v>2.9687520259319289</v>
      </c>
      <c r="P2726" s="6">
        <f t="shared" si="421"/>
        <v>7.1902649656526005</v>
      </c>
      <c r="Q2726" t="str">
        <f t="shared" si="422"/>
        <v>technology</v>
      </c>
      <c r="R2726" t="str">
        <f t="shared" si="423"/>
        <v>hardware</v>
      </c>
      <c r="S2726" s="10">
        <f t="shared" si="424"/>
        <v>42199.07707175926</v>
      </c>
      <c r="T2726" s="10">
        <f t="shared" si="425"/>
        <v>42231.07707175926</v>
      </c>
      <c r="U2726">
        <f t="shared" si="426"/>
        <v>2015</v>
      </c>
      <c r="V2726">
        <f t="shared" si="427"/>
        <v>2015</v>
      </c>
      <c r="W2726" t="str">
        <f t="shared" si="428"/>
        <v>Jul</v>
      </c>
      <c r="X2726" t="str">
        <f t="shared" si="429"/>
        <v>5000 to 9999</v>
      </c>
      <c r="Y2726" s="12">
        <f>VLOOKUP(H2726,Table1[#All],2,)*Kickstarter!E2726</f>
        <v>9598.2128000000012</v>
      </c>
      <c r="Z2726" s="5">
        <f>Y2726/'currency conversion'!$B$18</f>
        <v>2.0832993483036616E-4</v>
      </c>
    </row>
    <row r="2727" spans="1:26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0"/>
        <v>1.445425</v>
      </c>
      <c r="P2727" s="6">
        <f t="shared" si="421"/>
        <v>511.65486725663715</v>
      </c>
      <c r="Q2727" t="str">
        <f t="shared" si="422"/>
        <v>technology</v>
      </c>
      <c r="R2727" t="str">
        <f t="shared" si="423"/>
        <v>hardware</v>
      </c>
      <c r="S2727" s="10">
        <f t="shared" si="424"/>
        <v>42745.494618055556</v>
      </c>
      <c r="T2727" s="10">
        <f t="shared" si="425"/>
        <v>42795.494618055556</v>
      </c>
      <c r="U2727">
        <f t="shared" si="426"/>
        <v>2017</v>
      </c>
      <c r="V2727">
        <f t="shared" si="427"/>
        <v>2017</v>
      </c>
      <c r="W2727" t="str">
        <f t="shared" si="428"/>
        <v>Jan</v>
      </c>
      <c r="X2727" t="str">
        <f t="shared" si="429"/>
        <v>&gt;50000</v>
      </c>
      <c r="Y2727" s="12">
        <f>VLOOKUP(H2727,Table1[#All],2,)*Kickstarter!E2727</f>
        <v>43362.75</v>
      </c>
      <c r="Z2727" s="5">
        <f>Y2727/'currency conversion'!$B$18</f>
        <v>9.411917686973411E-4</v>
      </c>
    </row>
    <row r="2728" spans="1:26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0"/>
        <v>1.05745</v>
      </c>
      <c r="P2728" s="6">
        <f t="shared" si="421"/>
        <v>261.74504950495049</v>
      </c>
      <c r="Q2728" t="str">
        <f t="shared" si="422"/>
        <v>technology</v>
      </c>
      <c r="R2728" t="str">
        <f t="shared" si="423"/>
        <v>hardware</v>
      </c>
      <c r="S2728" s="10">
        <f t="shared" si="424"/>
        <v>42452.329988425925</v>
      </c>
      <c r="T2728" s="10">
        <f t="shared" si="425"/>
        <v>42482.329988425925</v>
      </c>
      <c r="U2728">
        <f t="shared" si="426"/>
        <v>2016</v>
      </c>
      <c r="V2728">
        <f t="shared" si="427"/>
        <v>2016</v>
      </c>
      <c r="W2728" t="str">
        <f t="shared" si="428"/>
        <v>Mar</v>
      </c>
      <c r="X2728" t="str">
        <f t="shared" si="429"/>
        <v>&gt;50000</v>
      </c>
      <c r="Y2728" s="12">
        <f>VLOOKUP(H2728,Table1[#All],2,)*Kickstarter!E2728</f>
        <v>105745</v>
      </c>
      <c r="Z2728" s="5">
        <f>Y2728/'currency conversion'!$B$18</f>
        <v>2.2952032235248072E-3</v>
      </c>
    </row>
    <row r="2729" spans="1:26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0"/>
        <v>4.9321000000000002</v>
      </c>
      <c r="P2729" s="6">
        <f t="shared" si="421"/>
        <v>69.760961810466767</v>
      </c>
      <c r="Q2729" t="str">
        <f t="shared" si="422"/>
        <v>technology</v>
      </c>
      <c r="R2729" t="str">
        <f t="shared" si="423"/>
        <v>hardware</v>
      </c>
      <c r="S2729" s="10">
        <f t="shared" si="424"/>
        <v>42198.426655092597</v>
      </c>
      <c r="T2729" s="10">
        <f t="shared" si="425"/>
        <v>42223.426655092597</v>
      </c>
      <c r="U2729">
        <f t="shared" si="426"/>
        <v>2015</v>
      </c>
      <c r="V2729">
        <f t="shared" si="427"/>
        <v>2015</v>
      </c>
      <c r="W2729" t="str">
        <f t="shared" si="428"/>
        <v>Jul</v>
      </c>
      <c r="X2729" t="str">
        <f t="shared" si="429"/>
        <v>45000 to 49999</v>
      </c>
      <c r="Y2729" s="12">
        <f>VLOOKUP(H2729,Table1[#All],2,)*Kickstarter!E2729</f>
        <v>49321</v>
      </c>
      <c r="Z2729" s="5">
        <f>Y2729/'currency conversion'!$B$18</f>
        <v>1.0705160356278502E-3</v>
      </c>
    </row>
    <row r="2730" spans="1:26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0"/>
        <v>2.0182666666666669</v>
      </c>
      <c r="P2730" s="6">
        <f t="shared" si="421"/>
        <v>77.229591836734699</v>
      </c>
      <c r="Q2730" t="str">
        <f t="shared" si="422"/>
        <v>technology</v>
      </c>
      <c r="R2730" t="str">
        <f t="shared" si="423"/>
        <v>hardware</v>
      </c>
      <c r="S2730" s="10">
        <f t="shared" si="424"/>
        <v>42333.34993055556</v>
      </c>
      <c r="T2730" s="10">
        <f t="shared" si="425"/>
        <v>42368.34993055556</v>
      </c>
      <c r="U2730">
        <f t="shared" si="426"/>
        <v>2015</v>
      </c>
      <c r="V2730">
        <f t="shared" si="427"/>
        <v>2015</v>
      </c>
      <c r="W2730" t="str">
        <f t="shared" si="428"/>
        <v>Nov</v>
      </c>
      <c r="X2730" t="str">
        <f t="shared" si="429"/>
        <v>30000 to 34999</v>
      </c>
      <c r="Y2730" s="12">
        <f>VLOOKUP(H2730,Table1[#All],2,)*Kickstarter!E2730</f>
        <v>30274</v>
      </c>
      <c r="Z2730" s="5">
        <f>Y2730/'currency conversion'!$B$18</f>
        <v>6.5709945991763215E-4</v>
      </c>
    </row>
    <row r="2731" spans="1:26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0"/>
        <v>1.0444</v>
      </c>
      <c r="P2731" s="6">
        <f t="shared" si="421"/>
        <v>340.56521739130437</v>
      </c>
      <c r="Q2731" t="str">
        <f t="shared" si="422"/>
        <v>technology</v>
      </c>
      <c r="R2731" t="str">
        <f t="shared" si="423"/>
        <v>hardware</v>
      </c>
      <c r="S2731" s="10">
        <f t="shared" si="424"/>
        <v>42094.990706018521</v>
      </c>
      <c r="T2731" s="10">
        <f t="shared" si="425"/>
        <v>42124.990706018521</v>
      </c>
      <c r="U2731">
        <f t="shared" si="426"/>
        <v>2015</v>
      </c>
      <c r="V2731">
        <f t="shared" si="427"/>
        <v>2015</v>
      </c>
      <c r="W2731" t="str">
        <f t="shared" si="428"/>
        <v>Mar</v>
      </c>
      <c r="X2731" t="str">
        <f t="shared" si="429"/>
        <v>5000 to 9999</v>
      </c>
      <c r="Y2731" s="12">
        <f>VLOOKUP(H2731,Table1[#All],2,)*Kickstarter!E2731</f>
        <v>7833</v>
      </c>
      <c r="Z2731" s="5">
        <f>Y2731/'currency conversion'!$B$18</f>
        <v>1.7001585748612052E-4</v>
      </c>
    </row>
    <row r="2732" spans="1:26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0"/>
        <v>1.7029262962962963</v>
      </c>
      <c r="P2732" s="6">
        <f t="shared" si="421"/>
        <v>67.417903225806455</v>
      </c>
      <c r="Q2732" t="str">
        <f t="shared" si="422"/>
        <v>technology</v>
      </c>
      <c r="R2732" t="str">
        <f t="shared" si="423"/>
        <v>hardware</v>
      </c>
      <c r="S2732" s="10">
        <f t="shared" si="424"/>
        <v>41351.291377314818</v>
      </c>
      <c r="T2732" s="10">
        <f t="shared" si="425"/>
        <v>41386.291377314818</v>
      </c>
      <c r="U2732">
        <f t="shared" si="426"/>
        <v>2013</v>
      </c>
      <c r="V2732">
        <f t="shared" si="427"/>
        <v>2013</v>
      </c>
      <c r="W2732" t="str">
        <f t="shared" si="428"/>
        <v>Mar</v>
      </c>
      <c r="X2732" t="str">
        <f t="shared" si="429"/>
        <v>45000 to 49999</v>
      </c>
      <c r="Y2732" s="12">
        <f>VLOOKUP(H2732,Table1[#All],2,)*Kickstarter!E2732</f>
        <v>45979.01</v>
      </c>
      <c r="Z2732" s="5">
        <f>Y2732/'currency conversion'!$B$18</f>
        <v>9.9797788989057978E-4</v>
      </c>
    </row>
    <row r="2733" spans="1:26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0"/>
        <v>1.0430333333333333</v>
      </c>
      <c r="P2733" s="6">
        <f t="shared" si="421"/>
        <v>845.70270270270271</v>
      </c>
      <c r="Q2733" t="str">
        <f t="shared" si="422"/>
        <v>technology</v>
      </c>
      <c r="R2733" t="str">
        <f t="shared" si="423"/>
        <v>hardware</v>
      </c>
      <c r="S2733" s="10">
        <f t="shared" si="424"/>
        <v>41872.275717592594</v>
      </c>
      <c r="T2733" s="10">
        <f t="shared" si="425"/>
        <v>41929.916666666664</v>
      </c>
      <c r="U2733">
        <f t="shared" si="426"/>
        <v>2014</v>
      </c>
      <c r="V2733">
        <f t="shared" si="427"/>
        <v>2014</v>
      </c>
      <c r="W2733" t="str">
        <f t="shared" si="428"/>
        <v>Aug</v>
      </c>
      <c r="X2733" t="str">
        <f t="shared" si="429"/>
        <v>30000 to 34999</v>
      </c>
      <c r="Y2733" s="12">
        <f>VLOOKUP(H2733,Table1[#All],2,)*Kickstarter!E2733</f>
        <v>31291</v>
      </c>
      <c r="Z2733" s="5">
        <f>Y2733/'currency conversion'!$B$18</f>
        <v>6.7917352184325257E-4</v>
      </c>
    </row>
    <row r="2734" spans="1:26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0"/>
        <v>1.1825000000000001</v>
      </c>
      <c r="P2734" s="6">
        <f t="shared" si="421"/>
        <v>97.191780821917803</v>
      </c>
      <c r="Q2734" t="str">
        <f t="shared" si="422"/>
        <v>technology</v>
      </c>
      <c r="R2734" t="str">
        <f t="shared" si="423"/>
        <v>hardware</v>
      </c>
      <c r="S2734" s="10">
        <f t="shared" si="424"/>
        <v>41389.558194444442</v>
      </c>
      <c r="T2734" s="10">
        <f t="shared" si="425"/>
        <v>41421.75</v>
      </c>
      <c r="U2734">
        <f t="shared" si="426"/>
        <v>2013</v>
      </c>
      <c r="V2734">
        <f t="shared" si="427"/>
        <v>2013</v>
      </c>
      <c r="W2734" t="str">
        <f t="shared" si="428"/>
        <v>Apr</v>
      </c>
      <c r="X2734" t="str">
        <f t="shared" si="429"/>
        <v>10000 to 14999</v>
      </c>
      <c r="Y2734" s="12">
        <f>VLOOKUP(H2734,Table1[#All],2,)*Kickstarter!E2734</f>
        <v>14190</v>
      </c>
      <c r="Z2734" s="5">
        <f>Y2734/'currency conversion'!$B$18</f>
        <v>3.0799502332797782E-4</v>
      </c>
    </row>
    <row r="2735" spans="1:26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0"/>
        <v>1.07538</v>
      </c>
      <c r="P2735" s="6">
        <f t="shared" si="421"/>
        <v>451.84033613445376</v>
      </c>
      <c r="Q2735" t="str">
        <f t="shared" si="422"/>
        <v>technology</v>
      </c>
      <c r="R2735" t="str">
        <f t="shared" si="423"/>
        <v>hardware</v>
      </c>
      <c r="S2735" s="10">
        <f t="shared" si="424"/>
        <v>42044.022847222222</v>
      </c>
      <c r="T2735" s="10">
        <f t="shared" si="425"/>
        <v>42103.981180555551</v>
      </c>
      <c r="U2735">
        <f t="shared" si="426"/>
        <v>2015</v>
      </c>
      <c r="V2735">
        <f t="shared" si="427"/>
        <v>2015</v>
      </c>
      <c r="W2735" t="str">
        <f t="shared" si="428"/>
        <v>Feb</v>
      </c>
      <c r="X2735" t="str">
        <f t="shared" si="429"/>
        <v>&gt;50000</v>
      </c>
      <c r="Y2735" s="12">
        <f>VLOOKUP(H2735,Table1[#All],2,)*Kickstarter!E2735</f>
        <v>53769</v>
      </c>
      <c r="Z2735" s="5">
        <f>Y2735/'currency conversion'!$B$18</f>
        <v>1.1670602120734349E-3</v>
      </c>
    </row>
    <row r="2736" spans="1:26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0"/>
        <v>22603</v>
      </c>
      <c r="P2736" s="6">
        <f t="shared" si="421"/>
        <v>138.66871165644173</v>
      </c>
      <c r="Q2736" t="str">
        <f t="shared" si="422"/>
        <v>technology</v>
      </c>
      <c r="R2736" t="str">
        <f t="shared" si="423"/>
        <v>hardware</v>
      </c>
      <c r="S2736" s="10">
        <f t="shared" si="424"/>
        <v>42626.418888888889</v>
      </c>
      <c r="T2736" s="10">
        <f t="shared" si="425"/>
        <v>42656.665972222225</v>
      </c>
      <c r="U2736">
        <f t="shared" si="426"/>
        <v>2016</v>
      </c>
      <c r="V2736">
        <f t="shared" si="427"/>
        <v>2016</v>
      </c>
      <c r="W2736" t="str">
        <f t="shared" si="428"/>
        <v>Sep</v>
      </c>
      <c r="X2736" t="str">
        <f t="shared" si="429"/>
        <v>20000 to 24999</v>
      </c>
      <c r="Y2736" s="12">
        <f>VLOOKUP(H2736,Table1[#All],2,)*Kickstarter!E2736</f>
        <v>22603</v>
      </c>
      <c r="Z2736" s="5">
        <f>Y2736/'currency conversion'!$B$18</f>
        <v>4.9059982468515034E-4</v>
      </c>
    </row>
    <row r="2737" spans="1:26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0"/>
        <v>9.7813466666666677</v>
      </c>
      <c r="P2737" s="6">
        <f t="shared" si="421"/>
        <v>21.640147492625371</v>
      </c>
      <c r="Q2737" t="str">
        <f t="shared" si="422"/>
        <v>technology</v>
      </c>
      <c r="R2737" t="str">
        <f t="shared" si="423"/>
        <v>hardware</v>
      </c>
      <c r="S2737" s="10">
        <f t="shared" si="424"/>
        <v>41315.870949074073</v>
      </c>
      <c r="T2737" s="10">
        <f t="shared" si="425"/>
        <v>41346.583333333336</v>
      </c>
      <c r="U2737">
        <f t="shared" si="426"/>
        <v>2013</v>
      </c>
      <c r="V2737">
        <f t="shared" si="427"/>
        <v>2013</v>
      </c>
      <c r="W2737" t="str">
        <f t="shared" si="428"/>
        <v>Feb</v>
      </c>
      <c r="X2737" t="str">
        <f t="shared" si="429"/>
        <v>5000 to 9999</v>
      </c>
      <c r="Y2737" s="12">
        <f>VLOOKUP(H2737,Table1[#All],2,)*Kickstarter!E2737</f>
        <v>9610.1731</v>
      </c>
      <c r="Z2737" s="5">
        <f>Y2737/'currency conversion'!$B$18</f>
        <v>2.0858953404654016E-4</v>
      </c>
    </row>
    <row r="2738" spans="1:26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0"/>
        <v>1.2290000000000001</v>
      </c>
      <c r="P2738" s="6">
        <f t="shared" si="421"/>
        <v>169.51724137931035</v>
      </c>
      <c r="Q2738" t="str">
        <f t="shared" si="422"/>
        <v>technology</v>
      </c>
      <c r="R2738" t="str">
        <f t="shared" si="423"/>
        <v>hardware</v>
      </c>
      <c r="S2738" s="10">
        <f t="shared" si="424"/>
        <v>41722.416354166664</v>
      </c>
      <c r="T2738" s="10">
        <f t="shared" si="425"/>
        <v>41752.416354166664</v>
      </c>
      <c r="U2738">
        <f t="shared" si="426"/>
        <v>2014</v>
      </c>
      <c r="V2738">
        <f t="shared" si="427"/>
        <v>2014</v>
      </c>
      <c r="W2738" t="str">
        <f t="shared" si="428"/>
        <v>Mar</v>
      </c>
      <c r="X2738" t="str">
        <f t="shared" si="429"/>
        <v>5000 to 9999</v>
      </c>
      <c r="Y2738" s="12">
        <f>VLOOKUP(H2738,Table1[#All],2,)*Kickstarter!E2738</f>
        <v>7374</v>
      </c>
      <c r="Z2738" s="5">
        <f>Y2738/'currency conversion'!$B$18</f>
        <v>1.6005322776747771E-4</v>
      </c>
    </row>
    <row r="2739" spans="1:26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0"/>
        <v>2.4606080000000001</v>
      </c>
      <c r="P2739" s="6">
        <f t="shared" si="421"/>
        <v>161.88210526315791</v>
      </c>
      <c r="Q2739" t="str">
        <f t="shared" si="422"/>
        <v>technology</v>
      </c>
      <c r="R2739" t="str">
        <f t="shared" si="423"/>
        <v>hardware</v>
      </c>
      <c r="S2739" s="10">
        <f t="shared" si="424"/>
        <v>41611.667673611111</v>
      </c>
      <c r="T2739" s="10">
        <f t="shared" si="425"/>
        <v>41654.541666666664</v>
      </c>
      <c r="U2739">
        <f t="shared" si="426"/>
        <v>2013</v>
      </c>
      <c r="V2739">
        <f t="shared" si="427"/>
        <v>2014</v>
      </c>
      <c r="W2739" t="str">
        <f t="shared" si="428"/>
        <v>Dec</v>
      </c>
      <c r="X2739" t="str">
        <f t="shared" si="429"/>
        <v>&gt;50000</v>
      </c>
      <c r="Y2739" s="12">
        <f>VLOOKUP(H2739,Table1[#All],2,)*Kickstarter!E2739</f>
        <v>73818.240000000005</v>
      </c>
      <c r="Z2739" s="5">
        <f>Y2739/'currency conversion'!$B$18</f>
        <v>1.6022304827928307E-3</v>
      </c>
    </row>
    <row r="2740" spans="1:26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0"/>
        <v>1.4794</v>
      </c>
      <c r="P2740" s="6">
        <f t="shared" si="421"/>
        <v>493.13333333333333</v>
      </c>
      <c r="Q2740" t="str">
        <f t="shared" si="422"/>
        <v>technology</v>
      </c>
      <c r="R2740" t="str">
        <f t="shared" si="423"/>
        <v>hardware</v>
      </c>
      <c r="S2740" s="10">
        <f t="shared" si="424"/>
        <v>42619.893564814818</v>
      </c>
      <c r="T2740" s="10">
        <f t="shared" si="425"/>
        <v>42679.893564814818</v>
      </c>
      <c r="U2740">
        <f t="shared" si="426"/>
        <v>2016</v>
      </c>
      <c r="V2740">
        <f t="shared" si="427"/>
        <v>2016</v>
      </c>
      <c r="W2740" t="str">
        <f t="shared" si="428"/>
        <v>Sep</v>
      </c>
      <c r="X2740" t="str">
        <f t="shared" si="429"/>
        <v>5000 to 9999</v>
      </c>
      <c r="Y2740" s="12">
        <f>VLOOKUP(H2740,Table1[#All],2,)*Kickstarter!E2740</f>
        <v>7397</v>
      </c>
      <c r="Z2740" s="5">
        <f>Y2740/'currency conversion'!$B$18</f>
        <v>1.6055244450719183E-4</v>
      </c>
    </row>
    <row r="2741" spans="1:26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0"/>
        <v>3.8409090909090908</v>
      </c>
      <c r="P2741" s="6">
        <f t="shared" si="421"/>
        <v>22.120418848167539</v>
      </c>
      <c r="Q2741" t="str">
        <f t="shared" si="422"/>
        <v>technology</v>
      </c>
      <c r="R2741" t="str">
        <f t="shared" si="423"/>
        <v>hardware</v>
      </c>
      <c r="S2741" s="10">
        <f t="shared" si="424"/>
        <v>41719.637928240743</v>
      </c>
      <c r="T2741" s="10">
        <f t="shared" si="425"/>
        <v>41764.637928240743</v>
      </c>
      <c r="U2741">
        <f t="shared" si="426"/>
        <v>2014</v>
      </c>
      <c r="V2741">
        <f t="shared" si="427"/>
        <v>2014</v>
      </c>
      <c r="W2741" t="str">
        <f t="shared" si="428"/>
        <v>Mar</v>
      </c>
      <c r="X2741" t="str">
        <f t="shared" si="429"/>
        <v>1000 to 4999</v>
      </c>
      <c r="Y2741" s="12">
        <f>VLOOKUP(H2741,Table1[#All],2,)*Kickstarter!E2741</f>
        <v>5534.75</v>
      </c>
      <c r="Z2741" s="5">
        <f>Y2741/'currency conversion'!$B$18</f>
        <v>1.2013216739707719E-4</v>
      </c>
    </row>
    <row r="2742" spans="1:26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0"/>
        <v>1.0333333333333334</v>
      </c>
      <c r="P2742" s="6">
        <f t="shared" si="421"/>
        <v>18.235294117647058</v>
      </c>
      <c r="Q2742" t="str">
        <f t="shared" si="422"/>
        <v>technology</v>
      </c>
      <c r="R2742" t="str">
        <f t="shared" si="423"/>
        <v>hardware</v>
      </c>
      <c r="S2742" s="10">
        <f t="shared" si="424"/>
        <v>42044.781851851847</v>
      </c>
      <c r="T2742" s="10">
        <f t="shared" si="425"/>
        <v>42074.74018518519</v>
      </c>
      <c r="U2742">
        <f t="shared" si="426"/>
        <v>2015</v>
      </c>
      <c r="V2742">
        <f t="shared" si="427"/>
        <v>2015</v>
      </c>
      <c r="W2742" t="str">
        <f t="shared" si="428"/>
        <v>Feb</v>
      </c>
      <c r="X2742" t="str">
        <f t="shared" si="429"/>
        <v>&lt;1000</v>
      </c>
      <c r="Y2742" s="12">
        <f>VLOOKUP(H2742,Table1[#All],2,)*Kickstarter!E2742</f>
        <v>310</v>
      </c>
      <c r="Z2742" s="5">
        <f>Y2742/'currency conversion'!$B$18</f>
        <v>6.7285734483208684E-6</v>
      </c>
    </row>
    <row r="2743" spans="1:26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0"/>
        <v>4.3750000000000004E-3</v>
      </c>
      <c r="P2743" s="6">
        <f t="shared" si="421"/>
        <v>8.75</v>
      </c>
      <c r="Q2743" t="str">
        <f t="shared" si="422"/>
        <v>publishing</v>
      </c>
      <c r="R2743" t="str">
        <f t="shared" si="423"/>
        <v>children's books</v>
      </c>
      <c r="S2743" s="10">
        <f t="shared" si="424"/>
        <v>41911.407430555555</v>
      </c>
      <c r="T2743" s="10">
        <f t="shared" si="425"/>
        <v>41931.838194444441</v>
      </c>
      <c r="U2743">
        <f t="shared" si="426"/>
        <v>2014</v>
      </c>
      <c r="V2743">
        <f t="shared" si="427"/>
        <v>2014</v>
      </c>
      <c r="W2743" t="str">
        <f t="shared" si="428"/>
        <v>Sep</v>
      </c>
      <c r="X2743" t="str">
        <f t="shared" si="429"/>
        <v>&lt;1000</v>
      </c>
      <c r="Y2743" s="12">
        <f>VLOOKUP(H2743,Table1[#All],2,)*Kickstarter!E2743</f>
        <v>35</v>
      </c>
      <c r="Z2743" s="5">
        <f>Y2743/'currency conversion'!$B$18</f>
        <v>7.5967764739106582E-7</v>
      </c>
    </row>
    <row r="2744" spans="1:26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0"/>
        <v>0.29239999999999999</v>
      </c>
      <c r="P2744" s="6">
        <f t="shared" si="421"/>
        <v>40.611111111111114</v>
      </c>
      <c r="Q2744" t="str">
        <f t="shared" si="422"/>
        <v>publishing</v>
      </c>
      <c r="R2744" t="str">
        <f t="shared" si="423"/>
        <v>children's books</v>
      </c>
      <c r="S2744" s="10">
        <f t="shared" si="424"/>
        <v>41030.469756944447</v>
      </c>
      <c r="T2744" s="10">
        <f t="shared" si="425"/>
        <v>41044.469756944447</v>
      </c>
      <c r="U2744">
        <f t="shared" si="426"/>
        <v>2012</v>
      </c>
      <c r="V2744">
        <f t="shared" si="427"/>
        <v>2012</v>
      </c>
      <c r="W2744" t="str">
        <f t="shared" si="428"/>
        <v>May</v>
      </c>
      <c r="X2744" t="str">
        <f t="shared" si="429"/>
        <v>&lt;1000</v>
      </c>
      <c r="Y2744" s="12">
        <f>VLOOKUP(H2744,Table1[#All],2,)*Kickstarter!E2744</f>
        <v>731</v>
      </c>
      <c r="Z2744" s="5">
        <f>Y2744/'currency conversion'!$B$18</f>
        <v>1.5866410292653402E-5</v>
      </c>
    </row>
    <row r="2745" spans="1:26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0"/>
        <v>0</v>
      </c>
      <c r="P2745" s="6">
        <f t="shared" si="421"/>
        <v>0</v>
      </c>
      <c r="Q2745" t="str">
        <f t="shared" si="422"/>
        <v>publishing</v>
      </c>
      <c r="R2745" t="str">
        <f t="shared" si="423"/>
        <v>children's books</v>
      </c>
      <c r="S2745" s="10">
        <f t="shared" si="424"/>
        <v>42632.078784722224</v>
      </c>
      <c r="T2745" s="10">
        <f t="shared" si="425"/>
        <v>42662.078784722224</v>
      </c>
      <c r="U2745">
        <f t="shared" si="426"/>
        <v>2016</v>
      </c>
      <c r="V2745">
        <f t="shared" si="427"/>
        <v>2016</v>
      </c>
      <c r="W2745" t="str">
        <f t="shared" si="428"/>
        <v>Sep</v>
      </c>
      <c r="X2745" t="str">
        <f t="shared" si="429"/>
        <v>No funding</v>
      </c>
      <c r="Y2745" s="12">
        <f>VLOOKUP(H2745,Table1[#All],2,)*Kickstarter!E2745</f>
        <v>0</v>
      </c>
      <c r="Z2745" s="5">
        <f>Y2745/'currency conversion'!$B$18</f>
        <v>0</v>
      </c>
    </row>
    <row r="2746" spans="1:26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0"/>
        <v>5.2187499999999998E-2</v>
      </c>
      <c r="P2746" s="6">
        <f t="shared" si="421"/>
        <v>37.954545454545453</v>
      </c>
      <c r="Q2746" t="str">
        <f t="shared" si="422"/>
        <v>publishing</v>
      </c>
      <c r="R2746" t="str">
        <f t="shared" si="423"/>
        <v>children's books</v>
      </c>
      <c r="S2746" s="10">
        <f t="shared" si="424"/>
        <v>40937.812476851854</v>
      </c>
      <c r="T2746" s="10">
        <f t="shared" si="425"/>
        <v>40967.812476851854</v>
      </c>
      <c r="U2746">
        <f t="shared" si="426"/>
        <v>2012</v>
      </c>
      <c r="V2746">
        <f t="shared" si="427"/>
        <v>2012</v>
      </c>
      <c r="W2746" t="str">
        <f t="shared" si="428"/>
        <v>Jan</v>
      </c>
      <c r="X2746" t="str">
        <f t="shared" si="429"/>
        <v>&lt;1000</v>
      </c>
      <c r="Y2746" s="12">
        <f>VLOOKUP(H2746,Table1[#All],2,)*Kickstarter!E2746</f>
        <v>835</v>
      </c>
      <c r="Z2746" s="5">
        <f>Y2746/'currency conversion'!$B$18</f>
        <v>1.8123738159186857E-5</v>
      </c>
    </row>
    <row r="2747" spans="1:26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0"/>
        <v>0.21887499999999999</v>
      </c>
      <c r="P2747" s="6">
        <f t="shared" si="421"/>
        <v>35.734693877551024</v>
      </c>
      <c r="Q2747" t="str">
        <f t="shared" si="422"/>
        <v>publishing</v>
      </c>
      <c r="R2747" t="str">
        <f t="shared" si="423"/>
        <v>children's books</v>
      </c>
      <c r="S2747" s="10">
        <f t="shared" si="424"/>
        <v>41044.738055555557</v>
      </c>
      <c r="T2747" s="10">
        <f t="shared" si="425"/>
        <v>41104.738055555557</v>
      </c>
      <c r="U2747">
        <f t="shared" si="426"/>
        <v>2012</v>
      </c>
      <c r="V2747">
        <f t="shared" si="427"/>
        <v>2012</v>
      </c>
      <c r="W2747" t="str">
        <f t="shared" si="428"/>
        <v>May</v>
      </c>
      <c r="X2747" t="str">
        <f t="shared" si="429"/>
        <v>1000 to 4999</v>
      </c>
      <c r="Y2747" s="12">
        <f>VLOOKUP(H2747,Table1[#All],2,)*Kickstarter!E2747</f>
        <v>1751</v>
      </c>
      <c r="Z2747" s="5">
        <f>Y2747/'currency conversion'!$B$18</f>
        <v>3.8005587445193035E-5</v>
      </c>
    </row>
    <row r="2748" spans="1:26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0"/>
        <v>0.26700000000000002</v>
      </c>
      <c r="P2748" s="6">
        <f t="shared" si="421"/>
        <v>42.157894736842103</v>
      </c>
      <c r="Q2748" t="str">
        <f t="shared" si="422"/>
        <v>publishing</v>
      </c>
      <c r="R2748" t="str">
        <f t="shared" si="423"/>
        <v>children's books</v>
      </c>
      <c r="S2748" s="10">
        <f t="shared" si="424"/>
        <v>41850.531377314815</v>
      </c>
      <c r="T2748" s="10">
        <f t="shared" si="425"/>
        <v>41880.531377314815</v>
      </c>
      <c r="U2748">
        <f t="shared" si="426"/>
        <v>2014</v>
      </c>
      <c r="V2748">
        <f t="shared" si="427"/>
        <v>2014</v>
      </c>
      <c r="W2748" t="str">
        <f t="shared" si="428"/>
        <v>Jul</v>
      </c>
      <c r="X2748" t="str">
        <f t="shared" si="429"/>
        <v>&lt;1000</v>
      </c>
      <c r="Y2748" s="12">
        <f>VLOOKUP(H2748,Table1[#All],2,)*Kickstarter!E2748</f>
        <v>801</v>
      </c>
      <c r="Z2748" s="5">
        <f>Y2748/'currency conversion'!$B$18</f>
        <v>1.7385765587435536E-5</v>
      </c>
    </row>
    <row r="2749" spans="1:26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0"/>
        <v>0.28000000000000003</v>
      </c>
      <c r="P2749" s="6">
        <f t="shared" si="421"/>
        <v>35</v>
      </c>
      <c r="Q2749" t="str">
        <f t="shared" si="422"/>
        <v>publishing</v>
      </c>
      <c r="R2749" t="str">
        <f t="shared" si="423"/>
        <v>children's books</v>
      </c>
      <c r="S2749" s="10">
        <f t="shared" si="424"/>
        <v>41044.398113425923</v>
      </c>
      <c r="T2749" s="10">
        <f t="shared" si="425"/>
        <v>41075.881944444445</v>
      </c>
      <c r="U2749">
        <f t="shared" si="426"/>
        <v>2012</v>
      </c>
      <c r="V2749">
        <f t="shared" si="427"/>
        <v>2012</v>
      </c>
      <c r="W2749" t="str">
        <f t="shared" si="428"/>
        <v>May</v>
      </c>
      <c r="X2749" t="str">
        <f t="shared" si="429"/>
        <v>&lt;1000</v>
      </c>
      <c r="Y2749" s="12">
        <f>VLOOKUP(H2749,Table1[#All],2,)*Kickstarter!E2749</f>
        <v>140</v>
      </c>
      <c r="Z2749" s="5">
        <f>Y2749/'currency conversion'!$B$18</f>
        <v>3.0387105895642633E-6</v>
      </c>
    </row>
    <row r="2750" spans="1:26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0"/>
        <v>1.06E-2</v>
      </c>
      <c r="P2750" s="6">
        <f t="shared" si="421"/>
        <v>13.25</v>
      </c>
      <c r="Q2750" t="str">
        <f t="shared" si="422"/>
        <v>publishing</v>
      </c>
      <c r="R2750" t="str">
        <f t="shared" si="423"/>
        <v>children's books</v>
      </c>
      <c r="S2750" s="10">
        <f t="shared" si="424"/>
        <v>42585.4606712963</v>
      </c>
      <c r="T2750" s="10">
        <f t="shared" si="425"/>
        <v>42615.4606712963</v>
      </c>
      <c r="U2750">
        <f t="shared" si="426"/>
        <v>2016</v>
      </c>
      <c r="V2750">
        <f t="shared" si="427"/>
        <v>2016</v>
      </c>
      <c r="W2750" t="str">
        <f t="shared" si="428"/>
        <v>Aug</v>
      </c>
      <c r="X2750" t="str">
        <f t="shared" si="429"/>
        <v>&lt;1000</v>
      </c>
      <c r="Y2750" s="12">
        <f>VLOOKUP(H2750,Table1[#All],2,)*Kickstarter!E2750</f>
        <v>53</v>
      </c>
      <c r="Z2750" s="5">
        <f>Y2750/'currency conversion'!$B$18</f>
        <v>1.1503690089064712E-6</v>
      </c>
    </row>
    <row r="2751" spans="1:26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0"/>
        <v>1.0999999999999999E-2</v>
      </c>
      <c r="P2751" s="6">
        <f t="shared" si="421"/>
        <v>55</v>
      </c>
      <c r="Q2751" t="str">
        <f t="shared" si="422"/>
        <v>publishing</v>
      </c>
      <c r="R2751" t="str">
        <f t="shared" si="423"/>
        <v>children's books</v>
      </c>
      <c r="S2751" s="10">
        <f t="shared" si="424"/>
        <v>42068.549039351856</v>
      </c>
      <c r="T2751" s="10">
        <f t="shared" si="425"/>
        <v>42098.507372685184</v>
      </c>
      <c r="U2751">
        <f t="shared" si="426"/>
        <v>2015</v>
      </c>
      <c r="V2751">
        <f t="shared" si="427"/>
        <v>2015</v>
      </c>
      <c r="W2751" t="str">
        <f t="shared" si="428"/>
        <v>Mar</v>
      </c>
      <c r="X2751" t="str">
        <f t="shared" si="429"/>
        <v>&lt;1000</v>
      </c>
      <c r="Y2751" s="12">
        <f>VLOOKUP(H2751,Table1[#All],2,)*Kickstarter!E2751</f>
        <v>110</v>
      </c>
      <c r="Z2751" s="5">
        <f>Y2751/'currency conversion'!$B$18</f>
        <v>2.3875583203719214E-6</v>
      </c>
    </row>
    <row r="2752" spans="1:26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0"/>
        <v>0</v>
      </c>
      <c r="P2752" s="6">
        <f t="shared" si="421"/>
        <v>0</v>
      </c>
      <c r="Q2752" t="str">
        <f t="shared" si="422"/>
        <v>publishing</v>
      </c>
      <c r="R2752" t="str">
        <f t="shared" si="423"/>
        <v>children's books</v>
      </c>
      <c r="S2752" s="10">
        <f t="shared" si="424"/>
        <v>41078.649826388893</v>
      </c>
      <c r="T2752" s="10">
        <f t="shared" si="425"/>
        <v>41090.583333333336</v>
      </c>
      <c r="U2752">
        <f t="shared" si="426"/>
        <v>2012</v>
      </c>
      <c r="V2752">
        <f t="shared" si="427"/>
        <v>2012</v>
      </c>
      <c r="W2752" t="str">
        <f t="shared" si="428"/>
        <v>Jun</v>
      </c>
      <c r="X2752" t="str">
        <f t="shared" si="429"/>
        <v>No funding</v>
      </c>
      <c r="Y2752" s="12">
        <f>VLOOKUP(H2752,Table1[#All],2,)*Kickstarter!E2752</f>
        <v>0</v>
      </c>
      <c r="Z2752" s="5">
        <f>Y2752/'currency conversion'!$B$18</f>
        <v>0</v>
      </c>
    </row>
    <row r="2753" spans="1:26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0"/>
        <v>0</v>
      </c>
      <c r="P2753" s="6">
        <f t="shared" si="421"/>
        <v>0</v>
      </c>
      <c r="Q2753" t="str">
        <f t="shared" si="422"/>
        <v>publishing</v>
      </c>
      <c r="R2753" t="str">
        <f t="shared" si="423"/>
        <v>children's books</v>
      </c>
      <c r="S2753" s="10">
        <f t="shared" si="424"/>
        <v>41747.637060185181</v>
      </c>
      <c r="T2753" s="10">
        <f t="shared" si="425"/>
        <v>41807.637060185181</v>
      </c>
      <c r="U2753">
        <f t="shared" si="426"/>
        <v>2014</v>
      </c>
      <c r="V2753">
        <f t="shared" si="427"/>
        <v>2014</v>
      </c>
      <c r="W2753" t="str">
        <f t="shared" si="428"/>
        <v>Apr</v>
      </c>
      <c r="X2753" t="str">
        <f t="shared" si="429"/>
        <v>No funding</v>
      </c>
      <c r="Y2753" s="12">
        <f>VLOOKUP(H2753,Table1[#All],2,)*Kickstarter!E2753</f>
        <v>0</v>
      </c>
      <c r="Z2753" s="5">
        <f>Y2753/'currency conversion'!$B$18</f>
        <v>0</v>
      </c>
    </row>
    <row r="2754" spans="1:26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0"/>
        <v>0.11458333333333333</v>
      </c>
      <c r="P2754" s="6">
        <f t="shared" si="421"/>
        <v>39.285714285714285</v>
      </c>
      <c r="Q2754" t="str">
        <f t="shared" si="422"/>
        <v>publishing</v>
      </c>
      <c r="R2754" t="str">
        <f t="shared" si="423"/>
        <v>children's books</v>
      </c>
      <c r="S2754" s="10">
        <f t="shared" si="424"/>
        <v>40855.515092592592</v>
      </c>
      <c r="T2754" s="10">
        <f t="shared" si="425"/>
        <v>40895.515092592592</v>
      </c>
      <c r="U2754">
        <f t="shared" si="426"/>
        <v>2011</v>
      </c>
      <c r="V2754">
        <f t="shared" si="427"/>
        <v>2011</v>
      </c>
      <c r="W2754" t="str">
        <f t="shared" si="428"/>
        <v>Nov</v>
      </c>
      <c r="X2754" t="str">
        <f t="shared" si="429"/>
        <v>&lt;1000</v>
      </c>
      <c r="Y2754" s="12">
        <f>VLOOKUP(H2754,Table1[#All],2,)*Kickstarter!E2754</f>
        <v>550</v>
      </c>
      <c r="Z2754" s="5">
        <f>Y2754/'currency conversion'!$B$18</f>
        <v>1.1937791601859606E-5</v>
      </c>
    </row>
    <row r="2755" spans="1:26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0">IF(D2755&lt;&gt;0,IF(E2755&lt;&gt;0,E2755/D2755,0),0)</f>
        <v>0.19</v>
      </c>
      <c r="P2755" s="6">
        <f t="shared" ref="P2755:P2818" si="431">IF(L2755&lt;&gt;0,IF(E2755&lt;&gt;0,E2755/L2755,0),0)</f>
        <v>47.5</v>
      </c>
      <c r="Q2755" t="str">
        <f t="shared" ref="Q2755:Q2818" si="432">LEFT(N2755,SEARCH("/",N2755,1)-1)</f>
        <v>publishing</v>
      </c>
      <c r="R2755" t="str">
        <f t="shared" ref="R2755:R2818" si="433">RIGHT(N2755,LEN(N2755)-SEARCH("/",N2755,1))</f>
        <v>children's books</v>
      </c>
      <c r="S2755" s="10">
        <f t="shared" ref="S2755:S2818" si="434">(J2755/86400)+25569+(-6/24)</f>
        <v>41117.650729166664</v>
      </c>
      <c r="T2755" s="10">
        <f t="shared" ref="T2755:T2818" si="435">(I2755/86400)+25569+(-6/24)</f>
        <v>41147.650729166664</v>
      </c>
      <c r="U2755">
        <f t="shared" ref="U2755:U2818" si="436">YEAR(S2755)</f>
        <v>2012</v>
      </c>
      <c r="V2755">
        <f t="shared" ref="V2755:V2818" si="437">YEAR(T2755)</f>
        <v>2012</v>
      </c>
      <c r="W2755" t="str">
        <f t="shared" ref="W2755:W2818" si="438">TEXT(S2755,"mmm")</f>
        <v>Jul</v>
      </c>
      <c r="X2755" t="str">
        <f t="shared" ref="X2755:X2818" si="439">IF(E2755=0,"No funding",IF(E2755&lt;1000,"&lt;1000",IF(E2755&lt;4999,"1000 to 4999",IF(E2755&lt;10000,"5000 to 9999",IF(E2755&lt;14999,"10000 to 14999",IF(E2755&lt;20000,"15000 to 19999",IF(E2755&lt;25000,"20000 to 24999",IF(E2755&lt;30000,"25000 to 29999",IF(E2755&lt;35000,"30000 to 34999",IF(E2755&lt;40000,"35000 to 39999",IF(E2755&lt;45000,"40000 to 44999",IF(E2755&lt;50000,"45000 to 49999","&gt;50000"))))))))))))</f>
        <v>&lt;1000</v>
      </c>
      <c r="Y2755" s="12">
        <f>VLOOKUP(H2755,Table1[#All],2,)*Kickstarter!E2755</f>
        <v>380</v>
      </c>
      <c r="Z2755" s="5">
        <f>Y2755/'currency conversion'!$B$18</f>
        <v>8.2479287431030001E-6</v>
      </c>
    </row>
    <row r="2756" spans="1:26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0"/>
        <v>0</v>
      </c>
      <c r="P2756" s="6">
        <f t="shared" si="431"/>
        <v>0</v>
      </c>
      <c r="Q2756" t="str">
        <f t="shared" si="432"/>
        <v>publishing</v>
      </c>
      <c r="R2756" t="str">
        <f t="shared" si="433"/>
        <v>children's books</v>
      </c>
      <c r="S2756" s="10">
        <f t="shared" si="434"/>
        <v>41863.386006944442</v>
      </c>
      <c r="T2756" s="10">
        <f t="shared" si="435"/>
        <v>41893.386006944442</v>
      </c>
      <c r="U2756">
        <f t="shared" si="436"/>
        <v>2014</v>
      </c>
      <c r="V2756">
        <f t="shared" si="437"/>
        <v>2014</v>
      </c>
      <c r="W2756" t="str">
        <f t="shared" si="438"/>
        <v>Aug</v>
      </c>
      <c r="X2756" t="str">
        <f t="shared" si="439"/>
        <v>No funding</v>
      </c>
      <c r="Y2756" s="12">
        <f>VLOOKUP(H2756,Table1[#All],2,)*Kickstarter!E2756</f>
        <v>0</v>
      </c>
      <c r="Z2756" s="5">
        <f>Y2756/'currency conversion'!$B$18</f>
        <v>0</v>
      </c>
    </row>
    <row r="2757" spans="1:26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0"/>
        <v>0.52</v>
      </c>
      <c r="P2757" s="6">
        <f t="shared" si="431"/>
        <v>17.333333333333332</v>
      </c>
      <c r="Q2757" t="str">
        <f t="shared" si="432"/>
        <v>publishing</v>
      </c>
      <c r="R2757" t="str">
        <f t="shared" si="433"/>
        <v>children's books</v>
      </c>
      <c r="S2757" s="10">
        <f t="shared" si="434"/>
        <v>42072.540821759263</v>
      </c>
      <c r="T2757" s="10">
        <f t="shared" si="435"/>
        <v>42102.540821759263</v>
      </c>
      <c r="U2757">
        <f t="shared" si="436"/>
        <v>2015</v>
      </c>
      <c r="V2757">
        <f t="shared" si="437"/>
        <v>2015</v>
      </c>
      <c r="W2757" t="str">
        <f t="shared" si="438"/>
        <v>Mar</v>
      </c>
      <c r="X2757" t="str">
        <f t="shared" si="439"/>
        <v>&lt;1000</v>
      </c>
      <c r="Y2757" s="12">
        <f>VLOOKUP(H2757,Table1[#All],2,)*Kickstarter!E2757</f>
        <v>296.39999999999998</v>
      </c>
      <c r="Z2757" s="5">
        <f>Y2757/'currency conversion'!$B$18</f>
        <v>6.4333844196203403E-6</v>
      </c>
    </row>
    <row r="2758" spans="1:26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0"/>
        <v>0.1048</v>
      </c>
      <c r="P2758" s="6">
        <f t="shared" si="431"/>
        <v>31.757575757575758</v>
      </c>
      <c r="Q2758" t="str">
        <f t="shared" si="432"/>
        <v>publishing</v>
      </c>
      <c r="R2758" t="str">
        <f t="shared" si="433"/>
        <v>children's books</v>
      </c>
      <c r="S2758" s="10">
        <f t="shared" si="434"/>
        <v>41620.650474537033</v>
      </c>
      <c r="T2758" s="10">
        <f t="shared" si="435"/>
        <v>41650.650474537033</v>
      </c>
      <c r="U2758">
        <f t="shared" si="436"/>
        <v>2013</v>
      </c>
      <c r="V2758">
        <f t="shared" si="437"/>
        <v>2014</v>
      </c>
      <c r="W2758" t="str">
        <f t="shared" si="438"/>
        <v>Dec</v>
      </c>
      <c r="X2758" t="str">
        <f t="shared" si="439"/>
        <v>1000 to 4999</v>
      </c>
      <c r="Y2758" s="12">
        <f>VLOOKUP(H2758,Table1[#All],2,)*Kickstarter!E2758</f>
        <v>1048</v>
      </c>
      <c r="Z2758" s="5">
        <f>Y2758/'currency conversion'!$B$18</f>
        <v>2.2746919270452486E-5</v>
      </c>
    </row>
    <row r="2759" spans="1:26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0"/>
        <v>6.6666666666666671E-3</v>
      </c>
      <c r="P2759" s="6">
        <f t="shared" si="431"/>
        <v>5</v>
      </c>
      <c r="Q2759" t="str">
        <f t="shared" si="432"/>
        <v>publishing</v>
      </c>
      <c r="R2759" t="str">
        <f t="shared" si="433"/>
        <v>children's books</v>
      </c>
      <c r="S2759" s="10">
        <f t="shared" si="434"/>
        <v>42573.40662037037</v>
      </c>
      <c r="T2759" s="10">
        <f t="shared" si="435"/>
        <v>42588.40662037037</v>
      </c>
      <c r="U2759">
        <f t="shared" si="436"/>
        <v>2016</v>
      </c>
      <c r="V2759">
        <f t="shared" si="437"/>
        <v>2016</v>
      </c>
      <c r="W2759" t="str">
        <f t="shared" si="438"/>
        <v>Jul</v>
      </c>
      <c r="X2759" t="str">
        <f t="shared" si="439"/>
        <v>&lt;1000</v>
      </c>
      <c r="Y2759" s="12">
        <f>VLOOKUP(H2759,Table1[#All],2,)*Kickstarter!E2759</f>
        <v>10</v>
      </c>
      <c r="Z2759" s="5">
        <f>Y2759/'currency conversion'!$B$18</f>
        <v>2.1705075639744738E-7</v>
      </c>
    </row>
    <row r="2760" spans="1:26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0"/>
        <v>0.11700000000000001</v>
      </c>
      <c r="P2760" s="6">
        <f t="shared" si="431"/>
        <v>39</v>
      </c>
      <c r="Q2760" t="str">
        <f t="shared" si="432"/>
        <v>publishing</v>
      </c>
      <c r="R2760" t="str">
        <f t="shared" si="433"/>
        <v>children's books</v>
      </c>
      <c r="S2760" s="10">
        <f t="shared" si="434"/>
        <v>42639.191932870366</v>
      </c>
      <c r="T2760" s="10">
        <f t="shared" si="435"/>
        <v>42653.191932870366</v>
      </c>
      <c r="U2760">
        <f t="shared" si="436"/>
        <v>2016</v>
      </c>
      <c r="V2760">
        <f t="shared" si="437"/>
        <v>2016</v>
      </c>
      <c r="W2760" t="str">
        <f t="shared" si="438"/>
        <v>Sep</v>
      </c>
      <c r="X2760" t="str">
        <f t="shared" si="439"/>
        <v>&lt;1000</v>
      </c>
      <c r="Y2760" s="12">
        <f>VLOOKUP(H2760,Table1[#All],2,)*Kickstarter!E2760</f>
        <v>166.14</v>
      </c>
      <c r="Z2760" s="5">
        <f>Y2760/'currency conversion'!$B$18</f>
        <v>3.6060812667871906E-6</v>
      </c>
    </row>
    <row r="2761" spans="1:26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0"/>
        <v>0.105</v>
      </c>
      <c r="P2761" s="6">
        <f t="shared" si="431"/>
        <v>52.5</v>
      </c>
      <c r="Q2761" t="str">
        <f t="shared" si="432"/>
        <v>publishing</v>
      </c>
      <c r="R2761" t="str">
        <f t="shared" si="433"/>
        <v>children's books</v>
      </c>
      <c r="S2761" s="10">
        <f t="shared" si="434"/>
        <v>42524.11650462963</v>
      </c>
      <c r="T2761" s="10">
        <f t="shared" si="435"/>
        <v>42567.11650462963</v>
      </c>
      <c r="U2761">
        <f t="shared" si="436"/>
        <v>2016</v>
      </c>
      <c r="V2761">
        <f t="shared" si="437"/>
        <v>2016</v>
      </c>
      <c r="W2761" t="str">
        <f t="shared" si="438"/>
        <v>Jun</v>
      </c>
      <c r="X2761" t="str">
        <f t="shared" si="439"/>
        <v>&lt;1000</v>
      </c>
      <c r="Y2761" s="12">
        <f>VLOOKUP(H2761,Table1[#All],2,)*Kickstarter!E2761</f>
        <v>74.55</v>
      </c>
      <c r="Z2761" s="5">
        <f>Y2761/'currency conversion'!$B$18</f>
        <v>1.6181133889429701E-6</v>
      </c>
    </row>
    <row r="2762" spans="1:26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0"/>
        <v>0</v>
      </c>
      <c r="P2762" s="6">
        <f t="shared" si="431"/>
        <v>0</v>
      </c>
      <c r="Q2762" t="str">
        <f t="shared" si="432"/>
        <v>publishing</v>
      </c>
      <c r="R2762" t="str">
        <f t="shared" si="433"/>
        <v>children's books</v>
      </c>
      <c r="S2762" s="10">
        <f t="shared" si="434"/>
        <v>41415.211319444446</v>
      </c>
      <c r="T2762" s="10">
        <f t="shared" si="435"/>
        <v>41445.211319444446</v>
      </c>
      <c r="U2762">
        <f t="shared" si="436"/>
        <v>2013</v>
      </c>
      <c r="V2762">
        <f t="shared" si="437"/>
        <v>2013</v>
      </c>
      <c r="W2762" t="str">
        <f t="shared" si="438"/>
        <v>May</v>
      </c>
      <c r="X2762" t="str">
        <f t="shared" si="439"/>
        <v>No funding</v>
      </c>
      <c r="Y2762" s="12">
        <f>VLOOKUP(H2762,Table1[#All],2,)*Kickstarter!E2762</f>
        <v>0</v>
      </c>
      <c r="Z2762" s="5">
        <f>Y2762/'currency conversion'!$B$18</f>
        <v>0</v>
      </c>
    </row>
    <row r="2763" spans="1:26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0"/>
        <v>7.1999999999999998E-3</v>
      </c>
      <c r="P2763" s="6">
        <f t="shared" si="431"/>
        <v>9</v>
      </c>
      <c r="Q2763" t="str">
        <f t="shared" si="432"/>
        <v>publishing</v>
      </c>
      <c r="R2763" t="str">
        <f t="shared" si="433"/>
        <v>children's books</v>
      </c>
      <c r="S2763" s="10">
        <f t="shared" si="434"/>
        <v>41246.813576388886</v>
      </c>
      <c r="T2763" s="10">
        <f t="shared" si="435"/>
        <v>41276.813576388886</v>
      </c>
      <c r="U2763">
        <f t="shared" si="436"/>
        <v>2012</v>
      </c>
      <c r="V2763">
        <f t="shared" si="437"/>
        <v>2013</v>
      </c>
      <c r="W2763" t="str">
        <f t="shared" si="438"/>
        <v>Dec</v>
      </c>
      <c r="X2763" t="str">
        <f t="shared" si="439"/>
        <v>&lt;1000</v>
      </c>
      <c r="Y2763" s="12">
        <f>VLOOKUP(H2763,Table1[#All],2,)*Kickstarter!E2763</f>
        <v>36</v>
      </c>
      <c r="Z2763" s="5">
        <f>Y2763/'currency conversion'!$B$18</f>
        <v>7.8138272303081056E-7</v>
      </c>
    </row>
    <row r="2764" spans="1:26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0"/>
        <v>7.6923076923076927E-3</v>
      </c>
      <c r="P2764" s="6">
        <f t="shared" si="431"/>
        <v>25</v>
      </c>
      <c r="Q2764" t="str">
        <f t="shared" si="432"/>
        <v>publishing</v>
      </c>
      <c r="R2764" t="str">
        <f t="shared" si="433"/>
        <v>children's books</v>
      </c>
      <c r="S2764" s="10">
        <f t="shared" si="434"/>
        <v>40926.786979166667</v>
      </c>
      <c r="T2764" s="10">
        <f t="shared" si="435"/>
        <v>40986.745312500003</v>
      </c>
      <c r="U2764">
        <f t="shared" si="436"/>
        <v>2012</v>
      </c>
      <c r="V2764">
        <f t="shared" si="437"/>
        <v>2012</v>
      </c>
      <c r="W2764" t="str">
        <f t="shared" si="438"/>
        <v>Jan</v>
      </c>
      <c r="X2764" t="str">
        <f t="shared" si="439"/>
        <v>&lt;1000</v>
      </c>
      <c r="Y2764" s="12">
        <f>VLOOKUP(H2764,Table1[#All],2,)*Kickstarter!E2764</f>
        <v>25</v>
      </c>
      <c r="Z2764" s="5">
        <f>Y2764/'currency conversion'!$B$18</f>
        <v>5.4262689099361849E-7</v>
      </c>
    </row>
    <row r="2765" spans="1:26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0"/>
        <v>2.2842639593908631E-3</v>
      </c>
      <c r="P2765" s="6">
        <f t="shared" si="431"/>
        <v>30</v>
      </c>
      <c r="Q2765" t="str">
        <f t="shared" si="432"/>
        <v>publishing</v>
      </c>
      <c r="R2765" t="str">
        <f t="shared" si="433"/>
        <v>children's books</v>
      </c>
      <c r="S2765" s="10">
        <f t="shared" si="434"/>
        <v>41373.329675925925</v>
      </c>
      <c r="T2765" s="10">
        <f t="shared" si="435"/>
        <v>41418.329675925925</v>
      </c>
      <c r="U2765">
        <f t="shared" si="436"/>
        <v>2013</v>
      </c>
      <c r="V2765">
        <f t="shared" si="437"/>
        <v>2013</v>
      </c>
      <c r="W2765" t="str">
        <f t="shared" si="438"/>
        <v>Apr</v>
      </c>
      <c r="X2765" t="str">
        <f t="shared" si="439"/>
        <v>&lt;1000</v>
      </c>
      <c r="Y2765" s="12">
        <f>VLOOKUP(H2765,Table1[#All],2,)*Kickstarter!E2765</f>
        <v>90</v>
      </c>
      <c r="Z2765" s="5">
        <f>Y2765/'currency conversion'!$B$18</f>
        <v>1.9534568075770265E-6</v>
      </c>
    </row>
    <row r="2766" spans="1:26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0"/>
        <v>1.125E-2</v>
      </c>
      <c r="P2766" s="6">
        <f t="shared" si="431"/>
        <v>11.25</v>
      </c>
      <c r="Q2766" t="str">
        <f t="shared" si="432"/>
        <v>publishing</v>
      </c>
      <c r="R2766" t="str">
        <f t="shared" si="433"/>
        <v>children's books</v>
      </c>
      <c r="S2766" s="10">
        <f t="shared" si="434"/>
        <v>41030.042025462964</v>
      </c>
      <c r="T2766" s="10">
        <f t="shared" si="435"/>
        <v>41059.541666666664</v>
      </c>
      <c r="U2766">
        <f t="shared" si="436"/>
        <v>2012</v>
      </c>
      <c r="V2766">
        <f t="shared" si="437"/>
        <v>2012</v>
      </c>
      <c r="W2766" t="str">
        <f t="shared" si="438"/>
        <v>May</v>
      </c>
      <c r="X2766" t="str">
        <f t="shared" si="439"/>
        <v>&lt;1000</v>
      </c>
      <c r="Y2766" s="12">
        <f>VLOOKUP(H2766,Table1[#All],2,)*Kickstarter!E2766</f>
        <v>45</v>
      </c>
      <c r="Z2766" s="5">
        <f>Y2766/'currency conversion'!$B$18</f>
        <v>9.7672840378851326E-7</v>
      </c>
    </row>
    <row r="2767" spans="1:26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0"/>
        <v>0</v>
      </c>
      <c r="P2767" s="6">
        <f t="shared" si="431"/>
        <v>0</v>
      </c>
      <c r="Q2767" t="str">
        <f t="shared" si="432"/>
        <v>publishing</v>
      </c>
      <c r="R2767" t="str">
        <f t="shared" si="433"/>
        <v>children's books</v>
      </c>
      <c r="S2767" s="10">
        <f t="shared" si="434"/>
        <v>41194.329027777778</v>
      </c>
      <c r="T2767" s="10">
        <f t="shared" si="435"/>
        <v>41210.329027777778</v>
      </c>
      <c r="U2767">
        <f t="shared" si="436"/>
        <v>2012</v>
      </c>
      <c r="V2767">
        <f t="shared" si="437"/>
        <v>2012</v>
      </c>
      <c r="W2767" t="str">
        <f t="shared" si="438"/>
        <v>Oct</v>
      </c>
      <c r="X2767" t="str">
        <f t="shared" si="439"/>
        <v>No funding</v>
      </c>
      <c r="Y2767" s="12">
        <f>VLOOKUP(H2767,Table1[#All],2,)*Kickstarter!E2767</f>
        <v>0</v>
      </c>
      <c r="Z2767" s="5">
        <f>Y2767/'currency conversion'!$B$18</f>
        <v>0</v>
      </c>
    </row>
    <row r="2768" spans="1:26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0"/>
        <v>0.02</v>
      </c>
      <c r="P2768" s="6">
        <f t="shared" si="431"/>
        <v>25</v>
      </c>
      <c r="Q2768" t="str">
        <f t="shared" si="432"/>
        <v>publishing</v>
      </c>
      <c r="R2768" t="str">
        <f t="shared" si="433"/>
        <v>children's books</v>
      </c>
      <c r="S2768" s="10">
        <f t="shared" si="434"/>
        <v>40736.418032407411</v>
      </c>
      <c r="T2768" s="10">
        <f t="shared" si="435"/>
        <v>40766.418032407411</v>
      </c>
      <c r="U2768">
        <f t="shared" si="436"/>
        <v>2011</v>
      </c>
      <c r="V2768">
        <f t="shared" si="437"/>
        <v>2011</v>
      </c>
      <c r="W2768" t="str">
        <f t="shared" si="438"/>
        <v>Jul</v>
      </c>
      <c r="X2768" t="str">
        <f t="shared" si="439"/>
        <v>&lt;1000</v>
      </c>
      <c r="Y2768" s="12">
        <f>VLOOKUP(H2768,Table1[#All],2,)*Kickstarter!E2768</f>
        <v>100</v>
      </c>
      <c r="Z2768" s="5">
        <f>Y2768/'currency conversion'!$B$18</f>
        <v>2.170507563974474E-6</v>
      </c>
    </row>
    <row r="2769" spans="1:26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0"/>
        <v>8.5000000000000006E-3</v>
      </c>
      <c r="P2769" s="6">
        <f t="shared" si="431"/>
        <v>11.333333333333334</v>
      </c>
      <c r="Q2769" t="str">
        <f t="shared" si="432"/>
        <v>publishing</v>
      </c>
      <c r="R2769" t="str">
        <f t="shared" si="433"/>
        <v>children's books</v>
      </c>
      <c r="S2769" s="10">
        <f t="shared" si="434"/>
        <v>42172.708912037036</v>
      </c>
      <c r="T2769" s="10">
        <f t="shared" si="435"/>
        <v>42232.708912037036</v>
      </c>
      <c r="U2769">
        <f t="shared" si="436"/>
        <v>2015</v>
      </c>
      <c r="V2769">
        <f t="shared" si="437"/>
        <v>2015</v>
      </c>
      <c r="W2769" t="str">
        <f t="shared" si="438"/>
        <v>Jun</v>
      </c>
      <c r="X2769" t="str">
        <f t="shared" si="439"/>
        <v>&lt;1000</v>
      </c>
      <c r="Y2769" s="12">
        <f>VLOOKUP(H2769,Table1[#All],2,)*Kickstarter!E2769</f>
        <v>25.5</v>
      </c>
      <c r="Z2769" s="5">
        <f>Y2769/'currency conversion'!$B$18</f>
        <v>5.5347942881349086E-7</v>
      </c>
    </row>
    <row r="2770" spans="1:26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0"/>
        <v>0.14314285714285716</v>
      </c>
      <c r="P2770" s="6">
        <f t="shared" si="431"/>
        <v>29.470588235294116</v>
      </c>
      <c r="Q2770" t="str">
        <f t="shared" si="432"/>
        <v>publishing</v>
      </c>
      <c r="R2770" t="str">
        <f t="shared" si="433"/>
        <v>children's books</v>
      </c>
      <c r="S2770" s="10">
        <f t="shared" si="434"/>
        <v>40967.364849537036</v>
      </c>
      <c r="T2770" s="10">
        <f t="shared" si="435"/>
        <v>40997.323182870372</v>
      </c>
      <c r="U2770">
        <f t="shared" si="436"/>
        <v>2012</v>
      </c>
      <c r="V2770">
        <f t="shared" si="437"/>
        <v>2012</v>
      </c>
      <c r="W2770" t="str">
        <f t="shared" si="438"/>
        <v>Feb</v>
      </c>
      <c r="X2770" t="str">
        <f t="shared" si="439"/>
        <v>1000 to 4999</v>
      </c>
      <c r="Y2770" s="12">
        <f>VLOOKUP(H2770,Table1[#All],2,)*Kickstarter!E2770</f>
        <v>1002</v>
      </c>
      <c r="Z2770" s="5">
        <f>Y2770/'currency conversion'!$B$18</f>
        <v>2.1748485791024228E-5</v>
      </c>
    </row>
    <row r="2771" spans="1:26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0"/>
        <v>2.5000000000000001E-3</v>
      </c>
      <c r="P2771" s="6">
        <f t="shared" si="431"/>
        <v>1</v>
      </c>
      <c r="Q2771" t="str">
        <f t="shared" si="432"/>
        <v>publishing</v>
      </c>
      <c r="R2771" t="str">
        <f t="shared" si="433"/>
        <v>children's books</v>
      </c>
      <c r="S2771" s="10">
        <f t="shared" si="434"/>
        <v>41745.576273148152</v>
      </c>
      <c r="T2771" s="10">
        <f t="shared" si="435"/>
        <v>41795.576273148152</v>
      </c>
      <c r="U2771">
        <f t="shared" si="436"/>
        <v>2014</v>
      </c>
      <c r="V2771">
        <f t="shared" si="437"/>
        <v>2014</v>
      </c>
      <c r="W2771" t="str">
        <f t="shared" si="438"/>
        <v>Apr</v>
      </c>
      <c r="X2771" t="str">
        <f t="shared" si="439"/>
        <v>&lt;1000</v>
      </c>
      <c r="Y2771" s="12">
        <f>VLOOKUP(H2771,Table1[#All],2,)*Kickstarter!E2771</f>
        <v>2.62</v>
      </c>
      <c r="Z2771" s="5">
        <f>Y2771/'currency conversion'!$B$18</f>
        <v>5.6867298176131215E-8</v>
      </c>
    </row>
    <row r="2772" spans="1:26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0"/>
        <v>0.1041125</v>
      </c>
      <c r="P2772" s="6">
        <f t="shared" si="431"/>
        <v>63.098484848484851</v>
      </c>
      <c r="Q2772" t="str">
        <f t="shared" si="432"/>
        <v>publishing</v>
      </c>
      <c r="R2772" t="str">
        <f t="shared" si="433"/>
        <v>children's books</v>
      </c>
      <c r="S2772" s="10">
        <f t="shared" si="434"/>
        <v>41686.455208333333</v>
      </c>
      <c r="T2772" s="10">
        <f t="shared" si="435"/>
        <v>41716.413541666669</v>
      </c>
      <c r="U2772">
        <f t="shared" si="436"/>
        <v>2014</v>
      </c>
      <c r="V2772">
        <f t="shared" si="437"/>
        <v>2014</v>
      </c>
      <c r="W2772" t="str">
        <f t="shared" si="438"/>
        <v>Feb</v>
      </c>
      <c r="X2772" t="str">
        <f t="shared" si="439"/>
        <v>1000 to 4999</v>
      </c>
      <c r="Y2772" s="12">
        <f>VLOOKUP(H2772,Table1[#All],2,)*Kickstarter!E2772</f>
        <v>2082.25</v>
      </c>
      <c r="Z2772" s="5">
        <f>Y2772/'currency conversion'!$B$18</f>
        <v>4.519539375085848E-5</v>
      </c>
    </row>
    <row r="2773" spans="1:26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0"/>
        <v>0</v>
      </c>
      <c r="P2773" s="6">
        <f t="shared" si="431"/>
        <v>0</v>
      </c>
      <c r="Q2773" t="str">
        <f t="shared" si="432"/>
        <v>publishing</v>
      </c>
      <c r="R2773" t="str">
        <f t="shared" si="433"/>
        <v>children's books</v>
      </c>
      <c r="S2773" s="10">
        <f t="shared" si="434"/>
        <v>41257.281712962962</v>
      </c>
      <c r="T2773" s="10">
        <f t="shared" si="435"/>
        <v>41306.458333333336</v>
      </c>
      <c r="U2773">
        <f t="shared" si="436"/>
        <v>2012</v>
      </c>
      <c r="V2773">
        <f t="shared" si="437"/>
        <v>2013</v>
      </c>
      <c r="W2773" t="str">
        <f t="shared" si="438"/>
        <v>Dec</v>
      </c>
      <c r="X2773" t="str">
        <f t="shared" si="439"/>
        <v>No funding</v>
      </c>
      <c r="Y2773" s="12">
        <f>VLOOKUP(H2773,Table1[#All],2,)*Kickstarter!E2773</f>
        <v>0</v>
      </c>
      <c r="Z2773" s="5">
        <f>Y2773/'currency conversion'!$B$18</f>
        <v>0</v>
      </c>
    </row>
    <row r="2774" spans="1:26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0"/>
        <v>0</v>
      </c>
      <c r="P2774" s="6">
        <f t="shared" si="431"/>
        <v>0</v>
      </c>
      <c r="Q2774" t="str">
        <f t="shared" si="432"/>
        <v>publishing</v>
      </c>
      <c r="R2774" t="str">
        <f t="shared" si="433"/>
        <v>children's books</v>
      </c>
      <c r="S2774" s="10">
        <f t="shared" si="434"/>
        <v>41537.619143518517</v>
      </c>
      <c r="T2774" s="10">
        <f t="shared" si="435"/>
        <v>41552.619143518517</v>
      </c>
      <c r="U2774">
        <f t="shared" si="436"/>
        <v>2013</v>
      </c>
      <c r="V2774">
        <f t="shared" si="437"/>
        <v>2013</v>
      </c>
      <c r="W2774" t="str">
        <f t="shared" si="438"/>
        <v>Sep</v>
      </c>
      <c r="X2774" t="str">
        <f t="shared" si="439"/>
        <v>No funding</v>
      </c>
      <c r="Y2774" s="12">
        <f>VLOOKUP(H2774,Table1[#All],2,)*Kickstarter!E2774</f>
        <v>0</v>
      </c>
      <c r="Z2774" s="5">
        <f>Y2774/'currency conversion'!$B$18</f>
        <v>0</v>
      </c>
    </row>
    <row r="2775" spans="1:26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0"/>
        <v>1.8867924528301887E-3</v>
      </c>
      <c r="P2775" s="6">
        <f t="shared" si="431"/>
        <v>1</v>
      </c>
      <c r="Q2775" t="str">
        <f t="shared" si="432"/>
        <v>publishing</v>
      </c>
      <c r="R2775" t="str">
        <f t="shared" si="433"/>
        <v>children's books</v>
      </c>
      <c r="S2775" s="10">
        <f t="shared" si="434"/>
        <v>42474.61482638889</v>
      </c>
      <c r="T2775" s="10">
        <f t="shared" si="435"/>
        <v>42484.61482638889</v>
      </c>
      <c r="U2775">
        <f t="shared" si="436"/>
        <v>2016</v>
      </c>
      <c r="V2775">
        <f t="shared" si="437"/>
        <v>2016</v>
      </c>
      <c r="W2775" t="str">
        <f t="shared" si="438"/>
        <v>Apr</v>
      </c>
      <c r="X2775" t="str">
        <f t="shared" si="439"/>
        <v>&lt;1000</v>
      </c>
      <c r="Y2775" s="12">
        <f>VLOOKUP(H2775,Table1[#All],2,)*Kickstarter!E2775</f>
        <v>0.75</v>
      </c>
      <c r="Z2775" s="5">
        <f>Y2775/'currency conversion'!$B$18</f>
        <v>1.6278806729808554E-8</v>
      </c>
    </row>
    <row r="2776" spans="1:26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0"/>
        <v>0.14249999999999999</v>
      </c>
      <c r="P2776" s="6">
        <f t="shared" si="431"/>
        <v>43.846153846153847</v>
      </c>
      <c r="Q2776" t="str">
        <f t="shared" si="432"/>
        <v>publishing</v>
      </c>
      <c r="R2776" t="str">
        <f t="shared" si="433"/>
        <v>children's books</v>
      </c>
      <c r="S2776" s="10">
        <f t="shared" si="434"/>
        <v>41310.876481481479</v>
      </c>
      <c r="T2776" s="10">
        <f t="shared" si="435"/>
        <v>41340.876481481479</v>
      </c>
      <c r="U2776">
        <f t="shared" si="436"/>
        <v>2013</v>
      </c>
      <c r="V2776">
        <f t="shared" si="437"/>
        <v>2013</v>
      </c>
      <c r="W2776" t="str">
        <f t="shared" si="438"/>
        <v>Feb</v>
      </c>
      <c r="X2776" t="str">
        <f t="shared" si="439"/>
        <v>&lt;1000</v>
      </c>
      <c r="Y2776" s="12">
        <f>VLOOKUP(H2776,Table1[#All],2,)*Kickstarter!E2776</f>
        <v>570</v>
      </c>
      <c r="Z2776" s="5">
        <f>Y2776/'currency conversion'!$B$18</f>
        <v>1.23718931146545E-5</v>
      </c>
    </row>
    <row r="2777" spans="1:26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0"/>
        <v>0.03</v>
      </c>
      <c r="P2777" s="6">
        <f t="shared" si="431"/>
        <v>75</v>
      </c>
      <c r="Q2777" t="str">
        <f t="shared" si="432"/>
        <v>publishing</v>
      </c>
      <c r="R2777" t="str">
        <f t="shared" si="433"/>
        <v>children's books</v>
      </c>
      <c r="S2777" s="10">
        <f t="shared" si="434"/>
        <v>40862.763356481482</v>
      </c>
      <c r="T2777" s="10">
        <f t="shared" si="435"/>
        <v>40892.763356481482</v>
      </c>
      <c r="U2777">
        <f t="shared" si="436"/>
        <v>2011</v>
      </c>
      <c r="V2777">
        <f t="shared" si="437"/>
        <v>2011</v>
      </c>
      <c r="W2777" t="str">
        <f t="shared" si="438"/>
        <v>Nov</v>
      </c>
      <c r="X2777" t="str">
        <f t="shared" si="439"/>
        <v>&lt;1000</v>
      </c>
      <c r="Y2777" s="12">
        <f>VLOOKUP(H2777,Table1[#All],2,)*Kickstarter!E2777</f>
        <v>150</v>
      </c>
      <c r="Z2777" s="5">
        <f>Y2777/'currency conversion'!$B$18</f>
        <v>3.2557613459617107E-6</v>
      </c>
    </row>
    <row r="2778" spans="1:26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0"/>
        <v>7.8809523809523815E-2</v>
      </c>
      <c r="P2778" s="6">
        <f t="shared" si="431"/>
        <v>45.972222222222221</v>
      </c>
      <c r="Q2778" t="str">
        <f t="shared" si="432"/>
        <v>publishing</v>
      </c>
      <c r="R2778" t="str">
        <f t="shared" si="433"/>
        <v>children's books</v>
      </c>
      <c r="S2778" s="10">
        <f t="shared" si="434"/>
        <v>42136.047175925924</v>
      </c>
      <c r="T2778" s="10">
        <f t="shared" si="435"/>
        <v>42167.047175925924</v>
      </c>
      <c r="U2778">
        <f t="shared" si="436"/>
        <v>2015</v>
      </c>
      <c r="V2778">
        <f t="shared" si="437"/>
        <v>2015</v>
      </c>
      <c r="W2778" t="str">
        <f t="shared" si="438"/>
        <v>May</v>
      </c>
      <c r="X2778" t="str">
        <f t="shared" si="439"/>
        <v>1000 to 4999</v>
      </c>
      <c r="Y2778" s="12">
        <f>VLOOKUP(H2778,Table1[#All],2,)*Kickstarter!E2778</f>
        <v>1655</v>
      </c>
      <c r="Z2778" s="5">
        <f>Y2778/'currency conversion'!$B$18</f>
        <v>3.5921900183777539E-5</v>
      </c>
    </row>
    <row r="2779" spans="1:26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0"/>
        <v>3.3333333333333335E-3</v>
      </c>
      <c r="P2779" s="6">
        <f t="shared" si="431"/>
        <v>10</v>
      </c>
      <c r="Q2779" t="str">
        <f t="shared" si="432"/>
        <v>publishing</v>
      </c>
      <c r="R2779" t="str">
        <f t="shared" si="433"/>
        <v>children's books</v>
      </c>
      <c r="S2779" s="10">
        <f t="shared" si="434"/>
        <v>42172.419027777782</v>
      </c>
      <c r="T2779" s="10">
        <f t="shared" si="435"/>
        <v>42202.419027777782</v>
      </c>
      <c r="U2779">
        <f t="shared" si="436"/>
        <v>2015</v>
      </c>
      <c r="V2779">
        <f t="shared" si="437"/>
        <v>2015</v>
      </c>
      <c r="W2779" t="str">
        <f t="shared" si="438"/>
        <v>Jun</v>
      </c>
      <c r="X2779" t="str">
        <f t="shared" si="439"/>
        <v>&lt;1000</v>
      </c>
      <c r="Y2779" s="12">
        <f>VLOOKUP(H2779,Table1[#All],2,)*Kickstarter!E2779</f>
        <v>10</v>
      </c>
      <c r="Z2779" s="5">
        <f>Y2779/'currency conversion'!$B$18</f>
        <v>2.1705075639744738E-7</v>
      </c>
    </row>
    <row r="2780" spans="1:26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0"/>
        <v>0.25545454545454543</v>
      </c>
      <c r="P2780" s="6">
        <f t="shared" si="431"/>
        <v>93.666666666666671</v>
      </c>
      <c r="Q2780" t="str">
        <f t="shared" si="432"/>
        <v>publishing</v>
      </c>
      <c r="R2780" t="str">
        <f t="shared" si="433"/>
        <v>children's books</v>
      </c>
      <c r="S2780" s="10">
        <f t="shared" si="434"/>
        <v>41846.728078703702</v>
      </c>
      <c r="T2780" s="10">
        <f t="shared" si="435"/>
        <v>41876.728078703702</v>
      </c>
      <c r="U2780">
        <f t="shared" si="436"/>
        <v>2014</v>
      </c>
      <c r="V2780">
        <f t="shared" si="437"/>
        <v>2014</v>
      </c>
      <c r="W2780" t="str">
        <f t="shared" si="438"/>
        <v>Jul</v>
      </c>
      <c r="X2780" t="str">
        <f t="shared" si="439"/>
        <v>1000 to 4999</v>
      </c>
      <c r="Y2780" s="12">
        <f>VLOOKUP(H2780,Table1[#All],2,)*Kickstarter!E2780</f>
        <v>1405</v>
      </c>
      <c r="Z2780" s="5">
        <f>Y2780/'currency conversion'!$B$18</f>
        <v>3.0495631273841355E-5</v>
      </c>
    </row>
    <row r="2781" spans="1:26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0"/>
        <v>2.12E-2</v>
      </c>
      <c r="P2781" s="6">
        <f t="shared" si="431"/>
        <v>53</v>
      </c>
      <c r="Q2781" t="str">
        <f t="shared" si="432"/>
        <v>publishing</v>
      </c>
      <c r="R2781" t="str">
        <f t="shared" si="433"/>
        <v>children's books</v>
      </c>
      <c r="S2781" s="10">
        <f t="shared" si="434"/>
        <v>42300.335891203707</v>
      </c>
      <c r="T2781" s="10">
        <f t="shared" si="435"/>
        <v>42330.377557870372</v>
      </c>
      <c r="U2781">
        <f t="shared" si="436"/>
        <v>2015</v>
      </c>
      <c r="V2781">
        <f t="shared" si="437"/>
        <v>2015</v>
      </c>
      <c r="W2781" t="str">
        <f t="shared" si="438"/>
        <v>Oct</v>
      </c>
      <c r="X2781" t="str">
        <f t="shared" si="439"/>
        <v>&lt;1000</v>
      </c>
      <c r="Y2781" s="12">
        <f>VLOOKUP(H2781,Table1[#All],2,)*Kickstarter!E2781</f>
        <v>53</v>
      </c>
      <c r="Z2781" s="5">
        <f>Y2781/'currency conversion'!$B$18</f>
        <v>1.1503690089064712E-6</v>
      </c>
    </row>
    <row r="2782" spans="1:26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0"/>
        <v>0</v>
      </c>
      <c r="P2782" s="6">
        <f t="shared" si="431"/>
        <v>0</v>
      </c>
      <c r="Q2782" t="str">
        <f t="shared" si="432"/>
        <v>publishing</v>
      </c>
      <c r="R2782" t="str">
        <f t="shared" si="433"/>
        <v>children's books</v>
      </c>
      <c r="S2782" s="10">
        <f t="shared" si="434"/>
        <v>42774.197777777779</v>
      </c>
      <c r="T2782" s="10">
        <f t="shared" si="435"/>
        <v>42804.197777777779</v>
      </c>
      <c r="U2782">
        <f t="shared" si="436"/>
        <v>2017</v>
      </c>
      <c r="V2782">
        <f t="shared" si="437"/>
        <v>2017</v>
      </c>
      <c r="W2782" t="str">
        <f t="shared" si="438"/>
        <v>Feb</v>
      </c>
      <c r="X2782" t="str">
        <f t="shared" si="439"/>
        <v>No funding</v>
      </c>
      <c r="Y2782" s="12">
        <f>VLOOKUP(H2782,Table1[#All],2,)*Kickstarter!E2782</f>
        <v>0</v>
      </c>
      <c r="Z2782" s="5">
        <f>Y2782/'currency conversion'!$B$18</f>
        <v>0</v>
      </c>
    </row>
    <row r="2783" spans="1:26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0"/>
        <v>1.0528</v>
      </c>
      <c r="P2783" s="6">
        <f t="shared" si="431"/>
        <v>47</v>
      </c>
      <c r="Q2783" t="str">
        <f t="shared" si="432"/>
        <v>theater</v>
      </c>
      <c r="R2783" t="str">
        <f t="shared" si="433"/>
        <v>plays</v>
      </c>
      <c r="S2783" s="10">
        <f t="shared" si="434"/>
        <v>42018.69159722222</v>
      </c>
      <c r="T2783" s="10">
        <f t="shared" si="435"/>
        <v>42047.041666666672</v>
      </c>
      <c r="U2783">
        <f t="shared" si="436"/>
        <v>2015</v>
      </c>
      <c r="V2783">
        <f t="shared" si="437"/>
        <v>2015</v>
      </c>
      <c r="W2783" t="str">
        <f t="shared" si="438"/>
        <v>Jan</v>
      </c>
      <c r="X2783" t="str">
        <f t="shared" si="439"/>
        <v>1000 to 4999</v>
      </c>
      <c r="Y2783" s="12">
        <f>VLOOKUP(H2783,Table1[#All],2,)*Kickstarter!E2783</f>
        <v>1316</v>
      </c>
      <c r="Z2783" s="5">
        <f>Y2783/'currency conversion'!$B$18</f>
        <v>2.8563879541904075E-5</v>
      </c>
    </row>
    <row r="2784" spans="1:26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0"/>
        <v>1.2</v>
      </c>
      <c r="P2784" s="6">
        <f t="shared" si="431"/>
        <v>66.666666666666671</v>
      </c>
      <c r="Q2784" t="str">
        <f t="shared" si="432"/>
        <v>theater</v>
      </c>
      <c r="R2784" t="str">
        <f t="shared" si="433"/>
        <v>plays</v>
      </c>
      <c r="S2784" s="10">
        <f t="shared" si="434"/>
        <v>42026.674976851849</v>
      </c>
      <c r="T2784" s="10">
        <f t="shared" si="435"/>
        <v>42051.957638888889</v>
      </c>
      <c r="U2784">
        <f t="shared" si="436"/>
        <v>2015</v>
      </c>
      <c r="V2784">
        <f t="shared" si="437"/>
        <v>2015</v>
      </c>
      <c r="W2784" t="str">
        <f t="shared" si="438"/>
        <v>Jan</v>
      </c>
      <c r="X2784" t="str">
        <f t="shared" si="439"/>
        <v>1000 to 4999</v>
      </c>
      <c r="Y2784" s="12">
        <f>VLOOKUP(H2784,Table1[#All],2,)*Kickstarter!E2784</f>
        <v>1200</v>
      </c>
      <c r="Z2784" s="5">
        <f>Y2784/'currency conversion'!$B$18</f>
        <v>2.6046090767693686E-5</v>
      </c>
    </row>
    <row r="2785" spans="1:26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0"/>
        <v>1.145</v>
      </c>
      <c r="P2785" s="6">
        <f t="shared" si="431"/>
        <v>18.770491803278688</v>
      </c>
      <c r="Q2785" t="str">
        <f t="shared" si="432"/>
        <v>theater</v>
      </c>
      <c r="R2785" t="str">
        <f t="shared" si="433"/>
        <v>plays</v>
      </c>
      <c r="S2785" s="10">
        <f t="shared" si="434"/>
        <v>42103.285254629634</v>
      </c>
      <c r="T2785" s="10">
        <f t="shared" si="435"/>
        <v>42117.285254629634</v>
      </c>
      <c r="U2785">
        <f t="shared" si="436"/>
        <v>2015</v>
      </c>
      <c r="V2785">
        <f t="shared" si="437"/>
        <v>2015</v>
      </c>
      <c r="W2785" t="str">
        <f t="shared" si="438"/>
        <v>Apr</v>
      </c>
      <c r="X2785" t="str">
        <f t="shared" si="439"/>
        <v>1000 to 4999</v>
      </c>
      <c r="Y2785" s="12">
        <f>VLOOKUP(H2785,Table1[#All],2,)*Kickstarter!E2785</f>
        <v>1499.95</v>
      </c>
      <c r="Z2785" s="5">
        <f>Y2785/'currency conversion'!$B$18</f>
        <v>3.2556528205835121E-5</v>
      </c>
    </row>
    <row r="2786" spans="1:26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0"/>
        <v>1.19</v>
      </c>
      <c r="P2786" s="6">
        <f t="shared" si="431"/>
        <v>66.111111111111114</v>
      </c>
      <c r="Q2786" t="str">
        <f t="shared" si="432"/>
        <v>theater</v>
      </c>
      <c r="R2786" t="str">
        <f t="shared" si="433"/>
        <v>plays</v>
      </c>
      <c r="S2786" s="10">
        <f t="shared" si="434"/>
        <v>41920.537534722222</v>
      </c>
      <c r="T2786" s="10">
        <f t="shared" si="435"/>
        <v>41941.537534722222</v>
      </c>
      <c r="U2786">
        <f t="shared" si="436"/>
        <v>2014</v>
      </c>
      <c r="V2786">
        <f t="shared" si="437"/>
        <v>2014</v>
      </c>
      <c r="W2786" t="str">
        <f t="shared" si="438"/>
        <v>Oct</v>
      </c>
      <c r="X2786" t="str">
        <f t="shared" si="439"/>
        <v>5000 to 9999</v>
      </c>
      <c r="Y2786" s="12">
        <f>VLOOKUP(H2786,Table1[#All],2,)*Kickstarter!E2786</f>
        <v>7140</v>
      </c>
      <c r="Z2786" s="5">
        <f>Y2786/'currency conversion'!$B$18</f>
        <v>1.5497424006777742E-4</v>
      </c>
    </row>
    <row r="2787" spans="1:26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0"/>
        <v>1.0468</v>
      </c>
      <c r="P2787" s="6">
        <f t="shared" si="431"/>
        <v>36.859154929577464</v>
      </c>
      <c r="Q2787" t="str">
        <f t="shared" si="432"/>
        <v>theater</v>
      </c>
      <c r="R2787" t="str">
        <f t="shared" si="433"/>
        <v>plays</v>
      </c>
      <c r="S2787" s="10">
        <f t="shared" si="434"/>
        <v>42557.939432870371</v>
      </c>
      <c r="T2787" s="10">
        <f t="shared" si="435"/>
        <v>42587.625</v>
      </c>
      <c r="U2787">
        <f t="shared" si="436"/>
        <v>2016</v>
      </c>
      <c r="V2787">
        <f t="shared" si="437"/>
        <v>2016</v>
      </c>
      <c r="W2787" t="str">
        <f t="shared" si="438"/>
        <v>Jul</v>
      </c>
      <c r="X2787" t="str">
        <f t="shared" si="439"/>
        <v>5000 to 9999</v>
      </c>
      <c r="Y2787" s="12">
        <f>VLOOKUP(H2787,Table1[#All],2,)*Kickstarter!E2787</f>
        <v>5234</v>
      </c>
      <c r="Z2787" s="5">
        <f>Y2787/'currency conversion'!$B$18</f>
        <v>1.1360436589842396E-4</v>
      </c>
    </row>
    <row r="2788" spans="1:26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0"/>
        <v>1.1783999999999999</v>
      </c>
      <c r="P2788" s="6">
        <f t="shared" si="431"/>
        <v>39.810810810810814</v>
      </c>
      <c r="Q2788" t="str">
        <f t="shared" si="432"/>
        <v>theater</v>
      </c>
      <c r="R2788" t="str">
        <f t="shared" si="433"/>
        <v>plays</v>
      </c>
      <c r="S2788" s="10">
        <f t="shared" si="434"/>
        <v>41815.319212962961</v>
      </c>
      <c r="T2788" s="10">
        <f t="shared" si="435"/>
        <v>41829.319212962961</v>
      </c>
      <c r="U2788">
        <f t="shared" si="436"/>
        <v>2014</v>
      </c>
      <c r="V2788">
        <f t="shared" si="437"/>
        <v>2014</v>
      </c>
      <c r="W2788" t="str">
        <f t="shared" si="438"/>
        <v>Jun</v>
      </c>
      <c r="X2788" t="str">
        <f t="shared" si="439"/>
        <v>1000 to 4999</v>
      </c>
      <c r="Y2788" s="12">
        <f>VLOOKUP(H2788,Table1[#All],2,)*Kickstarter!E2788</f>
        <v>3859.26</v>
      </c>
      <c r="Z2788" s="5">
        <f>Y2788/'currency conversion'!$B$18</f>
        <v>8.376553021344129E-5</v>
      </c>
    </row>
    <row r="2789" spans="1:26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0"/>
        <v>1.1970000000000001</v>
      </c>
      <c r="P2789" s="6">
        <f t="shared" si="431"/>
        <v>31.5</v>
      </c>
      <c r="Q2789" t="str">
        <f t="shared" si="432"/>
        <v>theater</v>
      </c>
      <c r="R2789" t="str">
        <f t="shared" si="433"/>
        <v>plays</v>
      </c>
      <c r="S2789" s="10">
        <f t="shared" si="434"/>
        <v>41807.948518518519</v>
      </c>
      <c r="T2789" s="10">
        <f t="shared" si="435"/>
        <v>41837.948518518519</v>
      </c>
      <c r="U2789">
        <f t="shared" si="436"/>
        <v>2014</v>
      </c>
      <c r="V2789">
        <f t="shared" si="437"/>
        <v>2014</v>
      </c>
      <c r="W2789" t="str">
        <f t="shared" si="438"/>
        <v>Jun</v>
      </c>
      <c r="X2789" t="str">
        <f t="shared" si="439"/>
        <v>1000 to 4999</v>
      </c>
      <c r="Y2789" s="12">
        <f>VLOOKUP(H2789,Table1[#All],2,)*Kickstarter!E2789</f>
        <v>1197</v>
      </c>
      <c r="Z2789" s="5">
        <f>Y2789/'currency conversion'!$B$18</f>
        <v>2.5980975540774452E-5</v>
      </c>
    </row>
    <row r="2790" spans="1:26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0"/>
        <v>1.0249999999999999</v>
      </c>
      <c r="P2790" s="6">
        <f t="shared" si="431"/>
        <v>102.5</v>
      </c>
      <c r="Q2790" t="str">
        <f t="shared" si="432"/>
        <v>theater</v>
      </c>
      <c r="R2790" t="str">
        <f t="shared" si="433"/>
        <v>plays</v>
      </c>
      <c r="S2790" s="10">
        <f t="shared" si="434"/>
        <v>42550.451886574076</v>
      </c>
      <c r="T2790" s="10">
        <f t="shared" si="435"/>
        <v>42580.451886574076</v>
      </c>
      <c r="U2790">
        <f t="shared" si="436"/>
        <v>2016</v>
      </c>
      <c r="V2790">
        <f t="shared" si="437"/>
        <v>2016</v>
      </c>
      <c r="W2790" t="str">
        <f t="shared" si="438"/>
        <v>Jun</v>
      </c>
      <c r="X2790" t="str">
        <f t="shared" si="439"/>
        <v>1000 to 4999</v>
      </c>
      <c r="Y2790" s="12">
        <f>VLOOKUP(H2790,Table1[#All],2,)*Kickstarter!E2790</f>
        <v>2050</v>
      </c>
      <c r="Z2790" s="5">
        <f>Y2790/'currency conversion'!$B$18</f>
        <v>4.4495405061476711E-5</v>
      </c>
    </row>
    <row r="2791" spans="1:26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0"/>
        <v>1.0116666666666667</v>
      </c>
      <c r="P2791" s="6">
        <f t="shared" si="431"/>
        <v>126.45833333333333</v>
      </c>
      <c r="Q2791" t="str">
        <f t="shared" si="432"/>
        <v>theater</v>
      </c>
      <c r="R2791" t="str">
        <f t="shared" si="433"/>
        <v>plays</v>
      </c>
      <c r="S2791" s="10">
        <f t="shared" si="434"/>
        <v>42055.763124999998</v>
      </c>
      <c r="T2791" s="10">
        <f t="shared" si="435"/>
        <v>42074.916666666672</v>
      </c>
      <c r="U2791">
        <f t="shared" si="436"/>
        <v>2015</v>
      </c>
      <c r="V2791">
        <f t="shared" si="437"/>
        <v>2015</v>
      </c>
      <c r="W2791" t="str">
        <f t="shared" si="438"/>
        <v>Feb</v>
      </c>
      <c r="X2791" t="str">
        <f t="shared" si="439"/>
        <v>1000 to 4999</v>
      </c>
      <c r="Y2791" s="12">
        <f>VLOOKUP(H2791,Table1[#All],2,)*Kickstarter!E2791</f>
        <v>3035</v>
      </c>
      <c r="Z2791" s="5">
        <f>Y2791/'currency conversion'!$B$18</f>
        <v>6.5874904566625285E-5</v>
      </c>
    </row>
    <row r="2792" spans="1:26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0"/>
        <v>1.0533333333333332</v>
      </c>
      <c r="P2792" s="6">
        <f t="shared" si="431"/>
        <v>47.878787878787875</v>
      </c>
      <c r="Q2792" t="str">
        <f t="shared" si="432"/>
        <v>theater</v>
      </c>
      <c r="R2792" t="str">
        <f t="shared" si="433"/>
        <v>plays</v>
      </c>
      <c r="S2792" s="10">
        <f t="shared" si="434"/>
        <v>42016.688692129625</v>
      </c>
      <c r="T2792" s="10">
        <f t="shared" si="435"/>
        <v>42046.688692129625</v>
      </c>
      <c r="U2792">
        <f t="shared" si="436"/>
        <v>2015</v>
      </c>
      <c r="V2792">
        <f t="shared" si="437"/>
        <v>2015</v>
      </c>
      <c r="W2792" t="str">
        <f t="shared" si="438"/>
        <v>Jan</v>
      </c>
      <c r="X2792" t="str">
        <f t="shared" si="439"/>
        <v>1000 to 4999</v>
      </c>
      <c r="Y2792" s="12">
        <f>VLOOKUP(H2792,Table1[#All],2,)*Kickstarter!E2792</f>
        <v>3160</v>
      </c>
      <c r="Z2792" s="5">
        <f>Y2792/'currency conversion'!$B$18</f>
        <v>6.8588039021593372E-5</v>
      </c>
    </row>
    <row r="2793" spans="1:26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0"/>
        <v>1.0249999999999999</v>
      </c>
      <c r="P2793" s="6">
        <f t="shared" si="431"/>
        <v>73.214285714285708</v>
      </c>
      <c r="Q2793" t="str">
        <f t="shared" si="432"/>
        <v>theater</v>
      </c>
      <c r="R2793" t="str">
        <f t="shared" si="433"/>
        <v>plays</v>
      </c>
      <c r="S2793" s="10">
        <f t="shared" si="434"/>
        <v>42591.649988425925</v>
      </c>
      <c r="T2793" s="10">
        <f t="shared" si="435"/>
        <v>42621.916666666672</v>
      </c>
      <c r="U2793">
        <f t="shared" si="436"/>
        <v>2016</v>
      </c>
      <c r="V2793">
        <f t="shared" si="437"/>
        <v>2016</v>
      </c>
      <c r="W2793" t="str">
        <f t="shared" si="438"/>
        <v>Aug</v>
      </c>
      <c r="X2793" t="str">
        <f t="shared" si="439"/>
        <v>1000 to 4999</v>
      </c>
      <c r="Y2793" s="12">
        <f>VLOOKUP(H2793,Table1[#All],2,)*Kickstarter!E2793</f>
        <v>2050</v>
      </c>
      <c r="Z2793" s="5">
        <f>Y2793/'currency conversion'!$B$18</f>
        <v>4.4495405061476711E-5</v>
      </c>
    </row>
    <row r="2794" spans="1:26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0"/>
        <v>1.0760000000000001</v>
      </c>
      <c r="P2794" s="6">
        <f t="shared" si="431"/>
        <v>89.666666666666671</v>
      </c>
      <c r="Q2794" t="str">
        <f t="shared" si="432"/>
        <v>theater</v>
      </c>
      <c r="R2794" t="str">
        <f t="shared" si="433"/>
        <v>plays</v>
      </c>
      <c r="S2794" s="10">
        <f t="shared" si="434"/>
        <v>42182.981006944443</v>
      </c>
      <c r="T2794" s="10">
        <f t="shared" si="435"/>
        <v>42227.981006944443</v>
      </c>
      <c r="U2794">
        <f t="shared" si="436"/>
        <v>2015</v>
      </c>
      <c r="V2794">
        <f t="shared" si="437"/>
        <v>2015</v>
      </c>
      <c r="W2794" t="str">
        <f t="shared" si="438"/>
        <v>Jun</v>
      </c>
      <c r="X2794" t="str">
        <f t="shared" si="439"/>
        <v>1000 to 4999</v>
      </c>
      <c r="Y2794" s="12">
        <f>VLOOKUP(H2794,Table1[#All],2,)*Kickstarter!E2794</f>
        <v>2152</v>
      </c>
      <c r="Z2794" s="5">
        <f>Y2794/'currency conversion'!$B$18</f>
        <v>4.6709322776730673E-5</v>
      </c>
    </row>
    <row r="2795" spans="1:26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0"/>
        <v>1.105675</v>
      </c>
      <c r="P2795" s="6">
        <f t="shared" si="431"/>
        <v>151.4623287671233</v>
      </c>
      <c r="Q2795" t="str">
        <f t="shared" si="432"/>
        <v>theater</v>
      </c>
      <c r="R2795" t="str">
        <f t="shared" si="433"/>
        <v>plays</v>
      </c>
      <c r="S2795" s="10">
        <f t="shared" si="434"/>
        <v>42176.169039351851</v>
      </c>
      <c r="T2795" s="10">
        <f t="shared" si="435"/>
        <v>42206.169039351851</v>
      </c>
      <c r="U2795">
        <f t="shared" si="436"/>
        <v>2015</v>
      </c>
      <c r="V2795">
        <f t="shared" si="437"/>
        <v>2015</v>
      </c>
      <c r="W2795" t="str">
        <f t="shared" si="438"/>
        <v>Jun</v>
      </c>
      <c r="X2795" t="str">
        <f t="shared" si="439"/>
        <v>10000 to 14999</v>
      </c>
      <c r="Y2795" s="12">
        <f>VLOOKUP(H2795,Table1[#All],2,)*Kickstarter!E2795</f>
        <v>7850.2924999999996</v>
      </c>
      <c r="Z2795" s="5">
        <f>Y2795/'currency conversion'!$B$18</f>
        <v>1.7039119250662082E-4</v>
      </c>
    </row>
    <row r="2796" spans="1:26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0"/>
        <v>1.5</v>
      </c>
      <c r="P2796" s="6">
        <f t="shared" si="431"/>
        <v>25</v>
      </c>
      <c r="Q2796" t="str">
        <f t="shared" si="432"/>
        <v>theater</v>
      </c>
      <c r="R2796" t="str">
        <f t="shared" si="433"/>
        <v>plays</v>
      </c>
      <c r="S2796" s="10">
        <f t="shared" si="434"/>
        <v>42416.441655092596</v>
      </c>
      <c r="T2796" s="10">
        <f t="shared" si="435"/>
        <v>42432.541666666672</v>
      </c>
      <c r="U2796">
        <f t="shared" si="436"/>
        <v>2016</v>
      </c>
      <c r="V2796">
        <f t="shared" si="437"/>
        <v>2016</v>
      </c>
      <c r="W2796" t="str">
        <f t="shared" si="438"/>
        <v>Feb</v>
      </c>
      <c r="X2796" t="str">
        <f t="shared" si="439"/>
        <v>&lt;1000</v>
      </c>
      <c r="Y2796" s="12">
        <f>VLOOKUP(H2796,Table1[#All],2,)*Kickstarter!E2796</f>
        <v>98.25</v>
      </c>
      <c r="Z2796" s="5">
        <f>Y2796/'currency conversion'!$B$18</f>
        <v>2.1325236816049206E-6</v>
      </c>
    </row>
    <row r="2797" spans="1:26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0"/>
        <v>1.0428571428571429</v>
      </c>
      <c r="P2797" s="6">
        <f t="shared" si="431"/>
        <v>36.5</v>
      </c>
      <c r="Q2797" t="str">
        <f t="shared" si="432"/>
        <v>theater</v>
      </c>
      <c r="R2797" t="str">
        <f t="shared" si="433"/>
        <v>plays</v>
      </c>
      <c r="S2797" s="10">
        <f t="shared" si="434"/>
        <v>41780.275937500002</v>
      </c>
      <c r="T2797" s="10">
        <f t="shared" si="435"/>
        <v>41796.708333333336</v>
      </c>
      <c r="U2797">
        <f t="shared" si="436"/>
        <v>2014</v>
      </c>
      <c r="V2797">
        <f t="shared" si="437"/>
        <v>2014</v>
      </c>
      <c r="W2797" t="str">
        <f t="shared" si="438"/>
        <v>May</v>
      </c>
      <c r="X2797" t="str">
        <f t="shared" si="439"/>
        <v>&lt;1000</v>
      </c>
      <c r="Y2797" s="12">
        <f>VLOOKUP(H2797,Table1[#All],2,)*Kickstarter!E2797</f>
        <v>730</v>
      </c>
      <c r="Z2797" s="5">
        <f>Y2797/'currency conversion'!$B$18</f>
        <v>1.5844705217013657E-5</v>
      </c>
    </row>
    <row r="2798" spans="1:26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0"/>
        <v>1.155</v>
      </c>
      <c r="P2798" s="6">
        <f t="shared" si="431"/>
        <v>44</v>
      </c>
      <c r="Q2798" t="str">
        <f t="shared" si="432"/>
        <v>theater</v>
      </c>
      <c r="R2798" t="str">
        <f t="shared" si="433"/>
        <v>plays</v>
      </c>
      <c r="S2798" s="10">
        <f t="shared" si="434"/>
        <v>41795.278101851851</v>
      </c>
      <c r="T2798" s="10">
        <f t="shared" si="435"/>
        <v>41825.278101851851</v>
      </c>
      <c r="U2798">
        <f t="shared" si="436"/>
        <v>2014</v>
      </c>
      <c r="V2798">
        <f t="shared" si="437"/>
        <v>2014</v>
      </c>
      <c r="W2798" t="str">
        <f t="shared" si="438"/>
        <v>Jun</v>
      </c>
      <c r="X2798" t="str">
        <f t="shared" si="439"/>
        <v>&lt;1000</v>
      </c>
      <c r="Y2798" s="12">
        <f>VLOOKUP(H2798,Table1[#All],2,)*Kickstarter!E2798</f>
        <v>1210.44</v>
      </c>
      <c r="Z2798" s="5">
        <f>Y2798/'currency conversion'!$B$18</f>
        <v>2.6272691757372621E-5</v>
      </c>
    </row>
    <row r="2799" spans="1:26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0"/>
        <v>1.02645125</v>
      </c>
      <c r="P2799" s="6">
        <f t="shared" si="431"/>
        <v>87.357553191489373</v>
      </c>
      <c r="Q2799" t="str">
        <f t="shared" si="432"/>
        <v>theater</v>
      </c>
      <c r="R2799" t="str">
        <f t="shared" si="433"/>
        <v>plays</v>
      </c>
      <c r="S2799" s="10">
        <f t="shared" si="434"/>
        <v>41798.69027777778</v>
      </c>
      <c r="T2799" s="10">
        <f t="shared" si="435"/>
        <v>41828.69027777778</v>
      </c>
      <c r="U2799">
        <f t="shared" si="436"/>
        <v>2014</v>
      </c>
      <c r="V2799">
        <f t="shared" si="437"/>
        <v>2014</v>
      </c>
      <c r="W2799" t="str">
        <f t="shared" si="438"/>
        <v>Jun</v>
      </c>
      <c r="X2799" t="str">
        <f t="shared" si="439"/>
        <v>5000 to 9999</v>
      </c>
      <c r="Y2799" s="12">
        <f>VLOOKUP(H2799,Table1[#All],2,)*Kickstarter!E2799</f>
        <v>10757.209100000002</v>
      </c>
      <c r="Z2799" s="5">
        <f>Y2799/'currency conversion'!$B$18</f>
        <v>2.3348603718805047E-4</v>
      </c>
    </row>
    <row r="2800" spans="1:26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0"/>
        <v>1.014</v>
      </c>
      <c r="P2800" s="6">
        <f t="shared" si="431"/>
        <v>36.474820143884891</v>
      </c>
      <c r="Q2800" t="str">
        <f t="shared" si="432"/>
        <v>theater</v>
      </c>
      <c r="R2800" t="str">
        <f t="shared" si="433"/>
        <v>plays</v>
      </c>
      <c r="S2800" s="10">
        <f t="shared" si="434"/>
        <v>42201.425011574072</v>
      </c>
      <c r="T2800" s="10">
        <f t="shared" si="435"/>
        <v>42216.416666666672</v>
      </c>
      <c r="U2800">
        <f t="shared" si="436"/>
        <v>2015</v>
      </c>
      <c r="V2800">
        <f t="shared" si="437"/>
        <v>2015</v>
      </c>
      <c r="W2800" t="str">
        <f t="shared" si="438"/>
        <v>Jul</v>
      </c>
      <c r="X2800" t="str">
        <f t="shared" si="439"/>
        <v>5000 to 9999</v>
      </c>
      <c r="Y2800" s="12">
        <f>VLOOKUP(H2800,Table1[#All],2,)*Kickstarter!E2800</f>
        <v>6641.7</v>
      </c>
      <c r="Z2800" s="5">
        <f>Y2800/'currency conversion'!$B$18</f>
        <v>1.4415860087649263E-4</v>
      </c>
    </row>
    <row r="2801" spans="1:26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0"/>
        <v>1.1663479999999999</v>
      </c>
      <c r="P2801" s="6">
        <f t="shared" si="431"/>
        <v>44.859538461538463</v>
      </c>
      <c r="Q2801" t="str">
        <f t="shared" si="432"/>
        <v>theater</v>
      </c>
      <c r="R2801" t="str">
        <f t="shared" si="433"/>
        <v>plays</v>
      </c>
      <c r="S2801" s="10">
        <f t="shared" si="434"/>
        <v>42507.014699074076</v>
      </c>
      <c r="T2801" s="10">
        <f t="shared" si="435"/>
        <v>42538.416666666672</v>
      </c>
      <c r="U2801">
        <f t="shared" si="436"/>
        <v>2016</v>
      </c>
      <c r="V2801">
        <f t="shared" si="437"/>
        <v>2016</v>
      </c>
      <c r="W2801" t="str">
        <f t="shared" si="438"/>
        <v>May</v>
      </c>
      <c r="X2801" t="str">
        <f t="shared" si="439"/>
        <v>5000 to 9999</v>
      </c>
      <c r="Y2801" s="12">
        <f>VLOOKUP(H2801,Table1[#All],2,)*Kickstarter!E2801</f>
        <v>7639.5793999999996</v>
      </c>
      <c r="Z2801" s="5">
        <f>Y2801/'currency conversion'!$B$18</f>
        <v>1.6581764873283572E-4</v>
      </c>
    </row>
    <row r="2802" spans="1:26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0"/>
        <v>1.33</v>
      </c>
      <c r="P2802" s="6">
        <f t="shared" si="431"/>
        <v>42.903225806451616</v>
      </c>
      <c r="Q2802" t="str">
        <f t="shared" si="432"/>
        <v>theater</v>
      </c>
      <c r="R2802" t="str">
        <f t="shared" si="433"/>
        <v>plays</v>
      </c>
      <c r="S2802" s="10">
        <f t="shared" si="434"/>
        <v>41948.302847222221</v>
      </c>
      <c r="T2802" s="10">
        <f t="shared" si="435"/>
        <v>42008.302847222221</v>
      </c>
      <c r="U2802">
        <f t="shared" si="436"/>
        <v>2014</v>
      </c>
      <c r="V2802">
        <f t="shared" si="437"/>
        <v>2015</v>
      </c>
      <c r="W2802" t="str">
        <f t="shared" si="438"/>
        <v>Nov</v>
      </c>
      <c r="X2802" t="str">
        <f t="shared" si="439"/>
        <v>1000 to 4999</v>
      </c>
      <c r="Y2802" s="12">
        <f>VLOOKUP(H2802,Table1[#All],2,)*Kickstarter!E2802</f>
        <v>1742.3000000000002</v>
      </c>
      <c r="Z2802" s="5">
        <f>Y2802/'currency conversion'!$B$18</f>
        <v>3.7816753287127261E-5</v>
      </c>
    </row>
    <row r="2803" spans="1:26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0"/>
        <v>1.3320000000000001</v>
      </c>
      <c r="P2803" s="6">
        <f t="shared" si="431"/>
        <v>51.230769230769234</v>
      </c>
      <c r="Q2803" t="str">
        <f t="shared" si="432"/>
        <v>theater</v>
      </c>
      <c r="R2803" t="str">
        <f t="shared" si="433"/>
        <v>plays</v>
      </c>
      <c r="S2803" s="10">
        <f t="shared" si="434"/>
        <v>41899.993159722224</v>
      </c>
      <c r="T2803" s="10">
        <f t="shared" si="435"/>
        <v>41922.208333333336</v>
      </c>
      <c r="U2803">
        <f t="shared" si="436"/>
        <v>2014</v>
      </c>
      <c r="V2803">
        <f t="shared" si="437"/>
        <v>2014</v>
      </c>
      <c r="W2803" t="str">
        <f t="shared" si="438"/>
        <v>Sep</v>
      </c>
      <c r="X2803" t="str">
        <f t="shared" si="439"/>
        <v>&lt;1000</v>
      </c>
      <c r="Y2803" s="12">
        <f>VLOOKUP(H2803,Table1[#All],2,)*Kickstarter!E2803</f>
        <v>472.85999999999996</v>
      </c>
      <c r="Z2803" s="5">
        <f>Y2803/'currency conversion'!$B$18</f>
        <v>1.0263462067009697E-5</v>
      </c>
    </row>
    <row r="2804" spans="1:26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0"/>
        <v>1.0183333333333333</v>
      </c>
      <c r="P2804" s="6">
        <f t="shared" si="431"/>
        <v>33.944444444444443</v>
      </c>
      <c r="Q2804" t="str">
        <f t="shared" si="432"/>
        <v>theater</v>
      </c>
      <c r="R2804" t="str">
        <f t="shared" si="433"/>
        <v>plays</v>
      </c>
      <c r="S2804" s="10">
        <f t="shared" si="434"/>
        <v>42192.39707175926</v>
      </c>
      <c r="T2804" s="10">
        <f t="shared" si="435"/>
        <v>42222.39707175926</v>
      </c>
      <c r="U2804">
        <f t="shared" si="436"/>
        <v>2015</v>
      </c>
      <c r="V2804">
        <f t="shared" si="437"/>
        <v>2015</v>
      </c>
      <c r="W2804" t="str">
        <f t="shared" si="438"/>
        <v>Jul</v>
      </c>
      <c r="X2804" t="str">
        <f t="shared" si="439"/>
        <v>1000 to 4999</v>
      </c>
      <c r="Y2804" s="12">
        <f>VLOOKUP(H2804,Table1[#All],2,)*Kickstarter!E2804</f>
        <v>4002.05</v>
      </c>
      <c r="Z2804" s="5">
        <f>Y2804/'currency conversion'!$B$18</f>
        <v>8.6864797964040439E-5</v>
      </c>
    </row>
    <row r="2805" spans="1:26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0"/>
        <v>1.2795000000000001</v>
      </c>
      <c r="P2805" s="6">
        <f t="shared" si="431"/>
        <v>90.744680851063833</v>
      </c>
      <c r="Q2805" t="str">
        <f t="shared" si="432"/>
        <v>theater</v>
      </c>
      <c r="R2805" t="str">
        <f t="shared" si="433"/>
        <v>plays</v>
      </c>
      <c r="S2805" s="10">
        <f t="shared" si="434"/>
        <v>42157.815694444449</v>
      </c>
      <c r="T2805" s="10">
        <f t="shared" si="435"/>
        <v>42200.75</v>
      </c>
      <c r="U2805">
        <f t="shared" si="436"/>
        <v>2015</v>
      </c>
      <c r="V2805">
        <f t="shared" si="437"/>
        <v>2015</v>
      </c>
      <c r="W2805" t="str">
        <f t="shared" si="438"/>
        <v>Jun</v>
      </c>
      <c r="X2805" t="str">
        <f t="shared" si="439"/>
        <v>10000 to 14999</v>
      </c>
      <c r="Y2805" s="12">
        <f>VLOOKUP(H2805,Table1[#All],2,)*Kickstarter!E2805</f>
        <v>12795</v>
      </c>
      <c r="Z2805" s="5">
        <f>Y2805/'currency conversion'!$B$18</f>
        <v>2.7771644281053391E-4</v>
      </c>
    </row>
    <row r="2806" spans="1:26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0"/>
        <v>1.1499999999999999</v>
      </c>
      <c r="P2806" s="6">
        <f t="shared" si="431"/>
        <v>50</v>
      </c>
      <c r="Q2806" t="str">
        <f t="shared" si="432"/>
        <v>theater</v>
      </c>
      <c r="R2806" t="str">
        <f t="shared" si="433"/>
        <v>plays</v>
      </c>
      <c r="S2806" s="10">
        <f t="shared" si="434"/>
        <v>41881.203587962962</v>
      </c>
      <c r="T2806" s="10">
        <f t="shared" si="435"/>
        <v>41911.203587962962</v>
      </c>
      <c r="U2806">
        <f t="shared" si="436"/>
        <v>2014</v>
      </c>
      <c r="V2806">
        <f t="shared" si="437"/>
        <v>2014</v>
      </c>
      <c r="W2806" t="str">
        <f t="shared" si="438"/>
        <v>Aug</v>
      </c>
      <c r="X2806" t="str">
        <f t="shared" si="439"/>
        <v>1000 to 4999</v>
      </c>
      <c r="Y2806" s="12">
        <f>VLOOKUP(H2806,Table1[#All],2,)*Kickstarter!E2806</f>
        <v>1506.5</v>
      </c>
      <c r="Z2806" s="5">
        <f>Y2806/'currency conversion'!$B$18</f>
        <v>3.2698696451275446E-5</v>
      </c>
    </row>
    <row r="2807" spans="1:26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0"/>
        <v>1.1000000000000001</v>
      </c>
      <c r="P2807" s="6">
        <f t="shared" si="431"/>
        <v>24.444444444444443</v>
      </c>
      <c r="Q2807" t="str">
        <f t="shared" si="432"/>
        <v>theater</v>
      </c>
      <c r="R2807" t="str">
        <f t="shared" si="433"/>
        <v>plays</v>
      </c>
      <c r="S2807" s="10">
        <f t="shared" si="434"/>
        <v>42213.255474537036</v>
      </c>
      <c r="T2807" s="10">
        <f t="shared" si="435"/>
        <v>42238.255474537036</v>
      </c>
      <c r="U2807">
        <f t="shared" si="436"/>
        <v>2015</v>
      </c>
      <c r="V2807">
        <f t="shared" si="437"/>
        <v>2015</v>
      </c>
      <c r="W2807" t="str">
        <f t="shared" si="438"/>
        <v>Jul</v>
      </c>
      <c r="X2807" t="str">
        <f t="shared" si="439"/>
        <v>&lt;1000</v>
      </c>
      <c r="Y2807" s="12">
        <f>VLOOKUP(H2807,Table1[#All],2,)*Kickstarter!E2807</f>
        <v>576.4</v>
      </c>
      <c r="Z2807" s="5">
        <f>Y2807/'currency conversion'!$B$18</f>
        <v>1.2510805598748867E-5</v>
      </c>
    </row>
    <row r="2808" spans="1:26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0"/>
        <v>1.121</v>
      </c>
      <c r="P2808" s="6">
        <f t="shared" si="431"/>
        <v>44.25</v>
      </c>
      <c r="Q2808" t="str">
        <f t="shared" si="432"/>
        <v>theater</v>
      </c>
      <c r="R2808" t="str">
        <f t="shared" si="433"/>
        <v>plays</v>
      </c>
      <c r="S2808" s="10">
        <f t="shared" si="434"/>
        <v>42185.017245370371</v>
      </c>
      <c r="T2808" s="10">
        <f t="shared" si="435"/>
        <v>42221.208333333328</v>
      </c>
      <c r="U2808">
        <f t="shared" si="436"/>
        <v>2015</v>
      </c>
      <c r="V2808">
        <f t="shared" si="437"/>
        <v>2015</v>
      </c>
      <c r="W2808" t="str">
        <f t="shared" si="438"/>
        <v>Jun</v>
      </c>
      <c r="X2808" t="str">
        <f t="shared" si="439"/>
        <v>1000 to 4999</v>
      </c>
      <c r="Y2808" s="12">
        <f>VLOOKUP(H2808,Table1[#All],2,)*Kickstarter!E2808</f>
        <v>4405.53</v>
      </c>
      <c r="Z2808" s="5">
        <f>Y2808/'currency conversion'!$B$18</f>
        <v>9.562236188316463E-5</v>
      </c>
    </row>
    <row r="2809" spans="1:26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0"/>
        <v>1.26</v>
      </c>
      <c r="P2809" s="6">
        <f t="shared" si="431"/>
        <v>67.741935483870961</v>
      </c>
      <c r="Q2809" t="str">
        <f t="shared" si="432"/>
        <v>theater</v>
      </c>
      <c r="R2809" t="str">
        <f t="shared" si="433"/>
        <v>plays</v>
      </c>
      <c r="S2809" s="10">
        <f t="shared" si="434"/>
        <v>42154.623124999998</v>
      </c>
      <c r="T2809" s="10">
        <f t="shared" si="435"/>
        <v>42184.623124999998</v>
      </c>
      <c r="U2809">
        <f t="shared" si="436"/>
        <v>2015</v>
      </c>
      <c r="V2809">
        <f t="shared" si="437"/>
        <v>2015</v>
      </c>
      <c r="W2809" t="str">
        <f t="shared" si="438"/>
        <v>May</v>
      </c>
      <c r="X2809" t="str">
        <f t="shared" si="439"/>
        <v>5000 to 9999</v>
      </c>
      <c r="Y2809" s="12">
        <f>VLOOKUP(H2809,Table1[#All],2,)*Kickstarter!E2809</f>
        <v>6300</v>
      </c>
      <c r="Z2809" s="5">
        <f>Y2809/'currency conversion'!$B$18</f>
        <v>1.3674197653039185E-4</v>
      </c>
    </row>
    <row r="2810" spans="1:26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0"/>
        <v>1.0024444444444445</v>
      </c>
      <c r="P2810" s="6">
        <f t="shared" si="431"/>
        <v>65.376811594202906</v>
      </c>
      <c r="Q2810" t="str">
        <f t="shared" si="432"/>
        <v>theater</v>
      </c>
      <c r="R2810" t="str">
        <f t="shared" si="433"/>
        <v>plays</v>
      </c>
      <c r="S2810" s="10">
        <f t="shared" si="434"/>
        <v>42208.59646990741</v>
      </c>
      <c r="T2810" s="10">
        <f t="shared" si="435"/>
        <v>42238.59646990741</v>
      </c>
      <c r="U2810">
        <f t="shared" si="436"/>
        <v>2015</v>
      </c>
      <c r="V2810">
        <f t="shared" si="437"/>
        <v>2015</v>
      </c>
      <c r="W2810" t="str">
        <f t="shared" si="438"/>
        <v>Jul</v>
      </c>
      <c r="X2810" t="str">
        <f t="shared" si="439"/>
        <v>1000 to 4999</v>
      </c>
      <c r="Y2810" s="12">
        <f>VLOOKUP(H2810,Table1[#All],2,)*Kickstarter!E2810</f>
        <v>4511</v>
      </c>
      <c r="Z2810" s="5">
        <f>Y2810/'currency conversion'!$B$18</f>
        <v>9.7911596210888512E-5</v>
      </c>
    </row>
    <row r="2811" spans="1:26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0"/>
        <v>1.024</v>
      </c>
      <c r="P2811" s="6">
        <f t="shared" si="431"/>
        <v>121.9047619047619</v>
      </c>
      <c r="Q2811" t="str">
        <f t="shared" si="432"/>
        <v>theater</v>
      </c>
      <c r="R2811" t="str">
        <f t="shared" si="433"/>
        <v>plays</v>
      </c>
      <c r="S2811" s="10">
        <f t="shared" si="434"/>
        <v>42451.246817129635</v>
      </c>
      <c r="T2811" s="10">
        <f t="shared" si="435"/>
        <v>42459.360416666663</v>
      </c>
      <c r="U2811">
        <f t="shared" si="436"/>
        <v>2016</v>
      </c>
      <c r="V2811">
        <f t="shared" si="437"/>
        <v>2016</v>
      </c>
      <c r="W2811" t="str">
        <f t="shared" si="438"/>
        <v>Mar</v>
      </c>
      <c r="X2811" t="str">
        <f t="shared" si="439"/>
        <v>1000 to 4999</v>
      </c>
      <c r="Y2811" s="12">
        <f>VLOOKUP(H2811,Table1[#All],2,)*Kickstarter!E2811</f>
        <v>2560</v>
      </c>
      <c r="Z2811" s="5">
        <f>Y2811/'currency conversion'!$B$18</f>
        <v>5.556499363774653E-5</v>
      </c>
    </row>
    <row r="2812" spans="1:26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0"/>
        <v>1.0820000000000001</v>
      </c>
      <c r="P2812" s="6">
        <f t="shared" si="431"/>
        <v>47.456140350877192</v>
      </c>
      <c r="Q2812" t="str">
        <f t="shared" si="432"/>
        <v>theater</v>
      </c>
      <c r="R2812" t="str">
        <f t="shared" si="433"/>
        <v>plays</v>
      </c>
      <c r="S2812" s="10">
        <f t="shared" si="434"/>
        <v>41758.88962962963</v>
      </c>
      <c r="T2812" s="10">
        <f t="shared" si="435"/>
        <v>41790.915972222225</v>
      </c>
      <c r="U2812">
        <f t="shared" si="436"/>
        <v>2014</v>
      </c>
      <c r="V2812">
        <f t="shared" si="437"/>
        <v>2014</v>
      </c>
      <c r="W2812" t="str">
        <f t="shared" si="438"/>
        <v>Apr</v>
      </c>
      <c r="X2812" t="str">
        <f t="shared" si="439"/>
        <v>1000 to 4999</v>
      </c>
      <c r="Y2812" s="12">
        <f>VLOOKUP(H2812,Table1[#All],2,)*Kickstarter!E2812</f>
        <v>2705</v>
      </c>
      <c r="Z2812" s="5">
        <f>Y2812/'currency conversion'!$B$18</f>
        <v>5.8712229605509515E-5</v>
      </c>
    </row>
    <row r="2813" spans="1:26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0"/>
        <v>1.0026999999999999</v>
      </c>
      <c r="P2813" s="6">
        <f t="shared" si="431"/>
        <v>92.842592592592595</v>
      </c>
      <c r="Q2813" t="str">
        <f t="shared" si="432"/>
        <v>theater</v>
      </c>
      <c r="R2813" t="str">
        <f t="shared" si="433"/>
        <v>plays</v>
      </c>
      <c r="S2813" s="10">
        <f t="shared" si="434"/>
        <v>42028.246562500004</v>
      </c>
      <c r="T2813" s="10">
        <f t="shared" si="435"/>
        <v>42058.246562500004</v>
      </c>
      <c r="U2813">
        <f t="shared" si="436"/>
        <v>2015</v>
      </c>
      <c r="V2813">
        <f t="shared" si="437"/>
        <v>2015</v>
      </c>
      <c r="W2813" t="str">
        <f t="shared" si="438"/>
        <v>Jan</v>
      </c>
      <c r="X2813" t="str">
        <f t="shared" si="439"/>
        <v>10000 to 14999</v>
      </c>
      <c r="Y2813" s="12">
        <f>VLOOKUP(H2813,Table1[#All],2,)*Kickstarter!E2813</f>
        <v>13135.37</v>
      </c>
      <c r="Z2813" s="5">
        <f>Y2813/'currency conversion'!$B$18</f>
        <v>2.8510419940603384E-4</v>
      </c>
    </row>
    <row r="2814" spans="1:26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0"/>
        <v>1.133</v>
      </c>
      <c r="P2814" s="6">
        <f t="shared" si="431"/>
        <v>68.253012048192772</v>
      </c>
      <c r="Q2814" t="str">
        <f t="shared" si="432"/>
        <v>theater</v>
      </c>
      <c r="R2814" t="str">
        <f t="shared" si="433"/>
        <v>plays</v>
      </c>
      <c r="S2814" s="10">
        <f t="shared" si="434"/>
        <v>42054.49418981481</v>
      </c>
      <c r="T2814" s="10">
        <f t="shared" si="435"/>
        <v>42099.916666666672</v>
      </c>
      <c r="U2814">
        <f t="shared" si="436"/>
        <v>2015</v>
      </c>
      <c r="V2814">
        <f t="shared" si="437"/>
        <v>2015</v>
      </c>
      <c r="W2814" t="str">
        <f t="shared" si="438"/>
        <v>Feb</v>
      </c>
      <c r="X2814" t="str">
        <f t="shared" si="439"/>
        <v>5000 to 9999</v>
      </c>
      <c r="Y2814" s="12">
        <f>VLOOKUP(H2814,Table1[#All],2,)*Kickstarter!E2814</f>
        <v>4248.75</v>
      </c>
      <c r="Z2814" s="5">
        <f>Y2814/'currency conversion'!$B$18</f>
        <v>9.2219440124365453E-5</v>
      </c>
    </row>
    <row r="2815" spans="1:26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0"/>
        <v>1.2757571428571428</v>
      </c>
      <c r="P2815" s="6">
        <f t="shared" si="431"/>
        <v>37.209583333333335</v>
      </c>
      <c r="Q2815" t="str">
        <f t="shared" si="432"/>
        <v>theater</v>
      </c>
      <c r="R2815" t="str">
        <f t="shared" si="433"/>
        <v>plays</v>
      </c>
      <c r="S2815" s="10">
        <f t="shared" si="434"/>
        <v>42693.492604166662</v>
      </c>
      <c r="T2815" s="10">
        <f t="shared" si="435"/>
        <v>42718.492604166662</v>
      </c>
      <c r="U2815">
        <f t="shared" si="436"/>
        <v>2016</v>
      </c>
      <c r="V2815">
        <f t="shared" si="437"/>
        <v>2016</v>
      </c>
      <c r="W2815" t="str">
        <f t="shared" si="438"/>
        <v>Nov</v>
      </c>
      <c r="X2815" t="str">
        <f t="shared" si="439"/>
        <v>1000 to 4999</v>
      </c>
      <c r="Y2815" s="12">
        <f>VLOOKUP(H2815,Table1[#All],2,)*Kickstarter!E2815</f>
        <v>3572.12</v>
      </c>
      <c r="Z2815" s="5">
        <f>Y2815/'currency conversion'!$B$18</f>
        <v>7.7533134794244971E-5</v>
      </c>
    </row>
    <row r="2816" spans="1:26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0"/>
        <v>1.0773333333333333</v>
      </c>
      <c r="P2816" s="6">
        <f t="shared" si="431"/>
        <v>25.25</v>
      </c>
      <c r="Q2816" t="str">
        <f t="shared" si="432"/>
        <v>theater</v>
      </c>
      <c r="R2816" t="str">
        <f t="shared" si="433"/>
        <v>plays</v>
      </c>
      <c r="S2816" s="10">
        <f t="shared" si="434"/>
        <v>42103.149479166663</v>
      </c>
      <c r="T2816" s="10">
        <f t="shared" si="435"/>
        <v>42133.149479166663</v>
      </c>
      <c r="U2816">
        <f t="shared" si="436"/>
        <v>2015</v>
      </c>
      <c r="V2816">
        <f t="shared" si="437"/>
        <v>2015</v>
      </c>
      <c r="W2816" t="str">
        <f t="shared" si="438"/>
        <v>Apr</v>
      </c>
      <c r="X2816" t="str">
        <f t="shared" si="439"/>
        <v>1000 to 4999</v>
      </c>
      <c r="Y2816" s="12">
        <f>VLOOKUP(H2816,Table1[#All],2,)*Kickstarter!E2816</f>
        <v>2116.96</v>
      </c>
      <c r="Z2816" s="5">
        <f>Y2816/'currency conversion'!$B$18</f>
        <v>4.5948776926314022E-5</v>
      </c>
    </row>
    <row r="2817" spans="1:26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0"/>
        <v>2.42</v>
      </c>
      <c r="P2817" s="6">
        <f t="shared" si="431"/>
        <v>43.214285714285715</v>
      </c>
      <c r="Q2817" t="str">
        <f t="shared" si="432"/>
        <v>theater</v>
      </c>
      <c r="R2817" t="str">
        <f t="shared" si="433"/>
        <v>plays</v>
      </c>
      <c r="S2817" s="10">
        <f t="shared" si="434"/>
        <v>42559.526724537034</v>
      </c>
      <c r="T2817" s="10">
        <f t="shared" si="435"/>
        <v>42589.526724537034</v>
      </c>
      <c r="U2817">
        <f t="shared" si="436"/>
        <v>2016</v>
      </c>
      <c r="V2817">
        <f t="shared" si="437"/>
        <v>2016</v>
      </c>
      <c r="W2817" t="str">
        <f t="shared" si="438"/>
        <v>Jul</v>
      </c>
      <c r="X2817" t="str">
        <f t="shared" si="439"/>
        <v>&lt;1000</v>
      </c>
      <c r="Y2817" s="12">
        <f>VLOOKUP(H2817,Table1[#All],2,)*Kickstarter!E2817</f>
        <v>453.75</v>
      </c>
      <c r="Z2817" s="5">
        <f>Y2817/'currency conversion'!$B$18</f>
        <v>9.8486780715341746E-6</v>
      </c>
    </row>
    <row r="2818" spans="1:26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0"/>
        <v>1.4156666666666666</v>
      </c>
      <c r="P2818" s="6">
        <f t="shared" si="431"/>
        <v>25.130177514792898</v>
      </c>
      <c r="Q2818" t="str">
        <f t="shared" si="432"/>
        <v>theater</v>
      </c>
      <c r="R2818" t="str">
        <f t="shared" si="433"/>
        <v>plays</v>
      </c>
      <c r="S2818" s="10">
        <f t="shared" si="434"/>
        <v>42188.217499999999</v>
      </c>
      <c r="T2818" s="10">
        <f t="shared" si="435"/>
        <v>42218.416666666672</v>
      </c>
      <c r="U2818">
        <f t="shared" si="436"/>
        <v>2015</v>
      </c>
      <c r="V2818">
        <f t="shared" si="437"/>
        <v>2015</v>
      </c>
      <c r="W2818" t="str">
        <f t="shared" si="438"/>
        <v>Jul</v>
      </c>
      <c r="X2818" t="str">
        <f t="shared" si="439"/>
        <v>1000 to 4999</v>
      </c>
      <c r="Y2818" s="12">
        <f>VLOOKUP(H2818,Table1[#All],2,)*Kickstarter!E2818</f>
        <v>5563.5700000000006</v>
      </c>
      <c r="Z2818" s="5">
        <f>Y2818/'currency conversion'!$B$18</f>
        <v>1.2075770767701464E-4</v>
      </c>
    </row>
    <row r="2819" spans="1:26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0">IF(D2819&lt;&gt;0,IF(E2819&lt;&gt;0,E2819/D2819,0),0)</f>
        <v>1.3</v>
      </c>
      <c r="P2819" s="6">
        <f t="shared" ref="P2819:P2882" si="441">IF(L2819&lt;&gt;0,IF(E2819&lt;&gt;0,E2819/L2819,0),0)</f>
        <v>23.636363636363637</v>
      </c>
      <c r="Q2819" t="str">
        <f t="shared" ref="Q2819:Q2882" si="442">LEFT(N2819,SEARCH("/",N2819,1)-1)</f>
        <v>theater</v>
      </c>
      <c r="R2819" t="str">
        <f t="shared" ref="R2819:R2882" si="443">RIGHT(N2819,LEN(N2819)-SEARCH("/",N2819,1))</f>
        <v>plays</v>
      </c>
      <c r="S2819" s="10">
        <f t="shared" ref="S2819:S2882" si="444">(J2819/86400)+25569+(-6/24)</f>
        <v>42023.384976851856</v>
      </c>
      <c r="T2819" s="10">
        <f t="shared" ref="T2819:T2882" si="445">(I2819/86400)+25569+(-6/24)</f>
        <v>42063.384976851856</v>
      </c>
      <c r="U2819">
        <f t="shared" ref="U2819:U2882" si="446">YEAR(S2819)</f>
        <v>2015</v>
      </c>
      <c r="V2819">
        <f t="shared" ref="V2819:V2882" si="447">YEAR(T2819)</f>
        <v>2015</v>
      </c>
      <c r="W2819" t="str">
        <f t="shared" ref="W2819:W2882" si="448">TEXT(S2819,"mmm")</f>
        <v>Jan</v>
      </c>
      <c r="X2819" t="str">
        <f t="shared" ref="X2819:X2882" si="449">IF(E2819=0,"No funding",IF(E2819&lt;1000,"&lt;1000",IF(E2819&lt;4999,"1000 to 4999",IF(E2819&lt;10000,"5000 to 9999",IF(E2819&lt;14999,"10000 to 14999",IF(E2819&lt;20000,"15000 to 19999",IF(E2819&lt;25000,"20000 to 24999",IF(E2819&lt;30000,"25000 to 29999",IF(E2819&lt;35000,"30000 to 34999",IF(E2819&lt;40000,"35000 to 39999",IF(E2819&lt;45000,"40000 to 44999",IF(E2819&lt;50000,"45000 to 49999","&gt;50000"))))))))))))</f>
        <v>&lt;1000</v>
      </c>
      <c r="Y2819" s="12">
        <f>VLOOKUP(H2819,Table1[#All],2,)*Kickstarter!E2819</f>
        <v>1021.8000000000001</v>
      </c>
      <c r="Z2819" s="5">
        <f>Y2819/'currency conversion'!$B$18</f>
        <v>2.2178246288691176E-5</v>
      </c>
    </row>
    <row r="2820" spans="1:26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0"/>
        <v>1.0603</v>
      </c>
      <c r="P2820" s="6">
        <f t="shared" si="441"/>
        <v>103.95098039215686</v>
      </c>
      <c r="Q2820" t="str">
        <f t="shared" si="442"/>
        <v>theater</v>
      </c>
      <c r="R2820" t="str">
        <f t="shared" si="443"/>
        <v>plays</v>
      </c>
      <c r="S2820" s="10">
        <f t="shared" si="444"/>
        <v>42250.348217592589</v>
      </c>
      <c r="T2820" s="10">
        <f t="shared" si="445"/>
        <v>42270.348217592589</v>
      </c>
      <c r="U2820">
        <f t="shared" si="446"/>
        <v>2015</v>
      </c>
      <c r="V2820">
        <f t="shared" si="447"/>
        <v>2015</v>
      </c>
      <c r="W2820" t="str">
        <f t="shared" si="448"/>
        <v>Sep</v>
      </c>
      <c r="X2820" t="str">
        <f t="shared" si="449"/>
        <v>10000 to 14999</v>
      </c>
      <c r="Y2820" s="12">
        <f>VLOOKUP(H2820,Table1[#All],2,)*Kickstarter!E2820</f>
        <v>10603</v>
      </c>
      <c r="Z2820" s="5">
        <f>Y2820/'currency conversion'!$B$18</f>
        <v>2.3013891700821346E-4</v>
      </c>
    </row>
    <row r="2821" spans="1:26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0"/>
        <v>1.048</v>
      </c>
      <c r="P2821" s="6">
        <f t="shared" si="441"/>
        <v>50.384615384615387</v>
      </c>
      <c r="Q2821" t="str">
        <f t="shared" si="442"/>
        <v>theater</v>
      </c>
      <c r="R2821" t="str">
        <f t="shared" si="443"/>
        <v>plays</v>
      </c>
      <c r="S2821" s="10">
        <f t="shared" si="444"/>
        <v>42139.275567129633</v>
      </c>
      <c r="T2821" s="10">
        <f t="shared" si="445"/>
        <v>42169.275567129633</v>
      </c>
      <c r="U2821">
        <f t="shared" si="446"/>
        <v>2015</v>
      </c>
      <c r="V2821">
        <f t="shared" si="447"/>
        <v>2015</v>
      </c>
      <c r="W2821" t="str">
        <f t="shared" si="448"/>
        <v>May</v>
      </c>
      <c r="X2821" t="str">
        <f t="shared" si="449"/>
        <v>5000 to 9999</v>
      </c>
      <c r="Y2821" s="12">
        <f>VLOOKUP(H2821,Table1[#All],2,)*Kickstarter!E2821</f>
        <v>6864.4000000000005</v>
      </c>
      <c r="Z2821" s="5">
        <f>Y2821/'currency conversion'!$B$18</f>
        <v>1.4899232122146379E-4</v>
      </c>
    </row>
    <row r="2822" spans="1:26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0"/>
        <v>1.36</v>
      </c>
      <c r="P2822" s="6">
        <f t="shared" si="441"/>
        <v>13.6</v>
      </c>
      <c r="Q2822" t="str">
        <f t="shared" si="442"/>
        <v>theater</v>
      </c>
      <c r="R2822" t="str">
        <f t="shared" si="443"/>
        <v>plays</v>
      </c>
      <c r="S2822" s="10">
        <f t="shared" si="444"/>
        <v>42401.360983796301</v>
      </c>
      <c r="T2822" s="10">
        <f t="shared" si="445"/>
        <v>42425.75</v>
      </c>
      <c r="U2822">
        <f t="shared" si="446"/>
        <v>2016</v>
      </c>
      <c r="V2822">
        <f t="shared" si="447"/>
        <v>2016</v>
      </c>
      <c r="W2822" t="str">
        <f t="shared" si="448"/>
        <v>Feb</v>
      </c>
      <c r="X2822" t="str">
        <f t="shared" si="449"/>
        <v>&lt;1000</v>
      </c>
      <c r="Y2822" s="12">
        <f>VLOOKUP(H2822,Table1[#All],2,)*Kickstarter!E2822</f>
        <v>356.32</v>
      </c>
      <c r="Z2822" s="5">
        <f>Y2822/'currency conversion'!$B$18</f>
        <v>7.7339525519538441E-6</v>
      </c>
    </row>
    <row r="2823" spans="1:26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0"/>
        <v>1</v>
      </c>
      <c r="P2823" s="6">
        <f t="shared" si="441"/>
        <v>28.571428571428573</v>
      </c>
      <c r="Q2823" t="str">
        <f t="shared" si="442"/>
        <v>theater</v>
      </c>
      <c r="R2823" t="str">
        <f t="shared" si="443"/>
        <v>plays</v>
      </c>
      <c r="S2823" s="10">
        <f t="shared" si="444"/>
        <v>41875.672858796301</v>
      </c>
      <c r="T2823" s="10">
        <f t="shared" si="445"/>
        <v>41905.672858796301</v>
      </c>
      <c r="U2823">
        <f t="shared" si="446"/>
        <v>2014</v>
      </c>
      <c r="V2823">
        <f t="shared" si="447"/>
        <v>2014</v>
      </c>
      <c r="W2823" t="str">
        <f t="shared" si="448"/>
        <v>Aug</v>
      </c>
      <c r="X2823" t="str">
        <f t="shared" si="449"/>
        <v>1000 to 4999</v>
      </c>
      <c r="Y2823" s="12">
        <f>VLOOKUP(H2823,Table1[#All],2,)*Kickstarter!E2823</f>
        <v>1310</v>
      </c>
      <c r="Z2823" s="5">
        <f>Y2823/'currency conversion'!$B$18</f>
        <v>2.8433649088065608E-5</v>
      </c>
    </row>
    <row r="2824" spans="1:26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0"/>
        <v>1</v>
      </c>
      <c r="P2824" s="6">
        <f t="shared" si="441"/>
        <v>63.829787234042556</v>
      </c>
      <c r="Q2824" t="str">
        <f t="shared" si="442"/>
        <v>theater</v>
      </c>
      <c r="R2824" t="str">
        <f t="shared" si="443"/>
        <v>plays</v>
      </c>
      <c r="S2824" s="10">
        <f t="shared" si="444"/>
        <v>42060.433935185181</v>
      </c>
      <c r="T2824" s="10">
        <f t="shared" si="445"/>
        <v>42090.392268518517</v>
      </c>
      <c r="U2824">
        <f t="shared" si="446"/>
        <v>2015</v>
      </c>
      <c r="V2824">
        <f t="shared" si="447"/>
        <v>2015</v>
      </c>
      <c r="W2824" t="str">
        <f t="shared" si="448"/>
        <v>Feb</v>
      </c>
      <c r="X2824" t="str">
        <f t="shared" si="449"/>
        <v>5000 to 9999</v>
      </c>
      <c r="Y2824" s="12">
        <f>VLOOKUP(H2824,Table1[#All],2,)*Kickstarter!E2824</f>
        <v>6000</v>
      </c>
      <c r="Z2824" s="5">
        <f>Y2824/'currency conversion'!$B$18</f>
        <v>1.3023045383846844E-4</v>
      </c>
    </row>
    <row r="2825" spans="1:26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0"/>
        <v>1.24</v>
      </c>
      <c r="P2825" s="6">
        <f t="shared" si="441"/>
        <v>8.8571428571428577</v>
      </c>
      <c r="Q2825" t="str">
        <f t="shared" si="442"/>
        <v>theater</v>
      </c>
      <c r="R2825" t="str">
        <f t="shared" si="443"/>
        <v>plays</v>
      </c>
      <c r="S2825" s="10">
        <f t="shared" si="444"/>
        <v>42066.761643518519</v>
      </c>
      <c r="T2825" s="10">
        <f t="shared" si="445"/>
        <v>42094.707638888889</v>
      </c>
      <c r="U2825">
        <f t="shared" si="446"/>
        <v>2015</v>
      </c>
      <c r="V2825">
        <f t="shared" si="447"/>
        <v>2015</v>
      </c>
      <c r="W2825" t="str">
        <f t="shared" si="448"/>
        <v>Mar</v>
      </c>
      <c r="X2825" t="str">
        <f t="shared" si="449"/>
        <v>&lt;1000</v>
      </c>
      <c r="Y2825" s="12">
        <f>VLOOKUP(H2825,Table1[#All],2,)*Kickstarter!E2825</f>
        <v>162.44</v>
      </c>
      <c r="Z2825" s="5">
        <f>Y2825/'currency conversion'!$B$18</f>
        <v>3.5257724869201354E-6</v>
      </c>
    </row>
    <row r="2826" spans="1:26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0"/>
        <v>1.1692307692307693</v>
      </c>
      <c r="P2826" s="6">
        <f t="shared" si="441"/>
        <v>50.666666666666664</v>
      </c>
      <c r="Q2826" t="str">
        <f t="shared" si="442"/>
        <v>theater</v>
      </c>
      <c r="R2826" t="str">
        <f t="shared" si="443"/>
        <v>plays</v>
      </c>
      <c r="S2826" s="10">
        <f t="shared" si="444"/>
        <v>42136.020787037036</v>
      </c>
      <c r="T2826" s="10">
        <f t="shared" si="445"/>
        <v>42167.821527777778</v>
      </c>
      <c r="U2826">
        <f t="shared" si="446"/>
        <v>2015</v>
      </c>
      <c r="V2826">
        <f t="shared" si="447"/>
        <v>2015</v>
      </c>
      <c r="W2826" t="str">
        <f t="shared" si="448"/>
        <v>May</v>
      </c>
      <c r="X2826" t="str">
        <f t="shared" si="449"/>
        <v>&lt;1000</v>
      </c>
      <c r="Y2826" s="12">
        <f>VLOOKUP(H2826,Table1[#All],2,)*Kickstarter!E2826</f>
        <v>760</v>
      </c>
      <c r="Z2826" s="5">
        <f>Y2826/'currency conversion'!$B$18</f>
        <v>1.6495857486206E-5</v>
      </c>
    </row>
    <row r="2827" spans="1:26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0"/>
        <v>1.0333333333333334</v>
      </c>
      <c r="P2827" s="6">
        <f t="shared" si="441"/>
        <v>60.784313725490193</v>
      </c>
      <c r="Q2827" t="str">
        <f t="shared" si="442"/>
        <v>theater</v>
      </c>
      <c r="R2827" t="str">
        <f t="shared" si="443"/>
        <v>plays</v>
      </c>
      <c r="S2827" s="10">
        <f t="shared" si="444"/>
        <v>42312.542662037042</v>
      </c>
      <c r="T2827" s="10">
        <f t="shared" si="445"/>
        <v>42342.542662037042</v>
      </c>
      <c r="U2827">
        <f t="shared" si="446"/>
        <v>2015</v>
      </c>
      <c r="V2827">
        <f t="shared" si="447"/>
        <v>2015</v>
      </c>
      <c r="W2827" t="str">
        <f t="shared" si="448"/>
        <v>Nov</v>
      </c>
      <c r="X2827" t="str">
        <f t="shared" si="449"/>
        <v>1000 to 4999</v>
      </c>
      <c r="Y2827" s="12">
        <f>VLOOKUP(H2827,Table1[#All],2,)*Kickstarter!E2827</f>
        <v>4061</v>
      </c>
      <c r="Z2827" s="5">
        <f>Y2827/'currency conversion'!$B$18</f>
        <v>8.8144312173003378E-5</v>
      </c>
    </row>
    <row r="2828" spans="1:26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0"/>
        <v>1.0774999999999999</v>
      </c>
      <c r="P2828" s="6">
        <f t="shared" si="441"/>
        <v>113.42105263157895</v>
      </c>
      <c r="Q2828" t="str">
        <f t="shared" si="442"/>
        <v>theater</v>
      </c>
      <c r="R2828" t="str">
        <f t="shared" si="443"/>
        <v>plays</v>
      </c>
      <c r="S2828" s="10">
        <f t="shared" si="444"/>
        <v>42170.784861111111</v>
      </c>
      <c r="T2828" s="10">
        <f t="shared" si="445"/>
        <v>42195.041666666672</v>
      </c>
      <c r="U2828">
        <f t="shared" si="446"/>
        <v>2015</v>
      </c>
      <c r="V2828">
        <f t="shared" si="447"/>
        <v>2015</v>
      </c>
      <c r="W2828" t="str">
        <f t="shared" si="448"/>
        <v>Jun</v>
      </c>
      <c r="X2828" t="str">
        <f t="shared" si="449"/>
        <v>1000 to 4999</v>
      </c>
      <c r="Y2828" s="12">
        <f>VLOOKUP(H2828,Table1[#All],2,)*Kickstarter!E2828</f>
        <v>2155</v>
      </c>
      <c r="Z2828" s="5">
        <f>Y2828/'currency conversion'!$B$18</f>
        <v>4.6774438003649914E-5</v>
      </c>
    </row>
    <row r="2829" spans="1:26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0"/>
        <v>1.2024999999999999</v>
      </c>
      <c r="P2829" s="6">
        <f t="shared" si="441"/>
        <v>104.56521739130434</v>
      </c>
      <c r="Q2829" t="str">
        <f t="shared" si="442"/>
        <v>theater</v>
      </c>
      <c r="R2829" t="str">
        <f t="shared" si="443"/>
        <v>plays</v>
      </c>
      <c r="S2829" s="10">
        <f t="shared" si="444"/>
        <v>42494.433634259258</v>
      </c>
      <c r="T2829" s="10">
        <f t="shared" si="445"/>
        <v>42524.4375</v>
      </c>
      <c r="U2829">
        <f t="shared" si="446"/>
        <v>2016</v>
      </c>
      <c r="V2829">
        <f t="shared" si="447"/>
        <v>2016</v>
      </c>
      <c r="W2829" t="str">
        <f t="shared" si="448"/>
        <v>May</v>
      </c>
      <c r="X2829" t="str">
        <f t="shared" si="449"/>
        <v>1000 to 4999</v>
      </c>
      <c r="Y2829" s="12">
        <f>VLOOKUP(H2829,Table1[#All],2,)*Kickstarter!E2829</f>
        <v>2405</v>
      </c>
      <c r="Z2829" s="5">
        <f>Y2829/'currency conversion'!$B$18</f>
        <v>5.2200706913586094E-5</v>
      </c>
    </row>
    <row r="2830" spans="1:26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0"/>
        <v>1.0037894736842106</v>
      </c>
      <c r="P2830" s="6">
        <f t="shared" si="441"/>
        <v>98.30927835051547</v>
      </c>
      <c r="Q2830" t="str">
        <f t="shared" si="442"/>
        <v>theater</v>
      </c>
      <c r="R2830" t="str">
        <f t="shared" si="443"/>
        <v>plays</v>
      </c>
      <c r="S2830" s="10">
        <f t="shared" si="444"/>
        <v>42254.014687499999</v>
      </c>
      <c r="T2830" s="10">
        <f t="shared" si="445"/>
        <v>42279.708333333328</v>
      </c>
      <c r="U2830">
        <f t="shared" si="446"/>
        <v>2015</v>
      </c>
      <c r="V2830">
        <f t="shared" si="447"/>
        <v>2015</v>
      </c>
      <c r="W2830" t="str">
        <f t="shared" si="448"/>
        <v>Sep</v>
      </c>
      <c r="X2830" t="str">
        <f t="shared" si="449"/>
        <v>5000 to 9999</v>
      </c>
      <c r="Y2830" s="12">
        <f>VLOOKUP(H2830,Table1[#All],2,)*Kickstarter!E2830</f>
        <v>12492.16</v>
      </c>
      <c r="Z2830" s="5">
        <f>Y2830/'currency conversion'!$B$18</f>
        <v>2.7114327770379361E-4</v>
      </c>
    </row>
    <row r="2831" spans="1:26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0"/>
        <v>1.0651999999999999</v>
      </c>
      <c r="P2831" s="6">
        <f t="shared" si="441"/>
        <v>35.039473684210527</v>
      </c>
      <c r="Q2831" t="str">
        <f t="shared" si="442"/>
        <v>theater</v>
      </c>
      <c r="R2831" t="str">
        <f t="shared" si="443"/>
        <v>plays</v>
      </c>
      <c r="S2831" s="10">
        <f t="shared" si="444"/>
        <v>42495.184236111112</v>
      </c>
      <c r="T2831" s="10">
        <f t="shared" si="445"/>
        <v>42523.184236111112</v>
      </c>
      <c r="U2831">
        <f t="shared" si="446"/>
        <v>2016</v>
      </c>
      <c r="V2831">
        <f t="shared" si="447"/>
        <v>2016</v>
      </c>
      <c r="W2831" t="str">
        <f t="shared" si="448"/>
        <v>May</v>
      </c>
      <c r="X2831" t="str">
        <f t="shared" si="449"/>
        <v>1000 to 4999</v>
      </c>
      <c r="Y2831" s="12">
        <f>VLOOKUP(H2831,Table1[#All],2,)*Kickstarter!E2831</f>
        <v>3488.53</v>
      </c>
      <c r="Z2831" s="5">
        <f>Y2831/'currency conversion'!$B$18</f>
        <v>7.5718807521518711E-5</v>
      </c>
    </row>
    <row r="2832" spans="1:26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0"/>
        <v>1</v>
      </c>
      <c r="P2832" s="6">
        <f t="shared" si="441"/>
        <v>272.72727272727275</v>
      </c>
      <c r="Q2832" t="str">
        <f t="shared" si="442"/>
        <v>theater</v>
      </c>
      <c r="R2832" t="str">
        <f t="shared" si="443"/>
        <v>plays</v>
      </c>
      <c r="S2832" s="10">
        <f t="shared" si="444"/>
        <v>41758.589675925927</v>
      </c>
      <c r="T2832" s="10">
        <f t="shared" si="445"/>
        <v>41770.915972222225</v>
      </c>
      <c r="U2832">
        <f t="shared" si="446"/>
        <v>2014</v>
      </c>
      <c r="V2832">
        <f t="shared" si="447"/>
        <v>2014</v>
      </c>
      <c r="W2832" t="str">
        <f t="shared" si="448"/>
        <v>Apr</v>
      </c>
      <c r="X2832" t="str">
        <f t="shared" si="449"/>
        <v>1000 to 4999</v>
      </c>
      <c r="Y2832" s="12">
        <f>VLOOKUP(H2832,Table1[#All],2,)*Kickstarter!E2832</f>
        <v>3000</v>
      </c>
      <c r="Z2832" s="5">
        <f>Y2832/'currency conversion'!$B$18</f>
        <v>6.5115226919234219E-5</v>
      </c>
    </row>
    <row r="2833" spans="1:26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0"/>
        <v>1.1066666666666667</v>
      </c>
      <c r="P2833" s="6">
        <f t="shared" si="441"/>
        <v>63.846153846153847</v>
      </c>
      <c r="Q2833" t="str">
        <f t="shared" si="442"/>
        <v>theater</v>
      </c>
      <c r="R2833" t="str">
        <f t="shared" si="443"/>
        <v>plays</v>
      </c>
      <c r="S2833" s="10">
        <f t="shared" si="444"/>
        <v>42171.574884259258</v>
      </c>
      <c r="T2833" s="10">
        <f t="shared" si="445"/>
        <v>42201.574884259258</v>
      </c>
      <c r="U2833">
        <f t="shared" si="446"/>
        <v>2015</v>
      </c>
      <c r="V2833">
        <f t="shared" si="447"/>
        <v>2015</v>
      </c>
      <c r="W2833" t="str">
        <f t="shared" si="448"/>
        <v>Jun</v>
      </c>
      <c r="X2833" t="str">
        <f t="shared" si="449"/>
        <v>1000 to 4999</v>
      </c>
      <c r="Y2833" s="12">
        <f>VLOOKUP(H2833,Table1[#All],2,)*Kickstarter!E2833</f>
        <v>3320</v>
      </c>
      <c r="Z2833" s="5">
        <f>Y2833/'currency conversion'!$B$18</f>
        <v>7.2060851123952537E-5</v>
      </c>
    </row>
    <row r="2834" spans="1:26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0"/>
        <v>1.1471959999999999</v>
      </c>
      <c r="P2834" s="6">
        <f t="shared" si="441"/>
        <v>30.189368421052631</v>
      </c>
      <c r="Q2834" t="str">
        <f t="shared" si="442"/>
        <v>theater</v>
      </c>
      <c r="R2834" t="str">
        <f t="shared" si="443"/>
        <v>plays</v>
      </c>
      <c r="S2834" s="10">
        <f t="shared" si="444"/>
        <v>41938.459421296298</v>
      </c>
      <c r="T2834" s="10">
        <f t="shared" si="445"/>
        <v>41966.666666666672</v>
      </c>
      <c r="U2834">
        <f t="shared" si="446"/>
        <v>2014</v>
      </c>
      <c r="V2834">
        <f t="shared" si="447"/>
        <v>2014</v>
      </c>
      <c r="W2834" t="str">
        <f t="shared" si="448"/>
        <v>Oct</v>
      </c>
      <c r="X2834" t="str">
        <f t="shared" si="449"/>
        <v>1000 to 4999</v>
      </c>
      <c r="Y2834" s="12">
        <f>VLOOKUP(H2834,Table1[#All],2,)*Kickstarter!E2834</f>
        <v>3757.0668999999998</v>
      </c>
      <c r="Z2834" s="5">
        <f>Y2834/'currency conversion'!$B$18</f>
        <v>8.1547421248081282E-5</v>
      </c>
    </row>
    <row r="2835" spans="1:26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0"/>
        <v>1.0825925925925926</v>
      </c>
      <c r="P2835" s="6">
        <f t="shared" si="441"/>
        <v>83.51428571428572</v>
      </c>
      <c r="Q2835" t="str">
        <f t="shared" si="442"/>
        <v>theater</v>
      </c>
      <c r="R2835" t="str">
        <f t="shared" si="443"/>
        <v>plays</v>
      </c>
      <c r="S2835" s="10">
        <f t="shared" si="444"/>
        <v>42267.877696759257</v>
      </c>
      <c r="T2835" s="10">
        <f t="shared" si="445"/>
        <v>42287.833333333328</v>
      </c>
      <c r="U2835">
        <f t="shared" si="446"/>
        <v>2015</v>
      </c>
      <c r="V2835">
        <f t="shared" si="447"/>
        <v>2015</v>
      </c>
      <c r="W2835" t="str">
        <f t="shared" si="448"/>
        <v>Sep</v>
      </c>
      <c r="X2835" t="str">
        <f t="shared" si="449"/>
        <v>1000 to 4999</v>
      </c>
      <c r="Y2835" s="12">
        <f>VLOOKUP(H2835,Table1[#All],2,)*Kickstarter!E2835</f>
        <v>2923</v>
      </c>
      <c r="Z2835" s="5">
        <f>Y2835/'currency conversion'!$B$18</f>
        <v>6.344393609497387E-5</v>
      </c>
    </row>
    <row r="2836" spans="1:26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0"/>
        <v>1.7</v>
      </c>
      <c r="P2836" s="6">
        <f t="shared" si="441"/>
        <v>64.761904761904759</v>
      </c>
      <c r="Q2836" t="str">
        <f t="shared" si="442"/>
        <v>theater</v>
      </c>
      <c r="R2836" t="str">
        <f t="shared" si="443"/>
        <v>plays</v>
      </c>
      <c r="S2836" s="10">
        <f t="shared" si="444"/>
        <v>42019.709837962961</v>
      </c>
      <c r="T2836" s="10">
        <f t="shared" si="445"/>
        <v>42034.709837962961</v>
      </c>
      <c r="U2836">
        <f t="shared" si="446"/>
        <v>2015</v>
      </c>
      <c r="V2836">
        <f t="shared" si="447"/>
        <v>2015</v>
      </c>
      <c r="W2836" t="str">
        <f t="shared" si="448"/>
        <v>Jan</v>
      </c>
      <c r="X2836" t="str">
        <f t="shared" si="449"/>
        <v>1000 to 4999</v>
      </c>
      <c r="Y2836" s="12">
        <f>VLOOKUP(H2836,Table1[#All],2,)*Kickstarter!E2836</f>
        <v>1781.6000000000001</v>
      </c>
      <c r="Z2836" s="5">
        <f>Y2836/'currency conversion'!$B$18</f>
        <v>3.8669762759769231E-5</v>
      </c>
    </row>
    <row r="2837" spans="1:26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0"/>
        <v>1.8709899999999999</v>
      </c>
      <c r="P2837" s="6">
        <f t="shared" si="441"/>
        <v>20.118172043010752</v>
      </c>
      <c r="Q2837" t="str">
        <f t="shared" si="442"/>
        <v>theater</v>
      </c>
      <c r="R2837" t="str">
        <f t="shared" si="443"/>
        <v>plays</v>
      </c>
      <c r="S2837" s="10">
        <f t="shared" si="444"/>
        <v>42313.453900462962</v>
      </c>
      <c r="T2837" s="10">
        <f t="shared" si="445"/>
        <v>42342.75</v>
      </c>
      <c r="U2837">
        <f t="shared" si="446"/>
        <v>2015</v>
      </c>
      <c r="V2837">
        <f t="shared" si="447"/>
        <v>2015</v>
      </c>
      <c r="W2837" t="str">
        <f t="shared" si="448"/>
        <v>Nov</v>
      </c>
      <c r="X2837" t="str">
        <f t="shared" si="449"/>
        <v>1000 to 4999</v>
      </c>
      <c r="Y2837" s="12">
        <f>VLOOKUP(H2837,Table1[#All],2,)*Kickstarter!E2837</f>
        <v>2450.9969000000001</v>
      </c>
      <c r="Z2837" s="5">
        <f>Y2837/'currency conversion'!$B$18</f>
        <v>5.319907310727987E-5</v>
      </c>
    </row>
    <row r="2838" spans="1:26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0"/>
        <v>1.0777777777777777</v>
      </c>
      <c r="P2838" s="6">
        <f t="shared" si="441"/>
        <v>44.090909090909093</v>
      </c>
      <c r="Q2838" t="str">
        <f t="shared" si="442"/>
        <v>theater</v>
      </c>
      <c r="R2838" t="str">
        <f t="shared" si="443"/>
        <v>plays</v>
      </c>
      <c r="S2838" s="10">
        <f t="shared" si="444"/>
        <v>42746.011782407411</v>
      </c>
      <c r="T2838" s="10">
        <f t="shared" si="445"/>
        <v>42783.957638888889</v>
      </c>
      <c r="U2838">
        <f t="shared" si="446"/>
        <v>2017</v>
      </c>
      <c r="V2838">
        <f t="shared" si="447"/>
        <v>2017</v>
      </c>
      <c r="W2838" t="str">
        <f t="shared" si="448"/>
        <v>Jan</v>
      </c>
      <c r="X2838" t="str">
        <f t="shared" si="449"/>
        <v>&lt;1000</v>
      </c>
      <c r="Y2838" s="12">
        <f>VLOOKUP(H2838,Table1[#All],2,)*Kickstarter!E2838</f>
        <v>485</v>
      </c>
      <c r="Z2838" s="5">
        <f>Y2838/'currency conversion'!$B$18</f>
        <v>1.0526961685276198E-5</v>
      </c>
    </row>
    <row r="2839" spans="1:26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0"/>
        <v>1</v>
      </c>
      <c r="P2839" s="6">
        <f t="shared" si="441"/>
        <v>40.476190476190474</v>
      </c>
      <c r="Q2839" t="str">
        <f t="shared" si="442"/>
        <v>theater</v>
      </c>
      <c r="R2839" t="str">
        <f t="shared" si="443"/>
        <v>plays</v>
      </c>
      <c r="S2839" s="10">
        <f t="shared" si="444"/>
        <v>42307.658379629633</v>
      </c>
      <c r="T2839" s="10">
        <f t="shared" si="445"/>
        <v>42347.700046296297</v>
      </c>
      <c r="U2839">
        <f t="shared" si="446"/>
        <v>2015</v>
      </c>
      <c r="V2839">
        <f t="shared" si="447"/>
        <v>2015</v>
      </c>
      <c r="W2839" t="str">
        <f t="shared" si="448"/>
        <v>Oct</v>
      </c>
      <c r="X2839" t="str">
        <f t="shared" si="449"/>
        <v>&lt;1000</v>
      </c>
      <c r="Y2839" s="12">
        <f>VLOOKUP(H2839,Table1[#All],2,)*Kickstarter!E2839</f>
        <v>637.5</v>
      </c>
      <c r="Z2839" s="5">
        <f>Y2839/'currency conversion'!$B$18</f>
        <v>1.3836985720337271E-5</v>
      </c>
    </row>
    <row r="2840" spans="1:26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0"/>
        <v>1.2024999999999999</v>
      </c>
      <c r="P2840" s="6">
        <f t="shared" si="441"/>
        <v>44.537037037037038</v>
      </c>
      <c r="Q2840" t="str">
        <f t="shared" si="442"/>
        <v>theater</v>
      </c>
      <c r="R2840" t="str">
        <f t="shared" si="443"/>
        <v>plays</v>
      </c>
      <c r="S2840" s="10">
        <f t="shared" si="444"/>
        <v>41842.357592592591</v>
      </c>
      <c r="T2840" s="10">
        <f t="shared" si="445"/>
        <v>41864.666666666664</v>
      </c>
      <c r="U2840">
        <f t="shared" si="446"/>
        <v>2014</v>
      </c>
      <c r="V2840">
        <f t="shared" si="447"/>
        <v>2014</v>
      </c>
      <c r="W2840" t="str">
        <f t="shared" si="448"/>
        <v>Jul</v>
      </c>
      <c r="X2840" t="str">
        <f t="shared" si="449"/>
        <v>1000 to 4999</v>
      </c>
      <c r="Y2840" s="12">
        <f>VLOOKUP(H2840,Table1[#All],2,)*Kickstarter!E2840</f>
        <v>2405</v>
      </c>
      <c r="Z2840" s="5">
        <f>Y2840/'currency conversion'!$B$18</f>
        <v>5.2200706913586094E-5</v>
      </c>
    </row>
    <row r="2841" spans="1:26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0"/>
        <v>1.1142857142857143</v>
      </c>
      <c r="P2841" s="6">
        <f t="shared" si="441"/>
        <v>125.80645161290323</v>
      </c>
      <c r="Q2841" t="str">
        <f t="shared" si="442"/>
        <v>theater</v>
      </c>
      <c r="R2841" t="str">
        <f t="shared" si="443"/>
        <v>plays</v>
      </c>
      <c r="S2841" s="10">
        <f t="shared" si="444"/>
        <v>41852.990208333329</v>
      </c>
      <c r="T2841" s="10">
        <f t="shared" si="445"/>
        <v>41875.957638888889</v>
      </c>
      <c r="U2841">
        <f t="shared" si="446"/>
        <v>2014</v>
      </c>
      <c r="V2841">
        <f t="shared" si="447"/>
        <v>2014</v>
      </c>
      <c r="W2841" t="str">
        <f t="shared" si="448"/>
        <v>Aug</v>
      </c>
      <c r="X2841" t="str">
        <f t="shared" si="449"/>
        <v>1000 to 4999</v>
      </c>
      <c r="Y2841" s="12">
        <f>VLOOKUP(H2841,Table1[#All],2,)*Kickstarter!E2841</f>
        <v>3900</v>
      </c>
      <c r="Z2841" s="5">
        <f>Y2841/'currency conversion'!$B$18</f>
        <v>8.4649794995004474E-5</v>
      </c>
    </row>
    <row r="2842" spans="1:26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0"/>
        <v>1.04</v>
      </c>
      <c r="P2842" s="6">
        <f t="shared" si="441"/>
        <v>19.696969696969695</v>
      </c>
      <c r="Q2842" t="str">
        <f t="shared" si="442"/>
        <v>theater</v>
      </c>
      <c r="R2842" t="str">
        <f t="shared" si="443"/>
        <v>plays</v>
      </c>
      <c r="S2842" s="10">
        <f t="shared" si="444"/>
        <v>42059.785636574074</v>
      </c>
      <c r="T2842" s="10">
        <f t="shared" si="445"/>
        <v>42081.458333333328</v>
      </c>
      <c r="U2842">
        <f t="shared" si="446"/>
        <v>2015</v>
      </c>
      <c r="V2842">
        <f t="shared" si="447"/>
        <v>2015</v>
      </c>
      <c r="W2842" t="str">
        <f t="shared" si="448"/>
        <v>Feb</v>
      </c>
      <c r="X2842" t="str">
        <f t="shared" si="449"/>
        <v>1000 to 4999</v>
      </c>
      <c r="Y2842" s="12">
        <f>VLOOKUP(H2842,Table1[#All],2,)*Kickstarter!E2842</f>
        <v>3406</v>
      </c>
      <c r="Z2842" s="5">
        <f>Y2842/'currency conversion'!$B$18</f>
        <v>7.3927487628970581E-5</v>
      </c>
    </row>
    <row r="2843" spans="1:26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0"/>
        <v>0.01</v>
      </c>
      <c r="P2843" s="6">
        <f t="shared" si="441"/>
        <v>10</v>
      </c>
      <c r="Q2843" t="str">
        <f t="shared" si="442"/>
        <v>theater</v>
      </c>
      <c r="R2843" t="str">
        <f t="shared" si="443"/>
        <v>plays</v>
      </c>
      <c r="S2843" s="10">
        <f t="shared" si="444"/>
        <v>42291.489548611113</v>
      </c>
      <c r="T2843" s="10">
        <f t="shared" si="445"/>
        <v>42351.531215277777</v>
      </c>
      <c r="U2843">
        <f t="shared" si="446"/>
        <v>2015</v>
      </c>
      <c r="V2843">
        <f t="shared" si="447"/>
        <v>2015</v>
      </c>
      <c r="W2843" t="str">
        <f t="shared" si="448"/>
        <v>Oct</v>
      </c>
      <c r="X2843" t="str">
        <f t="shared" si="449"/>
        <v>&lt;1000</v>
      </c>
      <c r="Y2843" s="12">
        <f>VLOOKUP(H2843,Table1[#All],2,)*Kickstarter!E2843</f>
        <v>13.100000000000001</v>
      </c>
      <c r="Z2843" s="5">
        <f>Y2843/'currency conversion'!$B$18</f>
        <v>2.8433649088065612E-7</v>
      </c>
    </row>
    <row r="2844" spans="1:26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0"/>
        <v>0</v>
      </c>
      <c r="P2844" s="6">
        <f t="shared" si="441"/>
        <v>0</v>
      </c>
      <c r="Q2844" t="str">
        <f t="shared" si="442"/>
        <v>theater</v>
      </c>
      <c r="R2844" t="str">
        <f t="shared" si="443"/>
        <v>plays</v>
      </c>
      <c r="S2844" s="10">
        <f t="shared" si="444"/>
        <v>41784.70248842593</v>
      </c>
      <c r="T2844" s="10">
        <f t="shared" si="445"/>
        <v>41811.208333333336</v>
      </c>
      <c r="U2844">
        <f t="shared" si="446"/>
        <v>2014</v>
      </c>
      <c r="V2844">
        <f t="shared" si="447"/>
        <v>2014</v>
      </c>
      <c r="W2844" t="str">
        <f t="shared" si="448"/>
        <v>May</v>
      </c>
      <c r="X2844" t="str">
        <f t="shared" si="449"/>
        <v>No funding</v>
      </c>
      <c r="Y2844" s="12">
        <f>VLOOKUP(H2844,Table1[#All],2,)*Kickstarter!E2844</f>
        <v>0</v>
      </c>
      <c r="Z2844" s="5">
        <f>Y2844/'currency conversion'!$B$18</f>
        <v>0</v>
      </c>
    </row>
    <row r="2845" spans="1:26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0"/>
        <v>0</v>
      </c>
      <c r="P2845" s="6">
        <f t="shared" si="441"/>
        <v>0</v>
      </c>
      <c r="Q2845" t="str">
        <f t="shared" si="442"/>
        <v>theater</v>
      </c>
      <c r="R2845" t="str">
        <f t="shared" si="443"/>
        <v>plays</v>
      </c>
      <c r="S2845" s="10">
        <f t="shared" si="444"/>
        <v>42492.487847222219</v>
      </c>
      <c r="T2845" s="10">
        <f t="shared" si="445"/>
        <v>42533.916666666672</v>
      </c>
      <c r="U2845">
        <f t="shared" si="446"/>
        <v>2016</v>
      </c>
      <c r="V2845">
        <f t="shared" si="447"/>
        <v>2016</v>
      </c>
      <c r="W2845" t="str">
        <f t="shared" si="448"/>
        <v>May</v>
      </c>
      <c r="X2845" t="str">
        <f t="shared" si="449"/>
        <v>No funding</v>
      </c>
      <c r="Y2845" s="12">
        <f>VLOOKUP(H2845,Table1[#All],2,)*Kickstarter!E2845</f>
        <v>0</v>
      </c>
      <c r="Z2845" s="5">
        <f>Y2845/'currency conversion'!$B$18</f>
        <v>0</v>
      </c>
    </row>
    <row r="2846" spans="1:26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0"/>
        <v>5.4545454545454543E-2</v>
      </c>
      <c r="P2846" s="6">
        <f t="shared" si="441"/>
        <v>30</v>
      </c>
      <c r="Q2846" t="str">
        <f t="shared" si="442"/>
        <v>theater</v>
      </c>
      <c r="R2846" t="str">
        <f t="shared" si="443"/>
        <v>plays</v>
      </c>
      <c r="S2846" s="10">
        <f t="shared" si="444"/>
        <v>42709.296064814815</v>
      </c>
      <c r="T2846" s="10">
        <f t="shared" si="445"/>
        <v>42739.296064814815</v>
      </c>
      <c r="U2846">
        <f t="shared" si="446"/>
        <v>2016</v>
      </c>
      <c r="V2846">
        <f t="shared" si="447"/>
        <v>2017</v>
      </c>
      <c r="W2846" t="str">
        <f t="shared" si="448"/>
        <v>Dec</v>
      </c>
      <c r="X2846" t="str">
        <f t="shared" si="449"/>
        <v>&lt;1000</v>
      </c>
      <c r="Y2846" s="12">
        <f>VLOOKUP(H2846,Table1[#All],2,)*Kickstarter!E2846</f>
        <v>34.199999999999996</v>
      </c>
      <c r="Z2846" s="5">
        <f>Y2846/'currency conversion'!$B$18</f>
        <v>7.4231358687926998E-7</v>
      </c>
    </row>
    <row r="2847" spans="1:26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0"/>
        <v>0.31546666666666667</v>
      </c>
      <c r="P2847" s="6">
        <f t="shared" si="441"/>
        <v>60.666666666666664</v>
      </c>
      <c r="Q2847" t="str">
        <f t="shared" si="442"/>
        <v>theater</v>
      </c>
      <c r="R2847" t="str">
        <f t="shared" si="443"/>
        <v>plays</v>
      </c>
      <c r="S2847" s="10">
        <f t="shared" si="444"/>
        <v>42102.766585648147</v>
      </c>
      <c r="T2847" s="10">
        <f t="shared" si="445"/>
        <v>42162.766585648147</v>
      </c>
      <c r="U2847">
        <f t="shared" si="446"/>
        <v>2015</v>
      </c>
      <c r="V2847">
        <f t="shared" si="447"/>
        <v>2015</v>
      </c>
      <c r="W2847" t="str">
        <f t="shared" si="448"/>
        <v>Apr</v>
      </c>
      <c r="X2847" t="str">
        <f t="shared" si="449"/>
        <v>1000 to 4999</v>
      </c>
      <c r="Y2847" s="12">
        <f>VLOOKUP(H2847,Table1[#All],2,)*Kickstarter!E2847</f>
        <v>2366</v>
      </c>
      <c r="Z2847" s="5">
        <f>Y2847/'currency conversion'!$B$18</f>
        <v>5.1354208963636051E-5</v>
      </c>
    </row>
    <row r="2848" spans="1:26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0"/>
        <v>0</v>
      </c>
      <c r="P2848" s="6">
        <f t="shared" si="441"/>
        <v>0</v>
      </c>
      <c r="Q2848" t="str">
        <f t="shared" si="442"/>
        <v>theater</v>
      </c>
      <c r="R2848" t="str">
        <f t="shared" si="443"/>
        <v>plays</v>
      </c>
      <c r="S2848" s="10">
        <f t="shared" si="444"/>
        <v>42108.442060185189</v>
      </c>
      <c r="T2848" s="10">
        <f t="shared" si="445"/>
        <v>42153.442060185189</v>
      </c>
      <c r="U2848">
        <f t="shared" si="446"/>
        <v>2015</v>
      </c>
      <c r="V2848">
        <f t="shared" si="447"/>
        <v>2015</v>
      </c>
      <c r="W2848" t="str">
        <f t="shared" si="448"/>
        <v>Apr</v>
      </c>
      <c r="X2848" t="str">
        <f t="shared" si="449"/>
        <v>No funding</v>
      </c>
      <c r="Y2848" s="12">
        <f>VLOOKUP(H2848,Table1[#All],2,)*Kickstarter!E2848</f>
        <v>0</v>
      </c>
      <c r="Z2848" s="5">
        <f>Y2848/'currency conversion'!$B$18</f>
        <v>0</v>
      </c>
    </row>
    <row r="2849" spans="1:26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0"/>
        <v>0</v>
      </c>
      <c r="P2849" s="6">
        <f t="shared" si="441"/>
        <v>0</v>
      </c>
      <c r="Q2849" t="str">
        <f t="shared" si="442"/>
        <v>theater</v>
      </c>
      <c r="R2849" t="str">
        <f t="shared" si="443"/>
        <v>plays</v>
      </c>
      <c r="S2849" s="10">
        <f t="shared" si="444"/>
        <v>42453.556307870371</v>
      </c>
      <c r="T2849" s="10">
        <f t="shared" si="445"/>
        <v>42513.556307870371</v>
      </c>
      <c r="U2849">
        <f t="shared" si="446"/>
        <v>2016</v>
      </c>
      <c r="V2849">
        <f t="shared" si="447"/>
        <v>2016</v>
      </c>
      <c r="W2849" t="str">
        <f t="shared" si="448"/>
        <v>Mar</v>
      </c>
      <c r="X2849" t="str">
        <f t="shared" si="449"/>
        <v>No funding</v>
      </c>
      <c r="Y2849" s="12">
        <f>VLOOKUP(H2849,Table1[#All],2,)*Kickstarter!E2849</f>
        <v>0</v>
      </c>
      <c r="Z2849" s="5">
        <f>Y2849/'currency conversion'!$B$18</f>
        <v>0</v>
      </c>
    </row>
    <row r="2850" spans="1:26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0"/>
        <v>2E-3</v>
      </c>
      <c r="P2850" s="6">
        <f t="shared" si="441"/>
        <v>23.333333333333332</v>
      </c>
      <c r="Q2850" t="str">
        <f t="shared" si="442"/>
        <v>theater</v>
      </c>
      <c r="R2850" t="str">
        <f t="shared" si="443"/>
        <v>plays</v>
      </c>
      <c r="S2850" s="10">
        <f t="shared" si="444"/>
        <v>42123.398831018523</v>
      </c>
      <c r="T2850" s="10">
        <f t="shared" si="445"/>
        <v>42153.398831018523</v>
      </c>
      <c r="U2850">
        <f t="shared" si="446"/>
        <v>2015</v>
      </c>
      <c r="V2850">
        <f t="shared" si="447"/>
        <v>2015</v>
      </c>
      <c r="W2850" t="str">
        <f t="shared" si="448"/>
        <v>Apr</v>
      </c>
      <c r="X2850" t="str">
        <f t="shared" si="449"/>
        <v>&lt;1000</v>
      </c>
      <c r="Y2850" s="12">
        <f>VLOOKUP(H2850,Table1[#All],2,)*Kickstarter!E2850</f>
        <v>70</v>
      </c>
      <c r="Z2850" s="5">
        <f>Y2850/'currency conversion'!$B$18</f>
        <v>1.5193552947821316E-6</v>
      </c>
    </row>
    <row r="2851" spans="1:26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0"/>
        <v>0.01</v>
      </c>
      <c r="P2851" s="6">
        <f t="shared" si="441"/>
        <v>5</v>
      </c>
      <c r="Q2851" t="str">
        <f t="shared" si="442"/>
        <v>theater</v>
      </c>
      <c r="R2851" t="str">
        <f t="shared" si="443"/>
        <v>plays</v>
      </c>
      <c r="S2851" s="10">
        <f t="shared" si="444"/>
        <v>42453.178240740745</v>
      </c>
      <c r="T2851" s="10">
        <f t="shared" si="445"/>
        <v>42483.178240740745</v>
      </c>
      <c r="U2851">
        <f t="shared" si="446"/>
        <v>2016</v>
      </c>
      <c r="V2851">
        <f t="shared" si="447"/>
        <v>2016</v>
      </c>
      <c r="W2851" t="str">
        <f t="shared" si="448"/>
        <v>Mar</v>
      </c>
      <c r="X2851" t="str">
        <f t="shared" si="449"/>
        <v>&lt;1000</v>
      </c>
      <c r="Y2851" s="12">
        <f>VLOOKUP(H2851,Table1[#All],2,)*Kickstarter!E2851</f>
        <v>6.5500000000000007</v>
      </c>
      <c r="Z2851" s="5">
        <f>Y2851/'currency conversion'!$B$18</f>
        <v>1.4216824544032806E-7</v>
      </c>
    </row>
    <row r="2852" spans="1:26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0"/>
        <v>3.8875E-2</v>
      </c>
      <c r="P2852" s="6">
        <f t="shared" si="441"/>
        <v>23.923076923076923</v>
      </c>
      <c r="Q2852" t="str">
        <f t="shared" si="442"/>
        <v>theater</v>
      </c>
      <c r="R2852" t="str">
        <f t="shared" si="443"/>
        <v>plays</v>
      </c>
      <c r="S2852" s="10">
        <f t="shared" si="444"/>
        <v>41857.757071759261</v>
      </c>
      <c r="T2852" s="10">
        <f t="shared" si="445"/>
        <v>41887.757071759261</v>
      </c>
      <c r="U2852">
        <f t="shared" si="446"/>
        <v>2014</v>
      </c>
      <c r="V2852">
        <f t="shared" si="447"/>
        <v>2014</v>
      </c>
      <c r="W2852" t="str">
        <f t="shared" si="448"/>
        <v>Aug</v>
      </c>
      <c r="X2852" t="str">
        <f t="shared" si="449"/>
        <v>&lt;1000</v>
      </c>
      <c r="Y2852" s="12">
        <f>VLOOKUP(H2852,Table1[#All],2,)*Kickstarter!E2852</f>
        <v>311</v>
      </c>
      <c r="Z2852" s="5">
        <f>Y2852/'currency conversion'!$B$18</f>
        <v>6.7502785239606138E-6</v>
      </c>
    </row>
    <row r="2853" spans="1:26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0"/>
        <v>0</v>
      </c>
      <c r="P2853" s="6">
        <f t="shared" si="441"/>
        <v>0</v>
      </c>
      <c r="Q2853" t="str">
        <f t="shared" si="442"/>
        <v>theater</v>
      </c>
      <c r="R2853" t="str">
        <f t="shared" si="443"/>
        <v>plays</v>
      </c>
      <c r="S2853" s="10">
        <f t="shared" si="444"/>
        <v>42389.752650462964</v>
      </c>
      <c r="T2853" s="10">
        <f t="shared" si="445"/>
        <v>42398.720138888893</v>
      </c>
      <c r="U2853">
        <f t="shared" si="446"/>
        <v>2016</v>
      </c>
      <c r="V2853">
        <f t="shared" si="447"/>
        <v>2016</v>
      </c>
      <c r="W2853" t="str">
        <f t="shared" si="448"/>
        <v>Jan</v>
      </c>
      <c r="X2853" t="str">
        <f t="shared" si="449"/>
        <v>No funding</v>
      </c>
      <c r="Y2853" s="12">
        <f>VLOOKUP(H2853,Table1[#All],2,)*Kickstarter!E2853</f>
        <v>0</v>
      </c>
      <c r="Z2853" s="5">
        <f>Y2853/'currency conversion'!$B$18</f>
        <v>0</v>
      </c>
    </row>
    <row r="2854" spans="1:26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0"/>
        <v>1.9E-2</v>
      </c>
      <c r="P2854" s="6">
        <f t="shared" si="441"/>
        <v>15.833333333333334</v>
      </c>
      <c r="Q2854" t="str">
        <f t="shared" si="442"/>
        <v>theater</v>
      </c>
      <c r="R2854" t="str">
        <f t="shared" si="443"/>
        <v>plays</v>
      </c>
      <c r="S2854" s="10">
        <f t="shared" si="444"/>
        <v>41780.795173611114</v>
      </c>
      <c r="T2854" s="10">
        <f t="shared" si="445"/>
        <v>41810.795173611114</v>
      </c>
      <c r="U2854">
        <f t="shared" si="446"/>
        <v>2014</v>
      </c>
      <c r="V2854">
        <f t="shared" si="447"/>
        <v>2014</v>
      </c>
      <c r="W2854" t="str">
        <f t="shared" si="448"/>
        <v>May</v>
      </c>
      <c r="X2854" t="str">
        <f t="shared" si="449"/>
        <v>&lt;1000</v>
      </c>
      <c r="Y2854" s="12">
        <f>VLOOKUP(H2854,Table1[#All],2,)*Kickstarter!E2854</f>
        <v>95</v>
      </c>
      <c r="Z2854" s="5">
        <f>Y2854/'currency conversion'!$B$18</f>
        <v>2.06198218577575E-6</v>
      </c>
    </row>
    <row r="2855" spans="1:26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0"/>
        <v>0</v>
      </c>
      <c r="P2855" s="6">
        <f t="shared" si="441"/>
        <v>0</v>
      </c>
      <c r="Q2855" t="str">
        <f t="shared" si="442"/>
        <v>theater</v>
      </c>
      <c r="R2855" t="str">
        <f t="shared" si="443"/>
        <v>plays</v>
      </c>
      <c r="S2855" s="10">
        <f t="shared" si="444"/>
        <v>41835.940937499996</v>
      </c>
      <c r="T2855" s="10">
        <f t="shared" si="445"/>
        <v>41895.940937499996</v>
      </c>
      <c r="U2855">
        <f t="shared" si="446"/>
        <v>2014</v>
      </c>
      <c r="V2855">
        <f t="shared" si="447"/>
        <v>2014</v>
      </c>
      <c r="W2855" t="str">
        <f t="shared" si="448"/>
        <v>Jul</v>
      </c>
      <c r="X2855" t="str">
        <f t="shared" si="449"/>
        <v>No funding</v>
      </c>
      <c r="Y2855" s="12">
        <f>VLOOKUP(H2855,Table1[#All],2,)*Kickstarter!E2855</f>
        <v>0</v>
      </c>
      <c r="Z2855" s="5">
        <f>Y2855/'currency conversion'!$B$18</f>
        <v>0</v>
      </c>
    </row>
    <row r="2856" spans="1:26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0"/>
        <v>0.41699999999999998</v>
      </c>
      <c r="P2856" s="6">
        <f t="shared" si="441"/>
        <v>29.785714285714285</v>
      </c>
      <c r="Q2856" t="str">
        <f t="shared" si="442"/>
        <v>theater</v>
      </c>
      <c r="R2856" t="str">
        <f t="shared" si="443"/>
        <v>plays</v>
      </c>
      <c r="S2856" s="10">
        <f t="shared" si="444"/>
        <v>42111.46665509259</v>
      </c>
      <c r="T2856" s="10">
        <f t="shared" si="445"/>
        <v>42131.46665509259</v>
      </c>
      <c r="U2856">
        <f t="shared" si="446"/>
        <v>2015</v>
      </c>
      <c r="V2856">
        <f t="shared" si="447"/>
        <v>2015</v>
      </c>
      <c r="W2856" t="str">
        <f t="shared" si="448"/>
        <v>Apr</v>
      </c>
      <c r="X2856" t="str">
        <f t="shared" si="449"/>
        <v>&lt;1000</v>
      </c>
      <c r="Y2856" s="12">
        <f>VLOOKUP(H2856,Table1[#All],2,)*Kickstarter!E2856</f>
        <v>546.27</v>
      </c>
      <c r="Z2856" s="5">
        <f>Y2856/'currency conversion'!$B$18</f>
        <v>1.1856831669723357E-5</v>
      </c>
    </row>
    <row r="2857" spans="1:26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0"/>
        <v>0.5</v>
      </c>
      <c r="P2857" s="6">
        <f t="shared" si="441"/>
        <v>60</v>
      </c>
      <c r="Q2857" t="str">
        <f t="shared" si="442"/>
        <v>theater</v>
      </c>
      <c r="R2857" t="str">
        <f t="shared" si="443"/>
        <v>plays</v>
      </c>
      <c r="S2857" s="10">
        <f t="shared" si="444"/>
        <v>42369.757766203707</v>
      </c>
      <c r="T2857" s="10">
        <f t="shared" si="445"/>
        <v>42398.731944444444</v>
      </c>
      <c r="U2857">
        <f t="shared" si="446"/>
        <v>2015</v>
      </c>
      <c r="V2857">
        <f t="shared" si="447"/>
        <v>2016</v>
      </c>
      <c r="W2857" t="str">
        <f t="shared" si="448"/>
        <v>Dec</v>
      </c>
      <c r="X2857" t="str">
        <f t="shared" si="449"/>
        <v>&lt;1000</v>
      </c>
      <c r="Y2857" s="12">
        <f>VLOOKUP(H2857,Table1[#All],2,)*Kickstarter!E2857</f>
        <v>300</v>
      </c>
      <c r="Z2857" s="5">
        <f>Y2857/'currency conversion'!$B$18</f>
        <v>6.5115226919234214E-6</v>
      </c>
    </row>
    <row r="2858" spans="1:26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0"/>
        <v>4.8666666666666664E-2</v>
      </c>
      <c r="P2858" s="6">
        <f t="shared" si="441"/>
        <v>24.333333333333332</v>
      </c>
      <c r="Q2858" t="str">
        <f t="shared" si="442"/>
        <v>theater</v>
      </c>
      <c r="R2858" t="str">
        <f t="shared" si="443"/>
        <v>plays</v>
      </c>
      <c r="S2858" s="10">
        <f t="shared" si="444"/>
        <v>42164.787581018521</v>
      </c>
      <c r="T2858" s="10">
        <f t="shared" si="445"/>
        <v>42224.648611111115</v>
      </c>
      <c r="U2858">
        <f t="shared" si="446"/>
        <v>2015</v>
      </c>
      <c r="V2858">
        <f t="shared" si="447"/>
        <v>2015</v>
      </c>
      <c r="W2858" t="str">
        <f t="shared" si="448"/>
        <v>Jun</v>
      </c>
      <c r="X2858" t="str">
        <f t="shared" si="449"/>
        <v>&lt;1000</v>
      </c>
      <c r="Y2858" s="12">
        <f>VLOOKUP(H2858,Table1[#All],2,)*Kickstarter!E2858</f>
        <v>146</v>
      </c>
      <c r="Z2858" s="5">
        <f>Y2858/'currency conversion'!$B$18</f>
        <v>3.1689410434027317E-6</v>
      </c>
    </row>
    <row r="2859" spans="1:26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0"/>
        <v>0.19736842105263158</v>
      </c>
      <c r="P2859" s="6">
        <f t="shared" si="441"/>
        <v>500</v>
      </c>
      <c r="Q2859" t="str">
        <f t="shared" si="442"/>
        <v>theater</v>
      </c>
      <c r="R2859" t="str">
        <f t="shared" si="443"/>
        <v>plays</v>
      </c>
      <c r="S2859" s="10">
        <f t="shared" si="444"/>
        <v>42726.670081018514</v>
      </c>
      <c r="T2859" s="10">
        <f t="shared" si="445"/>
        <v>42786.5</v>
      </c>
      <c r="U2859">
        <f t="shared" si="446"/>
        <v>2016</v>
      </c>
      <c r="V2859">
        <f t="shared" si="447"/>
        <v>2017</v>
      </c>
      <c r="W2859" t="str">
        <f t="shared" si="448"/>
        <v>Dec</v>
      </c>
      <c r="X2859" t="str">
        <f t="shared" si="449"/>
        <v>5000 to 9999</v>
      </c>
      <c r="Y2859" s="12">
        <f>VLOOKUP(H2859,Table1[#All],2,)*Kickstarter!E2859</f>
        <v>397.5</v>
      </c>
      <c r="Z2859" s="5">
        <f>Y2859/'currency conversion'!$B$18</f>
        <v>8.6277675667985328E-6</v>
      </c>
    </row>
    <row r="2860" spans="1:26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0"/>
        <v>0</v>
      </c>
      <c r="P2860" s="6">
        <f t="shared" si="441"/>
        <v>0</v>
      </c>
      <c r="Q2860" t="str">
        <f t="shared" si="442"/>
        <v>theater</v>
      </c>
      <c r="R2860" t="str">
        <f t="shared" si="443"/>
        <v>plays</v>
      </c>
      <c r="S2860" s="10">
        <f t="shared" si="444"/>
        <v>41954.295081018514</v>
      </c>
      <c r="T2860" s="10">
        <f t="shared" si="445"/>
        <v>41978.227777777778</v>
      </c>
      <c r="U2860">
        <f t="shared" si="446"/>
        <v>2014</v>
      </c>
      <c r="V2860">
        <f t="shared" si="447"/>
        <v>2014</v>
      </c>
      <c r="W2860" t="str">
        <f t="shared" si="448"/>
        <v>Nov</v>
      </c>
      <c r="X2860" t="str">
        <f t="shared" si="449"/>
        <v>No funding</v>
      </c>
      <c r="Y2860" s="12">
        <f>VLOOKUP(H2860,Table1[#All],2,)*Kickstarter!E2860</f>
        <v>0</v>
      </c>
      <c r="Z2860" s="5">
        <f>Y2860/'currency conversion'!$B$18</f>
        <v>0</v>
      </c>
    </row>
    <row r="2861" spans="1:26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0"/>
        <v>1.7500000000000002E-2</v>
      </c>
      <c r="P2861" s="6">
        <f t="shared" si="441"/>
        <v>35</v>
      </c>
      <c r="Q2861" t="str">
        <f t="shared" si="442"/>
        <v>theater</v>
      </c>
      <c r="R2861" t="str">
        <f t="shared" si="443"/>
        <v>plays</v>
      </c>
      <c r="S2861" s="10">
        <f t="shared" si="444"/>
        <v>42233.112314814818</v>
      </c>
      <c r="T2861" s="10">
        <f t="shared" si="445"/>
        <v>42293.112314814818</v>
      </c>
      <c r="U2861">
        <f t="shared" si="446"/>
        <v>2015</v>
      </c>
      <c r="V2861">
        <f t="shared" si="447"/>
        <v>2015</v>
      </c>
      <c r="W2861" t="str">
        <f t="shared" si="448"/>
        <v>Aug</v>
      </c>
      <c r="X2861" t="str">
        <f t="shared" si="449"/>
        <v>&lt;1000</v>
      </c>
      <c r="Y2861" s="12">
        <f>VLOOKUP(H2861,Table1[#All],2,)*Kickstarter!E2861</f>
        <v>24.849999999999998</v>
      </c>
      <c r="Z2861" s="5">
        <f>Y2861/'currency conversion'!$B$18</f>
        <v>5.393711296476567E-7</v>
      </c>
    </row>
    <row r="2862" spans="1:26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0"/>
        <v>6.6500000000000004E-2</v>
      </c>
      <c r="P2862" s="6">
        <f t="shared" si="441"/>
        <v>29.555555555555557</v>
      </c>
      <c r="Q2862" t="str">
        <f t="shared" si="442"/>
        <v>theater</v>
      </c>
      <c r="R2862" t="str">
        <f t="shared" si="443"/>
        <v>plays</v>
      </c>
      <c r="S2862" s="10">
        <f t="shared" si="444"/>
        <v>42480.55064814815</v>
      </c>
      <c r="T2862" s="10">
        <f t="shared" si="445"/>
        <v>42540.55064814815</v>
      </c>
      <c r="U2862">
        <f t="shared" si="446"/>
        <v>2016</v>
      </c>
      <c r="V2862">
        <f t="shared" si="447"/>
        <v>2016</v>
      </c>
      <c r="W2862" t="str">
        <f t="shared" si="448"/>
        <v>Apr</v>
      </c>
      <c r="X2862" t="str">
        <f t="shared" si="449"/>
        <v>&lt;1000</v>
      </c>
      <c r="Y2862" s="12">
        <f>VLOOKUP(H2862,Table1[#All],2,)*Kickstarter!E2862</f>
        <v>266</v>
      </c>
      <c r="Z2862" s="5">
        <f>Y2862/'currency conversion'!$B$18</f>
        <v>5.7735501201721006E-6</v>
      </c>
    </row>
    <row r="2863" spans="1:26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0"/>
        <v>0.32</v>
      </c>
      <c r="P2863" s="6">
        <f t="shared" si="441"/>
        <v>26.666666666666668</v>
      </c>
      <c r="Q2863" t="str">
        <f t="shared" si="442"/>
        <v>theater</v>
      </c>
      <c r="R2863" t="str">
        <f t="shared" si="443"/>
        <v>plays</v>
      </c>
      <c r="S2863" s="10">
        <f t="shared" si="444"/>
        <v>42257.340833333335</v>
      </c>
      <c r="T2863" s="10">
        <f t="shared" si="445"/>
        <v>42271.340833333335</v>
      </c>
      <c r="U2863">
        <f t="shared" si="446"/>
        <v>2015</v>
      </c>
      <c r="V2863">
        <f t="shared" si="447"/>
        <v>2015</v>
      </c>
      <c r="W2863" t="str">
        <f t="shared" si="448"/>
        <v>Sep</v>
      </c>
      <c r="X2863" t="str">
        <f t="shared" si="449"/>
        <v>&lt;1000</v>
      </c>
      <c r="Y2863" s="12">
        <f>VLOOKUP(H2863,Table1[#All],2,)*Kickstarter!E2863</f>
        <v>56.8</v>
      </c>
      <c r="Z2863" s="5">
        <f>Y2863/'currency conversion'!$B$18</f>
        <v>1.2328482963375011E-6</v>
      </c>
    </row>
    <row r="2864" spans="1:26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0"/>
        <v>4.3307086614173228E-3</v>
      </c>
      <c r="P2864" s="6">
        <f t="shared" si="441"/>
        <v>18.333333333333332</v>
      </c>
      <c r="Q2864" t="str">
        <f t="shared" si="442"/>
        <v>theater</v>
      </c>
      <c r="R2864" t="str">
        <f t="shared" si="443"/>
        <v>plays</v>
      </c>
      <c r="S2864" s="10">
        <f t="shared" si="444"/>
        <v>41784.539687500001</v>
      </c>
      <c r="T2864" s="10">
        <f t="shared" si="445"/>
        <v>41814.539687500001</v>
      </c>
      <c r="U2864">
        <f t="shared" si="446"/>
        <v>2014</v>
      </c>
      <c r="V2864">
        <f t="shared" si="447"/>
        <v>2014</v>
      </c>
      <c r="W2864" t="str">
        <f t="shared" si="448"/>
        <v>May</v>
      </c>
      <c r="X2864" t="str">
        <f t="shared" si="449"/>
        <v>&lt;1000</v>
      </c>
      <c r="Y2864" s="12">
        <f>VLOOKUP(H2864,Table1[#All],2,)*Kickstarter!E2864</f>
        <v>55</v>
      </c>
      <c r="Z2864" s="5">
        <f>Y2864/'currency conversion'!$B$18</f>
        <v>1.1937791601859607E-6</v>
      </c>
    </row>
    <row r="2865" spans="1:26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0"/>
        <v>4.0000000000000002E-4</v>
      </c>
      <c r="P2865" s="6">
        <f t="shared" si="441"/>
        <v>20</v>
      </c>
      <c r="Q2865" t="str">
        <f t="shared" si="442"/>
        <v>theater</v>
      </c>
      <c r="R2865" t="str">
        <f t="shared" si="443"/>
        <v>plays</v>
      </c>
      <c r="S2865" s="10">
        <f t="shared" si="444"/>
        <v>41831.425034722226</v>
      </c>
      <c r="T2865" s="10">
        <f t="shared" si="445"/>
        <v>41891.425034722226</v>
      </c>
      <c r="U2865">
        <f t="shared" si="446"/>
        <v>2014</v>
      </c>
      <c r="V2865">
        <f t="shared" si="447"/>
        <v>2014</v>
      </c>
      <c r="W2865" t="str">
        <f t="shared" si="448"/>
        <v>Jul</v>
      </c>
      <c r="X2865" t="str">
        <f t="shared" si="449"/>
        <v>&lt;1000</v>
      </c>
      <c r="Y2865" s="12">
        <f>VLOOKUP(H2865,Table1[#All],2,)*Kickstarter!E2865</f>
        <v>20</v>
      </c>
      <c r="Z2865" s="5">
        <f>Y2865/'currency conversion'!$B$18</f>
        <v>4.3410151279489477E-7</v>
      </c>
    </row>
    <row r="2866" spans="1:26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0"/>
        <v>1.6E-2</v>
      </c>
      <c r="P2866" s="6">
        <f t="shared" si="441"/>
        <v>13.333333333333334</v>
      </c>
      <c r="Q2866" t="str">
        <f t="shared" si="442"/>
        <v>theater</v>
      </c>
      <c r="R2866" t="str">
        <f t="shared" si="443"/>
        <v>plays</v>
      </c>
      <c r="S2866" s="10">
        <f t="shared" si="444"/>
        <v>42172.363506944443</v>
      </c>
      <c r="T2866" s="10">
        <f t="shared" si="445"/>
        <v>42202.304166666669</v>
      </c>
      <c r="U2866">
        <f t="shared" si="446"/>
        <v>2015</v>
      </c>
      <c r="V2866">
        <f t="shared" si="447"/>
        <v>2015</v>
      </c>
      <c r="W2866" t="str">
        <f t="shared" si="448"/>
        <v>Jun</v>
      </c>
      <c r="X2866" t="str">
        <f t="shared" si="449"/>
        <v>&lt;1000</v>
      </c>
      <c r="Y2866" s="12">
        <f>VLOOKUP(H2866,Table1[#All],2,)*Kickstarter!E2866</f>
        <v>52.400000000000006</v>
      </c>
      <c r="Z2866" s="5">
        <f>Y2866/'currency conversion'!$B$18</f>
        <v>1.1373459635226245E-6</v>
      </c>
    </row>
    <row r="2867" spans="1:26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0"/>
        <v>0</v>
      </c>
      <c r="P2867" s="6">
        <f t="shared" si="441"/>
        <v>0</v>
      </c>
      <c r="Q2867" t="str">
        <f t="shared" si="442"/>
        <v>theater</v>
      </c>
      <c r="R2867" t="str">
        <f t="shared" si="443"/>
        <v>plays</v>
      </c>
      <c r="S2867" s="10">
        <f t="shared" si="444"/>
        <v>41949.864108796297</v>
      </c>
      <c r="T2867" s="10">
        <f t="shared" si="445"/>
        <v>42009.864108796297</v>
      </c>
      <c r="U2867">
        <f t="shared" si="446"/>
        <v>2014</v>
      </c>
      <c r="V2867">
        <f t="shared" si="447"/>
        <v>2015</v>
      </c>
      <c r="W2867" t="str">
        <f t="shared" si="448"/>
        <v>Nov</v>
      </c>
      <c r="X2867" t="str">
        <f t="shared" si="449"/>
        <v>No funding</v>
      </c>
      <c r="Y2867" s="12">
        <f>VLOOKUP(H2867,Table1[#All],2,)*Kickstarter!E2867</f>
        <v>0</v>
      </c>
      <c r="Z2867" s="5">
        <f>Y2867/'currency conversion'!$B$18</f>
        <v>0</v>
      </c>
    </row>
    <row r="2868" spans="1:26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0"/>
        <v>8.9999999999999993E-3</v>
      </c>
      <c r="P2868" s="6">
        <f t="shared" si="441"/>
        <v>22.5</v>
      </c>
      <c r="Q2868" t="str">
        <f t="shared" si="442"/>
        <v>theater</v>
      </c>
      <c r="R2868" t="str">
        <f t="shared" si="443"/>
        <v>plays</v>
      </c>
      <c r="S2868" s="10">
        <f t="shared" si="444"/>
        <v>42627.705104166671</v>
      </c>
      <c r="T2868" s="10">
        <f t="shared" si="445"/>
        <v>42657.666666666672</v>
      </c>
      <c r="U2868">
        <f t="shared" si="446"/>
        <v>2016</v>
      </c>
      <c r="V2868">
        <f t="shared" si="447"/>
        <v>2016</v>
      </c>
      <c r="W2868" t="str">
        <f t="shared" si="448"/>
        <v>Sep</v>
      </c>
      <c r="X2868" t="str">
        <f t="shared" si="449"/>
        <v>&lt;1000</v>
      </c>
      <c r="Y2868" s="12">
        <f>VLOOKUP(H2868,Table1[#All],2,)*Kickstarter!E2868</f>
        <v>45</v>
      </c>
      <c r="Z2868" s="5">
        <f>Y2868/'currency conversion'!$B$18</f>
        <v>9.7672840378851326E-7</v>
      </c>
    </row>
    <row r="2869" spans="1:26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0"/>
        <v>0.2016</v>
      </c>
      <c r="P2869" s="6">
        <f t="shared" si="441"/>
        <v>50.4</v>
      </c>
      <c r="Q2869" t="str">
        <f t="shared" si="442"/>
        <v>theater</v>
      </c>
      <c r="R2869" t="str">
        <f t="shared" si="443"/>
        <v>plays</v>
      </c>
      <c r="S2869" s="10">
        <f t="shared" si="444"/>
        <v>42530.945277777777</v>
      </c>
      <c r="T2869" s="10">
        <f t="shared" si="445"/>
        <v>42554.916666666672</v>
      </c>
      <c r="U2869">
        <f t="shared" si="446"/>
        <v>2016</v>
      </c>
      <c r="V2869">
        <f t="shared" si="447"/>
        <v>2016</v>
      </c>
      <c r="W2869" t="str">
        <f t="shared" si="448"/>
        <v>Jun</v>
      </c>
      <c r="X2869" t="str">
        <f t="shared" si="449"/>
        <v>&lt;1000</v>
      </c>
      <c r="Y2869" s="12">
        <f>VLOOKUP(H2869,Table1[#All],2,)*Kickstarter!E2869</f>
        <v>504</v>
      </c>
      <c r="Z2869" s="5">
        <f>Y2869/'currency conversion'!$B$18</f>
        <v>1.0939358122431347E-5</v>
      </c>
    </row>
    <row r="2870" spans="1:26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0"/>
        <v>0.42011733333333334</v>
      </c>
      <c r="P2870" s="6">
        <f t="shared" si="441"/>
        <v>105.02933333333334</v>
      </c>
      <c r="Q2870" t="str">
        <f t="shared" si="442"/>
        <v>theater</v>
      </c>
      <c r="R2870" t="str">
        <f t="shared" si="443"/>
        <v>plays</v>
      </c>
      <c r="S2870" s="10">
        <f t="shared" si="444"/>
        <v>42618.577013888891</v>
      </c>
      <c r="T2870" s="10">
        <f t="shared" si="445"/>
        <v>42648.577013888891</v>
      </c>
      <c r="U2870">
        <f t="shared" si="446"/>
        <v>2016</v>
      </c>
      <c r="V2870">
        <f t="shared" si="447"/>
        <v>2016</v>
      </c>
      <c r="W2870" t="str">
        <f t="shared" si="448"/>
        <v>Sep</v>
      </c>
      <c r="X2870" t="str">
        <f t="shared" si="449"/>
        <v>5000 to 9999</v>
      </c>
      <c r="Y2870" s="12">
        <f>VLOOKUP(H2870,Table1[#All],2,)*Kickstarter!E2870</f>
        <v>6301.76</v>
      </c>
      <c r="Z2870" s="5">
        <f>Y2870/'currency conversion'!$B$18</f>
        <v>1.3678017746351781E-4</v>
      </c>
    </row>
    <row r="2871" spans="1:26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0"/>
        <v>8.8500000000000002E-3</v>
      </c>
      <c r="P2871" s="6">
        <f t="shared" si="441"/>
        <v>35.4</v>
      </c>
      <c r="Q2871" t="str">
        <f t="shared" si="442"/>
        <v>theater</v>
      </c>
      <c r="R2871" t="str">
        <f t="shared" si="443"/>
        <v>plays</v>
      </c>
      <c r="S2871" s="10">
        <f t="shared" si="444"/>
        <v>42540.343530092592</v>
      </c>
      <c r="T2871" s="10">
        <f t="shared" si="445"/>
        <v>42570.343530092592</v>
      </c>
      <c r="U2871">
        <f t="shared" si="446"/>
        <v>2016</v>
      </c>
      <c r="V2871">
        <f t="shared" si="447"/>
        <v>2016</v>
      </c>
      <c r="W2871" t="str">
        <f t="shared" si="448"/>
        <v>Jun</v>
      </c>
      <c r="X2871" t="str">
        <f t="shared" si="449"/>
        <v>&lt;1000</v>
      </c>
      <c r="Y2871" s="12">
        <f>VLOOKUP(H2871,Table1[#All],2,)*Kickstarter!E2871</f>
        <v>177</v>
      </c>
      <c r="Z2871" s="5">
        <f>Y2871/'currency conversion'!$B$18</f>
        <v>3.8417983882348186E-6</v>
      </c>
    </row>
    <row r="2872" spans="1:26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0"/>
        <v>0.15</v>
      </c>
      <c r="P2872" s="6">
        <f t="shared" si="441"/>
        <v>83.333333333333329</v>
      </c>
      <c r="Q2872" t="str">
        <f t="shared" si="442"/>
        <v>theater</v>
      </c>
      <c r="R2872" t="str">
        <f t="shared" si="443"/>
        <v>plays</v>
      </c>
      <c r="S2872" s="10">
        <f t="shared" si="444"/>
        <v>41745.939409722225</v>
      </c>
      <c r="T2872" s="10">
        <f t="shared" si="445"/>
        <v>41775.939409722225</v>
      </c>
      <c r="U2872">
        <f t="shared" si="446"/>
        <v>2014</v>
      </c>
      <c r="V2872">
        <f t="shared" si="447"/>
        <v>2014</v>
      </c>
      <c r="W2872" t="str">
        <f t="shared" si="448"/>
        <v>Apr</v>
      </c>
      <c r="X2872" t="str">
        <f t="shared" si="449"/>
        <v>&lt;1000</v>
      </c>
      <c r="Y2872" s="12">
        <f>VLOOKUP(H2872,Table1[#All],2,)*Kickstarter!E2872</f>
        <v>750</v>
      </c>
      <c r="Z2872" s="5">
        <f>Y2872/'currency conversion'!$B$18</f>
        <v>1.6278806729808555E-5</v>
      </c>
    </row>
    <row r="2873" spans="1:26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0"/>
        <v>4.6699999999999998E-2</v>
      </c>
      <c r="P2873" s="6">
        <f t="shared" si="441"/>
        <v>35.92307692307692</v>
      </c>
      <c r="Q2873" t="str">
        <f t="shared" si="442"/>
        <v>theater</v>
      </c>
      <c r="R2873" t="str">
        <f t="shared" si="443"/>
        <v>plays</v>
      </c>
      <c r="S2873" s="10">
        <f t="shared" si="444"/>
        <v>41974.488576388889</v>
      </c>
      <c r="T2873" s="10">
        <f t="shared" si="445"/>
        <v>41994.488576388889</v>
      </c>
      <c r="U2873">
        <f t="shared" si="446"/>
        <v>2014</v>
      </c>
      <c r="V2873">
        <f t="shared" si="447"/>
        <v>2014</v>
      </c>
      <c r="W2873" t="str">
        <f t="shared" si="448"/>
        <v>Dec</v>
      </c>
      <c r="X2873" t="str">
        <f t="shared" si="449"/>
        <v>&lt;1000</v>
      </c>
      <c r="Y2873" s="12">
        <f>VLOOKUP(H2873,Table1[#All],2,)*Kickstarter!E2873</f>
        <v>467</v>
      </c>
      <c r="Z2873" s="5">
        <f>Y2873/'currency conversion'!$B$18</f>
        <v>1.0136270323760793E-5</v>
      </c>
    </row>
    <row r="2874" spans="1:26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0"/>
        <v>0</v>
      </c>
      <c r="P2874" s="6">
        <f t="shared" si="441"/>
        <v>0</v>
      </c>
      <c r="Q2874" t="str">
        <f t="shared" si="442"/>
        <v>theater</v>
      </c>
      <c r="R2874" t="str">
        <f t="shared" si="443"/>
        <v>plays</v>
      </c>
      <c r="S2874" s="10">
        <f t="shared" si="444"/>
        <v>42114.86618055556</v>
      </c>
      <c r="T2874" s="10">
        <f t="shared" si="445"/>
        <v>42174.86618055556</v>
      </c>
      <c r="U2874">
        <f t="shared" si="446"/>
        <v>2015</v>
      </c>
      <c r="V2874">
        <f t="shared" si="447"/>
        <v>2015</v>
      </c>
      <c r="W2874" t="str">
        <f t="shared" si="448"/>
        <v>Apr</v>
      </c>
      <c r="X2874" t="str">
        <f t="shared" si="449"/>
        <v>No funding</v>
      </c>
      <c r="Y2874" s="12">
        <f>VLOOKUP(H2874,Table1[#All],2,)*Kickstarter!E2874</f>
        <v>0</v>
      </c>
      <c r="Z2874" s="5">
        <f>Y2874/'currency conversion'!$B$18</f>
        <v>0</v>
      </c>
    </row>
    <row r="2875" spans="1:26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0"/>
        <v>0.38119999999999998</v>
      </c>
      <c r="P2875" s="6">
        <f t="shared" si="441"/>
        <v>119.125</v>
      </c>
      <c r="Q2875" t="str">
        <f t="shared" si="442"/>
        <v>theater</v>
      </c>
      <c r="R2875" t="str">
        <f t="shared" si="443"/>
        <v>plays</v>
      </c>
      <c r="S2875" s="10">
        <f t="shared" si="444"/>
        <v>42002.567488425921</v>
      </c>
      <c r="T2875" s="10">
        <f t="shared" si="445"/>
        <v>42032.567488425921</v>
      </c>
      <c r="U2875">
        <f t="shared" si="446"/>
        <v>2014</v>
      </c>
      <c r="V2875">
        <f t="shared" si="447"/>
        <v>2015</v>
      </c>
      <c r="W2875" t="str">
        <f t="shared" si="448"/>
        <v>Dec</v>
      </c>
      <c r="X2875" t="str">
        <f t="shared" si="449"/>
        <v>&lt;1000</v>
      </c>
      <c r="Y2875" s="12">
        <f>VLOOKUP(H2875,Table1[#All],2,)*Kickstarter!E2875</f>
        <v>953</v>
      </c>
      <c r="Z2875" s="5">
        <f>Y2875/'currency conversion'!$B$18</f>
        <v>2.0684937084676735E-5</v>
      </c>
    </row>
    <row r="2876" spans="1:26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0"/>
        <v>5.4199999999999998E-2</v>
      </c>
      <c r="P2876" s="6">
        <f t="shared" si="441"/>
        <v>90.333333333333329</v>
      </c>
      <c r="Q2876" t="str">
        <f t="shared" si="442"/>
        <v>theater</v>
      </c>
      <c r="R2876" t="str">
        <f t="shared" si="443"/>
        <v>plays</v>
      </c>
      <c r="S2876" s="10">
        <f t="shared" si="444"/>
        <v>42722.59474537037</v>
      </c>
      <c r="T2876" s="10">
        <f t="shared" si="445"/>
        <v>42752.59474537037</v>
      </c>
      <c r="U2876">
        <f t="shared" si="446"/>
        <v>2016</v>
      </c>
      <c r="V2876">
        <f t="shared" si="447"/>
        <v>2017</v>
      </c>
      <c r="W2876" t="str">
        <f t="shared" si="448"/>
        <v>Dec</v>
      </c>
      <c r="X2876" t="str">
        <f t="shared" si="449"/>
        <v>&lt;1000</v>
      </c>
      <c r="Y2876" s="12">
        <f>VLOOKUP(H2876,Table1[#All],2,)*Kickstarter!E2876</f>
        <v>271</v>
      </c>
      <c r="Z2876" s="5">
        <f>Y2876/'currency conversion'!$B$18</f>
        <v>5.8820754983708241E-6</v>
      </c>
    </row>
    <row r="2877" spans="1:26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0"/>
        <v>3.5E-4</v>
      </c>
      <c r="P2877" s="6">
        <f t="shared" si="441"/>
        <v>2.3333333333333335</v>
      </c>
      <c r="Q2877" t="str">
        <f t="shared" si="442"/>
        <v>theater</v>
      </c>
      <c r="R2877" t="str">
        <f t="shared" si="443"/>
        <v>plays</v>
      </c>
      <c r="S2877" s="10">
        <f t="shared" si="444"/>
        <v>42464.878391203703</v>
      </c>
      <c r="T2877" s="10">
        <f t="shared" si="445"/>
        <v>42494.878391203703</v>
      </c>
      <c r="U2877">
        <f t="shared" si="446"/>
        <v>2016</v>
      </c>
      <c r="V2877">
        <f t="shared" si="447"/>
        <v>2016</v>
      </c>
      <c r="W2877" t="str">
        <f t="shared" si="448"/>
        <v>Apr</v>
      </c>
      <c r="X2877" t="str">
        <f t="shared" si="449"/>
        <v>&lt;1000</v>
      </c>
      <c r="Y2877" s="12">
        <f>VLOOKUP(H2877,Table1[#All],2,)*Kickstarter!E2877</f>
        <v>7</v>
      </c>
      <c r="Z2877" s="5">
        <f>Y2877/'currency conversion'!$B$18</f>
        <v>1.5193552947821318E-7</v>
      </c>
    </row>
    <row r="2878" spans="1:26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0"/>
        <v>0</v>
      </c>
      <c r="P2878" s="6">
        <f t="shared" si="441"/>
        <v>0</v>
      </c>
      <c r="Q2878" t="str">
        <f t="shared" si="442"/>
        <v>theater</v>
      </c>
      <c r="R2878" t="str">
        <f t="shared" si="443"/>
        <v>plays</v>
      </c>
      <c r="S2878" s="10">
        <f t="shared" si="444"/>
        <v>42171.493969907402</v>
      </c>
      <c r="T2878" s="10">
        <f t="shared" si="445"/>
        <v>42201.493969907402</v>
      </c>
      <c r="U2878">
        <f t="shared" si="446"/>
        <v>2015</v>
      </c>
      <c r="V2878">
        <f t="shared" si="447"/>
        <v>2015</v>
      </c>
      <c r="W2878" t="str">
        <f t="shared" si="448"/>
        <v>Jun</v>
      </c>
      <c r="X2878" t="str">
        <f t="shared" si="449"/>
        <v>No funding</v>
      </c>
      <c r="Y2878" s="12">
        <f>VLOOKUP(H2878,Table1[#All],2,)*Kickstarter!E2878</f>
        <v>0</v>
      </c>
      <c r="Z2878" s="5">
        <f>Y2878/'currency conversion'!$B$18</f>
        <v>0</v>
      </c>
    </row>
    <row r="2879" spans="1:26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0"/>
        <v>0.10833333333333334</v>
      </c>
      <c r="P2879" s="6">
        <f t="shared" si="441"/>
        <v>108.33333333333333</v>
      </c>
      <c r="Q2879" t="str">
        <f t="shared" si="442"/>
        <v>theater</v>
      </c>
      <c r="R2879" t="str">
        <f t="shared" si="443"/>
        <v>plays</v>
      </c>
      <c r="S2879" s="10">
        <f t="shared" si="444"/>
        <v>42672.705138888894</v>
      </c>
      <c r="T2879" s="10">
        <f t="shared" si="445"/>
        <v>42704.458333333328</v>
      </c>
      <c r="U2879">
        <f t="shared" si="446"/>
        <v>2016</v>
      </c>
      <c r="V2879">
        <f t="shared" si="447"/>
        <v>2016</v>
      </c>
      <c r="W2879" t="str">
        <f t="shared" si="448"/>
        <v>Oct</v>
      </c>
      <c r="X2879" t="str">
        <f t="shared" si="449"/>
        <v>&lt;1000</v>
      </c>
      <c r="Y2879" s="12">
        <f>VLOOKUP(H2879,Table1[#All],2,)*Kickstarter!E2879</f>
        <v>650</v>
      </c>
      <c r="Z2879" s="5">
        <f>Y2879/'currency conversion'!$B$18</f>
        <v>1.410829916583408E-5</v>
      </c>
    </row>
    <row r="2880" spans="1:26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0"/>
        <v>2.1000000000000001E-2</v>
      </c>
      <c r="P2880" s="6">
        <f t="shared" si="441"/>
        <v>15.75</v>
      </c>
      <c r="Q2880" t="str">
        <f t="shared" si="442"/>
        <v>theater</v>
      </c>
      <c r="R2880" t="str">
        <f t="shared" si="443"/>
        <v>plays</v>
      </c>
      <c r="S2880" s="10">
        <f t="shared" si="444"/>
        <v>42128.365682870368</v>
      </c>
      <c r="T2880" s="10">
        <f t="shared" si="445"/>
        <v>42188.365682870368</v>
      </c>
      <c r="U2880">
        <f t="shared" si="446"/>
        <v>2015</v>
      </c>
      <c r="V2880">
        <f t="shared" si="447"/>
        <v>2015</v>
      </c>
      <c r="W2880" t="str">
        <f t="shared" si="448"/>
        <v>May</v>
      </c>
      <c r="X2880" t="str">
        <f t="shared" si="449"/>
        <v>&lt;1000</v>
      </c>
      <c r="Y2880" s="12">
        <f>VLOOKUP(H2880,Table1[#All],2,)*Kickstarter!E2880</f>
        <v>82.53</v>
      </c>
      <c r="Z2880" s="5">
        <f>Y2880/'currency conversion'!$B$18</f>
        <v>1.7913198925481333E-6</v>
      </c>
    </row>
    <row r="2881" spans="1:26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0"/>
        <v>2.5892857142857141E-3</v>
      </c>
      <c r="P2881" s="6">
        <f t="shared" si="441"/>
        <v>29</v>
      </c>
      <c r="Q2881" t="str">
        <f t="shared" si="442"/>
        <v>theater</v>
      </c>
      <c r="R2881" t="str">
        <f t="shared" si="443"/>
        <v>plays</v>
      </c>
      <c r="S2881" s="10">
        <f t="shared" si="444"/>
        <v>42359.475243055553</v>
      </c>
      <c r="T2881" s="10">
        <f t="shared" si="445"/>
        <v>42389.475243055553</v>
      </c>
      <c r="U2881">
        <f t="shared" si="446"/>
        <v>2015</v>
      </c>
      <c r="V2881">
        <f t="shared" si="447"/>
        <v>2016</v>
      </c>
      <c r="W2881" t="str">
        <f t="shared" si="448"/>
        <v>Dec</v>
      </c>
      <c r="X2881" t="str">
        <f t="shared" si="449"/>
        <v>&lt;1000</v>
      </c>
      <c r="Y2881" s="12">
        <f>VLOOKUP(H2881,Table1[#All],2,)*Kickstarter!E2881</f>
        <v>29</v>
      </c>
      <c r="Z2881" s="5">
        <f>Y2881/'currency conversion'!$B$18</f>
        <v>6.2944719355259736E-7</v>
      </c>
    </row>
    <row r="2882" spans="1:26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0"/>
        <v>0.23333333333333334</v>
      </c>
      <c r="P2882" s="6">
        <f t="shared" si="441"/>
        <v>96.551724137931032</v>
      </c>
      <c r="Q2882" t="str">
        <f t="shared" si="442"/>
        <v>theater</v>
      </c>
      <c r="R2882" t="str">
        <f t="shared" si="443"/>
        <v>plays</v>
      </c>
      <c r="S2882" s="10">
        <f t="shared" si="444"/>
        <v>42192.655694444446</v>
      </c>
      <c r="T2882" s="10">
        <f t="shared" si="445"/>
        <v>42236.461805555555</v>
      </c>
      <c r="U2882">
        <f t="shared" si="446"/>
        <v>2015</v>
      </c>
      <c r="V2882">
        <f t="shared" si="447"/>
        <v>2015</v>
      </c>
      <c r="W2882" t="str">
        <f t="shared" si="448"/>
        <v>Jul</v>
      </c>
      <c r="X2882" t="str">
        <f t="shared" si="449"/>
        <v>1000 to 4999</v>
      </c>
      <c r="Y2882" s="12">
        <f>VLOOKUP(H2882,Table1[#All],2,)*Kickstarter!E2882</f>
        <v>2800</v>
      </c>
      <c r="Z2882" s="5">
        <f>Y2882/'currency conversion'!$B$18</f>
        <v>6.0774211791285266E-5</v>
      </c>
    </row>
    <row r="2883" spans="1:26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0">IF(D2883&lt;&gt;0,IF(E2883&lt;&gt;0,E2883/D2883,0),0)</f>
        <v>0</v>
      </c>
      <c r="P2883" s="6">
        <f t="shared" ref="P2883:P2946" si="451">IF(L2883&lt;&gt;0,IF(E2883&lt;&gt;0,E2883/L2883,0),0)</f>
        <v>0</v>
      </c>
      <c r="Q2883" t="str">
        <f t="shared" ref="Q2883:Q2946" si="452">LEFT(N2883,SEARCH("/",N2883,1)-1)</f>
        <v>theater</v>
      </c>
      <c r="R2883" t="str">
        <f t="shared" ref="R2883:R2946" si="453">RIGHT(N2883,LEN(N2883)-SEARCH("/",N2883,1))</f>
        <v>plays</v>
      </c>
      <c r="S2883" s="10">
        <f t="shared" ref="S2883:S2946" si="454">(J2883/86400)+25569+(-6/24)</f>
        <v>41916.347638888888</v>
      </c>
      <c r="T2883" s="10">
        <f t="shared" ref="T2883:T2946" si="455">(I2883/86400)+25569+(-6/24)</f>
        <v>41976.389305555553</v>
      </c>
      <c r="U2883">
        <f t="shared" ref="U2883:U2946" si="456">YEAR(S2883)</f>
        <v>2014</v>
      </c>
      <c r="V2883">
        <f t="shared" ref="V2883:V2946" si="457">YEAR(T2883)</f>
        <v>2014</v>
      </c>
      <c r="W2883" t="str">
        <f t="shared" ref="W2883:W2946" si="458">TEXT(S2883,"mmm")</f>
        <v>Oct</v>
      </c>
      <c r="X2883" t="str">
        <f t="shared" ref="X2883:X2946" si="459">IF(E2883=0,"No funding",IF(E2883&lt;1000,"&lt;1000",IF(E2883&lt;4999,"1000 to 4999",IF(E2883&lt;10000,"5000 to 9999",IF(E2883&lt;14999,"10000 to 14999",IF(E2883&lt;20000,"15000 to 19999",IF(E2883&lt;25000,"20000 to 24999",IF(E2883&lt;30000,"25000 to 29999",IF(E2883&lt;35000,"30000 to 34999",IF(E2883&lt;40000,"35000 to 39999",IF(E2883&lt;45000,"40000 to 44999",IF(E2883&lt;50000,"45000 to 49999","&gt;50000"))))))))))))</f>
        <v>No funding</v>
      </c>
      <c r="Y2883" s="12">
        <f>VLOOKUP(H2883,Table1[#All],2,)*Kickstarter!E2883</f>
        <v>0</v>
      </c>
      <c r="Z2883" s="5">
        <f>Y2883/'currency conversion'!$B$18</f>
        <v>0</v>
      </c>
    </row>
    <row r="2884" spans="1:26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0"/>
        <v>0.33600000000000002</v>
      </c>
      <c r="P2884" s="6">
        <f t="shared" si="451"/>
        <v>63</v>
      </c>
      <c r="Q2884" t="str">
        <f t="shared" si="452"/>
        <v>theater</v>
      </c>
      <c r="R2884" t="str">
        <f t="shared" si="453"/>
        <v>plays</v>
      </c>
      <c r="S2884" s="10">
        <f t="shared" si="454"/>
        <v>42461.346273148149</v>
      </c>
      <c r="T2884" s="10">
        <f t="shared" si="455"/>
        <v>42491.346273148149</v>
      </c>
      <c r="U2884">
        <f t="shared" si="456"/>
        <v>2016</v>
      </c>
      <c r="V2884">
        <f t="shared" si="457"/>
        <v>2016</v>
      </c>
      <c r="W2884" t="str">
        <f t="shared" si="458"/>
        <v>Apr</v>
      </c>
      <c r="X2884" t="str">
        <f t="shared" si="459"/>
        <v>&lt;1000</v>
      </c>
      <c r="Y2884" s="12">
        <f>VLOOKUP(H2884,Table1[#All],2,)*Kickstarter!E2884</f>
        <v>252</v>
      </c>
      <c r="Z2884" s="5">
        <f>Y2884/'currency conversion'!$B$18</f>
        <v>5.4696790612156737E-6</v>
      </c>
    </row>
    <row r="2885" spans="1:26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0"/>
        <v>0.1908</v>
      </c>
      <c r="P2885" s="6">
        <f t="shared" si="451"/>
        <v>381.6</v>
      </c>
      <c r="Q2885" t="str">
        <f t="shared" si="452"/>
        <v>theater</v>
      </c>
      <c r="R2885" t="str">
        <f t="shared" si="453"/>
        <v>plays</v>
      </c>
      <c r="S2885" s="10">
        <f t="shared" si="454"/>
        <v>42370.65320601852</v>
      </c>
      <c r="T2885" s="10">
        <f t="shared" si="455"/>
        <v>42405.957638888889</v>
      </c>
      <c r="U2885">
        <f t="shared" si="456"/>
        <v>2016</v>
      </c>
      <c r="V2885">
        <f t="shared" si="457"/>
        <v>2016</v>
      </c>
      <c r="W2885" t="str">
        <f t="shared" si="458"/>
        <v>Jan</v>
      </c>
      <c r="X2885" t="str">
        <f t="shared" si="459"/>
        <v>1000 to 4999</v>
      </c>
      <c r="Y2885" s="12">
        <f>VLOOKUP(H2885,Table1[#All],2,)*Kickstarter!E2885</f>
        <v>1908</v>
      </c>
      <c r="Z2885" s="5">
        <f>Y2885/'currency conversion'!$B$18</f>
        <v>4.141328432063296E-5</v>
      </c>
    </row>
    <row r="2886" spans="1:26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0"/>
        <v>4.1111111111111114E-3</v>
      </c>
      <c r="P2886" s="6">
        <f t="shared" si="451"/>
        <v>46.25</v>
      </c>
      <c r="Q2886" t="str">
        <f t="shared" si="452"/>
        <v>theater</v>
      </c>
      <c r="R2886" t="str">
        <f t="shared" si="453"/>
        <v>plays</v>
      </c>
      <c r="S2886" s="10">
        <f t="shared" si="454"/>
        <v>41948.477256944447</v>
      </c>
      <c r="T2886" s="10">
        <f t="shared" si="455"/>
        <v>41978.477256944447</v>
      </c>
      <c r="U2886">
        <f t="shared" si="456"/>
        <v>2014</v>
      </c>
      <c r="V2886">
        <f t="shared" si="457"/>
        <v>2014</v>
      </c>
      <c r="W2886" t="str">
        <f t="shared" si="458"/>
        <v>Nov</v>
      </c>
      <c r="X2886" t="str">
        <f t="shared" si="459"/>
        <v>&lt;1000</v>
      </c>
      <c r="Y2886" s="12">
        <f>VLOOKUP(H2886,Table1[#All],2,)*Kickstarter!E2886</f>
        <v>185</v>
      </c>
      <c r="Z2886" s="5">
        <f>Y2886/'currency conversion'!$B$18</f>
        <v>4.0154389933527765E-6</v>
      </c>
    </row>
    <row r="2887" spans="1:26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0"/>
        <v>0.32500000000000001</v>
      </c>
      <c r="P2887" s="6">
        <f t="shared" si="451"/>
        <v>26</v>
      </c>
      <c r="Q2887" t="str">
        <f t="shared" si="452"/>
        <v>theater</v>
      </c>
      <c r="R2887" t="str">
        <f t="shared" si="453"/>
        <v>plays</v>
      </c>
      <c r="S2887" s="10">
        <f t="shared" si="454"/>
        <v>42046.82640046296</v>
      </c>
      <c r="T2887" s="10">
        <f t="shared" si="455"/>
        <v>42076.784733796296</v>
      </c>
      <c r="U2887">
        <f t="shared" si="456"/>
        <v>2015</v>
      </c>
      <c r="V2887">
        <f t="shared" si="457"/>
        <v>2015</v>
      </c>
      <c r="W2887" t="str">
        <f t="shared" si="458"/>
        <v>Feb</v>
      </c>
      <c r="X2887" t="str">
        <f t="shared" si="459"/>
        <v>&lt;1000</v>
      </c>
      <c r="Y2887" s="12">
        <f>VLOOKUP(H2887,Table1[#All],2,)*Kickstarter!E2887</f>
        <v>130</v>
      </c>
      <c r="Z2887" s="5">
        <f>Y2887/'currency conversion'!$B$18</f>
        <v>2.8216598331668158E-6</v>
      </c>
    </row>
    <row r="2888" spans="1:26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0"/>
        <v>0.05</v>
      </c>
      <c r="P2888" s="6">
        <f t="shared" si="451"/>
        <v>10</v>
      </c>
      <c r="Q2888" t="str">
        <f t="shared" si="452"/>
        <v>theater</v>
      </c>
      <c r="R2888" t="str">
        <f t="shared" si="453"/>
        <v>plays</v>
      </c>
      <c r="S2888" s="10">
        <f t="shared" si="454"/>
        <v>42261.382916666669</v>
      </c>
      <c r="T2888" s="10">
        <f t="shared" si="455"/>
        <v>42265.915972222225</v>
      </c>
      <c r="U2888">
        <f t="shared" si="456"/>
        <v>2015</v>
      </c>
      <c r="V2888">
        <f t="shared" si="457"/>
        <v>2015</v>
      </c>
      <c r="W2888" t="str">
        <f t="shared" si="458"/>
        <v>Sep</v>
      </c>
      <c r="X2888" t="str">
        <f t="shared" si="459"/>
        <v>&lt;1000</v>
      </c>
      <c r="Y2888" s="12">
        <f>VLOOKUP(H2888,Table1[#All],2,)*Kickstarter!E2888</f>
        <v>10</v>
      </c>
      <c r="Z2888" s="5">
        <f>Y2888/'currency conversion'!$B$18</f>
        <v>2.1705075639744738E-7</v>
      </c>
    </row>
    <row r="2889" spans="1:26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0"/>
        <v>1.6666666666666668E-3</v>
      </c>
      <c r="P2889" s="6">
        <f t="shared" si="451"/>
        <v>5</v>
      </c>
      <c r="Q2889" t="str">
        <f t="shared" si="452"/>
        <v>theater</v>
      </c>
      <c r="R2889" t="str">
        <f t="shared" si="453"/>
        <v>plays</v>
      </c>
      <c r="S2889" s="10">
        <f t="shared" si="454"/>
        <v>41985.177361111113</v>
      </c>
      <c r="T2889" s="10">
        <f t="shared" si="455"/>
        <v>42015.177361111113</v>
      </c>
      <c r="U2889">
        <f t="shared" si="456"/>
        <v>2014</v>
      </c>
      <c r="V2889">
        <f t="shared" si="457"/>
        <v>2015</v>
      </c>
      <c r="W2889" t="str">
        <f t="shared" si="458"/>
        <v>Dec</v>
      </c>
      <c r="X2889" t="str">
        <f t="shared" si="459"/>
        <v>&lt;1000</v>
      </c>
      <c r="Y2889" s="12">
        <f>VLOOKUP(H2889,Table1[#All],2,)*Kickstarter!E2889</f>
        <v>5</v>
      </c>
      <c r="Z2889" s="5">
        <f>Y2889/'currency conversion'!$B$18</f>
        <v>1.0852537819872369E-7</v>
      </c>
    </row>
    <row r="2890" spans="1:26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0"/>
        <v>0</v>
      </c>
      <c r="P2890" s="6">
        <f t="shared" si="451"/>
        <v>0</v>
      </c>
      <c r="Q2890" t="str">
        <f t="shared" si="452"/>
        <v>theater</v>
      </c>
      <c r="R2890" t="str">
        <f t="shared" si="453"/>
        <v>plays</v>
      </c>
      <c r="S2890" s="10">
        <f t="shared" si="454"/>
        <v>41922.285185185188</v>
      </c>
      <c r="T2890" s="10">
        <f t="shared" si="455"/>
        <v>41929.957638888889</v>
      </c>
      <c r="U2890">
        <f t="shared" si="456"/>
        <v>2014</v>
      </c>
      <c r="V2890">
        <f t="shared" si="457"/>
        <v>2014</v>
      </c>
      <c r="W2890" t="str">
        <f t="shared" si="458"/>
        <v>Oct</v>
      </c>
      <c r="X2890" t="str">
        <f t="shared" si="459"/>
        <v>No funding</v>
      </c>
      <c r="Y2890" s="12">
        <f>VLOOKUP(H2890,Table1[#All],2,)*Kickstarter!E2890</f>
        <v>0</v>
      </c>
      <c r="Z2890" s="5">
        <f>Y2890/'currency conversion'!$B$18</f>
        <v>0</v>
      </c>
    </row>
    <row r="2891" spans="1:26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0"/>
        <v>0.38066666666666665</v>
      </c>
      <c r="P2891" s="6">
        <f t="shared" si="451"/>
        <v>81.571428571428569</v>
      </c>
      <c r="Q2891" t="str">
        <f t="shared" si="452"/>
        <v>theater</v>
      </c>
      <c r="R2891" t="str">
        <f t="shared" si="453"/>
        <v>plays</v>
      </c>
      <c r="S2891" s="10">
        <f t="shared" si="454"/>
        <v>41850.613252314812</v>
      </c>
      <c r="T2891" s="10">
        <f t="shared" si="455"/>
        <v>41880.613252314812</v>
      </c>
      <c r="U2891">
        <f t="shared" si="456"/>
        <v>2014</v>
      </c>
      <c r="V2891">
        <f t="shared" si="457"/>
        <v>2014</v>
      </c>
      <c r="W2891" t="str">
        <f t="shared" si="458"/>
        <v>Jul</v>
      </c>
      <c r="X2891" t="str">
        <f t="shared" si="459"/>
        <v>1000 to 4999</v>
      </c>
      <c r="Y2891" s="12">
        <f>VLOOKUP(H2891,Table1[#All],2,)*Kickstarter!E2891</f>
        <v>1142</v>
      </c>
      <c r="Z2891" s="5">
        <f>Y2891/'currency conversion'!$B$18</f>
        <v>2.4787196380588489E-5</v>
      </c>
    </row>
    <row r="2892" spans="1:26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0"/>
        <v>1.0500000000000001E-2</v>
      </c>
      <c r="P2892" s="6">
        <f t="shared" si="451"/>
        <v>7</v>
      </c>
      <c r="Q2892" t="str">
        <f t="shared" si="452"/>
        <v>theater</v>
      </c>
      <c r="R2892" t="str">
        <f t="shared" si="453"/>
        <v>plays</v>
      </c>
      <c r="S2892" s="10">
        <f t="shared" si="454"/>
        <v>41831.492962962962</v>
      </c>
      <c r="T2892" s="10">
        <f t="shared" si="455"/>
        <v>41859.875</v>
      </c>
      <c r="U2892">
        <f t="shared" si="456"/>
        <v>2014</v>
      </c>
      <c r="V2892">
        <f t="shared" si="457"/>
        <v>2014</v>
      </c>
      <c r="W2892" t="str">
        <f t="shared" si="458"/>
        <v>Jul</v>
      </c>
      <c r="X2892" t="str">
        <f t="shared" si="459"/>
        <v>&lt;1000</v>
      </c>
      <c r="Y2892" s="12">
        <f>VLOOKUP(H2892,Table1[#All],2,)*Kickstarter!E2892</f>
        <v>21</v>
      </c>
      <c r="Z2892" s="5">
        <f>Y2892/'currency conversion'!$B$18</f>
        <v>4.5580658843463951E-7</v>
      </c>
    </row>
    <row r="2893" spans="1:26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0"/>
        <v>2.7300000000000001E-2</v>
      </c>
      <c r="P2893" s="6">
        <f t="shared" si="451"/>
        <v>27.3</v>
      </c>
      <c r="Q2893" t="str">
        <f t="shared" si="452"/>
        <v>theater</v>
      </c>
      <c r="R2893" t="str">
        <f t="shared" si="453"/>
        <v>plays</v>
      </c>
      <c r="S2893" s="10">
        <f t="shared" si="454"/>
        <v>42415.633425925931</v>
      </c>
      <c r="T2893" s="10">
        <f t="shared" si="455"/>
        <v>42475.59175925926</v>
      </c>
      <c r="U2893">
        <f t="shared" si="456"/>
        <v>2016</v>
      </c>
      <c r="V2893">
        <f t="shared" si="457"/>
        <v>2016</v>
      </c>
      <c r="W2893" t="str">
        <f t="shared" si="458"/>
        <v>Feb</v>
      </c>
      <c r="X2893" t="str">
        <f t="shared" si="459"/>
        <v>&lt;1000</v>
      </c>
      <c r="Y2893" s="12">
        <f>VLOOKUP(H2893,Table1[#All],2,)*Kickstarter!E2893</f>
        <v>273</v>
      </c>
      <c r="Z2893" s="5">
        <f>Y2893/'currency conversion'!$B$18</f>
        <v>5.9254856496503131E-6</v>
      </c>
    </row>
    <row r="2894" spans="1:26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0"/>
        <v>9.0909090909090912E-2</v>
      </c>
      <c r="P2894" s="6">
        <f t="shared" si="451"/>
        <v>29.411764705882351</v>
      </c>
      <c r="Q2894" t="str">
        <f t="shared" si="452"/>
        <v>theater</v>
      </c>
      <c r="R2894" t="str">
        <f t="shared" si="453"/>
        <v>plays</v>
      </c>
      <c r="S2894" s="10">
        <f t="shared" si="454"/>
        <v>41869.464166666665</v>
      </c>
      <c r="T2894" s="10">
        <f t="shared" si="455"/>
        <v>41876.625</v>
      </c>
      <c r="U2894">
        <f t="shared" si="456"/>
        <v>2014</v>
      </c>
      <c r="V2894">
        <f t="shared" si="457"/>
        <v>2014</v>
      </c>
      <c r="W2894" t="str">
        <f t="shared" si="458"/>
        <v>Aug</v>
      </c>
      <c r="X2894" t="str">
        <f t="shared" si="459"/>
        <v>&lt;1000</v>
      </c>
      <c r="Y2894" s="12">
        <f>VLOOKUP(H2894,Table1[#All],2,)*Kickstarter!E2894</f>
        <v>500</v>
      </c>
      <c r="Z2894" s="5">
        <f>Y2894/'currency conversion'!$B$18</f>
        <v>1.0852537819872369E-5</v>
      </c>
    </row>
    <row r="2895" spans="1:26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0"/>
        <v>5.0000000000000001E-3</v>
      </c>
      <c r="P2895" s="6">
        <f t="shared" si="451"/>
        <v>12.5</v>
      </c>
      <c r="Q2895" t="str">
        <f t="shared" si="452"/>
        <v>theater</v>
      </c>
      <c r="R2895" t="str">
        <f t="shared" si="453"/>
        <v>plays</v>
      </c>
      <c r="S2895" s="10">
        <f t="shared" si="454"/>
        <v>41953.523090277777</v>
      </c>
      <c r="T2895" s="10">
        <f t="shared" si="455"/>
        <v>42012.833333333328</v>
      </c>
      <c r="U2895">
        <f t="shared" si="456"/>
        <v>2014</v>
      </c>
      <c r="V2895">
        <f t="shared" si="457"/>
        <v>2015</v>
      </c>
      <c r="W2895" t="str">
        <f t="shared" si="458"/>
        <v>Nov</v>
      </c>
      <c r="X2895" t="str">
        <f t="shared" si="459"/>
        <v>&lt;1000</v>
      </c>
      <c r="Y2895" s="12">
        <f>VLOOKUP(H2895,Table1[#All],2,)*Kickstarter!E2895</f>
        <v>25</v>
      </c>
      <c r="Z2895" s="5">
        <f>Y2895/'currency conversion'!$B$18</f>
        <v>5.4262689099361849E-7</v>
      </c>
    </row>
    <row r="2896" spans="1:26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0"/>
        <v>0</v>
      </c>
      <c r="P2896" s="6">
        <f t="shared" si="451"/>
        <v>0</v>
      </c>
      <c r="Q2896" t="str">
        <f t="shared" si="452"/>
        <v>theater</v>
      </c>
      <c r="R2896" t="str">
        <f t="shared" si="453"/>
        <v>plays</v>
      </c>
      <c r="S2896" s="10">
        <f t="shared" si="454"/>
        <v>42037.736284722225</v>
      </c>
      <c r="T2896" s="10">
        <f t="shared" si="455"/>
        <v>42097.694618055553</v>
      </c>
      <c r="U2896">
        <f t="shared" si="456"/>
        <v>2015</v>
      </c>
      <c r="V2896">
        <f t="shared" si="457"/>
        <v>2015</v>
      </c>
      <c r="W2896" t="str">
        <f t="shared" si="458"/>
        <v>Feb</v>
      </c>
      <c r="X2896" t="str">
        <f t="shared" si="459"/>
        <v>No funding</v>
      </c>
      <c r="Y2896" s="12">
        <f>VLOOKUP(H2896,Table1[#All],2,)*Kickstarter!E2896</f>
        <v>0</v>
      </c>
      <c r="Z2896" s="5">
        <f>Y2896/'currency conversion'!$B$18</f>
        <v>0</v>
      </c>
    </row>
    <row r="2897" spans="1:26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0"/>
        <v>4.5999999999999999E-2</v>
      </c>
      <c r="P2897" s="6">
        <f t="shared" si="451"/>
        <v>5.75</v>
      </c>
      <c r="Q2897" t="str">
        <f t="shared" si="452"/>
        <v>theater</v>
      </c>
      <c r="R2897" t="str">
        <f t="shared" si="453"/>
        <v>plays</v>
      </c>
      <c r="S2897" s="10">
        <f t="shared" si="454"/>
        <v>41811.305462962962</v>
      </c>
      <c r="T2897" s="10">
        <f t="shared" si="455"/>
        <v>41812.625</v>
      </c>
      <c r="U2897">
        <f t="shared" si="456"/>
        <v>2014</v>
      </c>
      <c r="V2897">
        <f t="shared" si="457"/>
        <v>2014</v>
      </c>
      <c r="W2897" t="str">
        <f t="shared" si="458"/>
        <v>Jun</v>
      </c>
      <c r="X2897" t="str">
        <f t="shared" si="459"/>
        <v>&lt;1000</v>
      </c>
      <c r="Y2897" s="12">
        <f>VLOOKUP(H2897,Table1[#All],2,)*Kickstarter!E2897</f>
        <v>23</v>
      </c>
      <c r="Z2897" s="5">
        <f>Y2897/'currency conversion'!$B$18</f>
        <v>4.99216739714129E-7</v>
      </c>
    </row>
    <row r="2898" spans="1:26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0"/>
        <v>0.20833333333333334</v>
      </c>
      <c r="P2898" s="6">
        <f t="shared" si="451"/>
        <v>52.083333333333336</v>
      </c>
      <c r="Q2898" t="str">
        <f t="shared" si="452"/>
        <v>theater</v>
      </c>
      <c r="R2898" t="str">
        <f t="shared" si="453"/>
        <v>plays</v>
      </c>
      <c r="S2898" s="10">
        <f t="shared" si="454"/>
        <v>42701.658807870372</v>
      </c>
      <c r="T2898" s="10">
        <f t="shared" si="455"/>
        <v>42716</v>
      </c>
      <c r="U2898">
        <f t="shared" si="456"/>
        <v>2016</v>
      </c>
      <c r="V2898">
        <f t="shared" si="457"/>
        <v>2016</v>
      </c>
      <c r="W2898" t="str">
        <f t="shared" si="458"/>
        <v>Nov</v>
      </c>
      <c r="X2898" t="str">
        <f t="shared" si="459"/>
        <v>&lt;1000</v>
      </c>
      <c r="Y2898" s="12">
        <f>VLOOKUP(H2898,Table1[#All],2,)*Kickstarter!E2898</f>
        <v>625</v>
      </c>
      <c r="Z2898" s="5">
        <f>Y2898/'currency conversion'!$B$18</f>
        <v>1.3565672274840461E-5</v>
      </c>
    </row>
    <row r="2899" spans="1:26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0"/>
        <v>4.583333333333333E-2</v>
      </c>
      <c r="P2899" s="6">
        <f t="shared" si="451"/>
        <v>183.33333333333334</v>
      </c>
      <c r="Q2899" t="str">
        <f t="shared" si="452"/>
        <v>theater</v>
      </c>
      <c r="R2899" t="str">
        <f t="shared" si="453"/>
        <v>plays</v>
      </c>
      <c r="S2899" s="10">
        <f t="shared" si="454"/>
        <v>42258.396504629629</v>
      </c>
      <c r="T2899" s="10">
        <f t="shared" si="455"/>
        <v>42288.395196759258</v>
      </c>
      <c r="U2899">
        <f t="shared" si="456"/>
        <v>2015</v>
      </c>
      <c r="V2899">
        <f t="shared" si="457"/>
        <v>2015</v>
      </c>
      <c r="W2899" t="str">
        <f t="shared" si="458"/>
        <v>Sep</v>
      </c>
      <c r="X2899" t="str">
        <f t="shared" si="459"/>
        <v>&lt;1000</v>
      </c>
      <c r="Y2899" s="12">
        <f>VLOOKUP(H2899,Table1[#All],2,)*Kickstarter!E2899</f>
        <v>550</v>
      </c>
      <c r="Z2899" s="5">
        <f>Y2899/'currency conversion'!$B$18</f>
        <v>1.1937791601859606E-5</v>
      </c>
    </row>
    <row r="2900" spans="1:26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0"/>
        <v>4.2133333333333335E-2</v>
      </c>
      <c r="P2900" s="6">
        <f t="shared" si="451"/>
        <v>26.333333333333332</v>
      </c>
      <c r="Q2900" t="str">
        <f t="shared" si="452"/>
        <v>theater</v>
      </c>
      <c r="R2900" t="str">
        <f t="shared" si="453"/>
        <v>plays</v>
      </c>
      <c r="S2900" s="10">
        <f t="shared" si="454"/>
        <v>42278.414965277778</v>
      </c>
      <c r="T2900" s="10">
        <f t="shared" si="455"/>
        <v>42308.414965277778</v>
      </c>
      <c r="U2900">
        <f t="shared" si="456"/>
        <v>2015</v>
      </c>
      <c r="V2900">
        <f t="shared" si="457"/>
        <v>2015</v>
      </c>
      <c r="W2900" t="str">
        <f t="shared" si="458"/>
        <v>Oct</v>
      </c>
      <c r="X2900" t="str">
        <f t="shared" si="459"/>
        <v>&lt;1000</v>
      </c>
      <c r="Y2900" s="12">
        <f>VLOOKUP(H2900,Table1[#All],2,)*Kickstarter!E2900</f>
        <v>316</v>
      </c>
      <c r="Z2900" s="5">
        <f>Y2900/'currency conversion'!$B$18</f>
        <v>6.8588039021593373E-6</v>
      </c>
    </row>
    <row r="2901" spans="1:26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0"/>
        <v>0</v>
      </c>
      <c r="P2901" s="6">
        <f t="shared" si="451"/>
        <v>0</v>
      </c>
      <c r="Q2901" t="str">
        <f t="shared" si="452"/>
        <v>theater</v>
      </c>
      <c r="R2901" t="str">
        <f t="shared" si="453"/>
        <v>plays</v>
      </c>
      <c r="S2901" s="10">
        <f t="shared" si="454"/>
        <v>42514.828217592592</v>
      </c>
      <c r="T2901" s="10">
        <f t="shared" si="455"/>
        <v>42574.828217592592</v>
      </c>
      <c r="U2901">
        <f t="shared" si="456"/>
        <v>2016</v>
      </c>
      <c r="V2901">
        <f t="shared" si="457"/>
        <v>2016</v>
      </c>
      <c r="W2901" t="str">
        <f t="shared" si="458"/>
        <v>May</v>
      </c>
      <c r="X2901" t="str">
        <f t="shared" si="459"/>
        <v>No funding</v>
      </c>
      <c r="Y2901" s="12">
        <f>VLOOKUP(H2901,Table1[#All],2,)*Kickstarter!E2901</f>
        <v>0</v>
      </c>
      <c r="Z2901" s="5">
        <f>Y2901/'currency conversion'!$B$18</f>
        <v>0</v>
      </c>
    </row>
    <row r="2902" spans="1:26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0"/>
        <v>0.61909090909090914</v>
      </c>
      <c r="P2902" s="6">
        <f t="shared" si="451"/>
        <v>486.42857142857144</v>
      </c>
      <c r="Q2902" t="str">
        <f t="shared" si="452"/>
        <v>theater</v>
      </c>
      <c r="R2902" t="str">
        <f t="shared" si="453"/>
        <v>plays</v>
      </c>
      <c r="S2902" s="10">
        <f t="shared" si="454"/>
        <v>41829.984166666669</v>
      </c>
      <c r="T2902" s="10">
        <f t="shared" si="455"/>
        <v>41859.984166666669</v>
      </c>
      <c r="U2902">
        <f t="shared" si="456"/>
        <v>2014</v>
      </c>
      <c r="V2902">
        <f t="shared" si="457"/>
        <v>2014</v>
      </c>
      <c r="W2902" t="str">
        <f t="shared" si="458"/>
        <v>Jul</v>
      </c>
      <c r="X2902" t="str">
        <f t="shared" si="459"/>
        <v>1000 to 4999</v>
      </c>
      <c r="Y2902" s="12">
        <f>VLOOKUP(H2902,Table1[#All],2,)*Kickstarter!E2902</f>
        <v>3405</v>
      </c>
      <c r="Z2902" s="5">
        <f>Y2902/'currency conversion'!$B$18</f>
        <v>7.3905782553330829E-5</v>
      </c>
    </row>
    <row r="2903" spans="1:26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0"/>
        <v>8.0000000000000002E-3</v>
      </c>
      <c r="P2903" s="6">
        <f t="shared" si="451"/>
        <v>3</v>
      </c>
      <c r="Q2903" t="str">
        <f t="shared" si="452"/>
        <v>theater</v>
      </c>
      <c r="R2903" t="str">
        <f t="shared" si="453"/>
        <v>plays</v>
      </c>
      <c r="S2903" s="10">
        <f t="shared" si="454"/>
        <v>41982.654386574075</v>
      </c>
      <c r="T2903" s="10">
        <f t="shared" si="455"/>
        <v>42042.654386574075</v>
      </c>
      <c r="U2903">
        <f t="shared" si="456"/>
        <v>2014</v>
      </c>
      <c r="V2903">
        <f t="shared" si="457"/>
        <v>2015</v>
      </c>
      <c r="W2903" t="str">
        <f t="shared" si="458"/>
        <v>Dec</v>
      </c>
      <c r="X2903" t="str">
        <f t="shared" si="459"/>
        <v>&lt;1000</v>
      </c>
      <c r="Y2903" s="12">
        <f>VLOOKUP(H2903,Table1[#All],2,)*Kickstarter!E2903</f>
        <v>6</v>
      </c>
      <c r="Z2903" s="5">
        <f>Y2903/'currency conversion'!$B$18</f>
        <v>1.3023045383846844E-7</v>
      </c>
    </row>
    <row r="2904" spans="1:26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0"/>
        <v>1.6666666666666666E-4</v>
      </c>
      <c r="P2904" s="6">
        <f t="shared" si="451"/>
        <v>25</v>
      </c>
      <c r="Q2904" t="str">
        <f t="shared" si="452"/>
        <v>theater</v>
      </c>
      <c r="R2904" t="str">
        <f t="shared" si="453"/>
        <v>plays</v>
      </c>
      <c r="S2904" s="10">
        <f t="shared" si="454"/>
        <v>42210.189768518518</v>
      </c>
      <c r="T2904" s="10">
        <f t="shared" si="455"/>
        <v>42240.189768518518</v>
      </c>
      <c r="U2904">
        <f t="shared" si="456"/>
        <v>2015</v>
      </c>
      <c r="V2904">
        <f t="shared" si="457"/>
        <v>2015</v>
      </c>
      <c r="W2904" t="str">
        <f t="shared" si="458"/>
        <v>Jul</v>
      </c>
      <c r="X2904" t="str">
        <f t="shared" si="459"/>
        <v>&lt;1000</v>
      </c>
      <c r="Y2904" s="12">
        <f>VLOOKUP(H2904,Table1[#All],2,)*Kickstarter!E2904</f>
        <v>25</v>
      </c>
      <c r="Z2904" s="5">
        <f>Y2904/'currency conversion'!$B$18</f>
        <v>5.4262689099361849E-7</v>
      </c>
    </row>
    <row r="2905" spans="1:26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0"/>
        <v>7.7999999999999996E-3</v>
      </c>
      <c r="P2905" s="6">
        <f t="shared" si="451"/>
        <v>9.75</v>
      </c>
      <c r="Q2905" t="str">
        <f t="shared" si="452"/>
        <v>theater</v>
      </c>
      <c r="R2905" t="str">
        <f t="shared" si="453"/>
        <v>plays</v>
      </c>
      <c r="S2905" s="10">
        <f t="shared" si="454"/>
        <v>42195.916874999995</v>
      </c>
      <c r="T2905" s="10">
        <f t="shared" si="455"/>
        <v>42255.916874999995</v>
      </c>
      <c r="U2905">
        <f t="shared" si="456"/>
        <v>2015</v>
      </c>
      <c r="V2905">
        <f t="shared" si="457"/>
        <v>2015</v>
      </c>
      <c r="W2905" t="str">
        <f t="shared" si="458"/>
        <v>Jul</v>
      </c>
      <c r="X2905" t="str">
        <f t="shared" si="459"/>
        <v>&lt;1000</v>
      </c>
      <c r="Y2905" s="12">
        <f>VLOOKUP(H2905,Table1[#All],2,)*Kickstarter!E2905</f>
        <v>39</v>
      </c>
      <c r="Z2905" s="5">
        <f>Y2905/'currency conversion'!$B$18</f>
        <v>8.4649794995004479E-7</v>
      </c>
    </row>
    <row r="2906" spans="1:26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0"/>
        <v>0.05</v>
      </c>
      <c r="P2906" s="6">
        <f t="shared" si="451"/>
        <v>18.75</v>
      </c>
      <c r="Q2906" t="str">
        <f t="shared" si="452"/>
        <v>theater</v>
      </c>
      <c r="R2906" t="str">
        <f t="shared" si="453"/>
        <v>plays</v>
      </c>
      <c r="S2906" s="10">
        <f t="shared" si="454"/>
        <v>41940.717951388891</v>
      </c>
      <c r="T2906" s="10">
        <f t="shared" si="455"/>
        <v>41952.25</v>
      </c>
      <c r="U2906">
        <f t="shared" si="456"/>
        <v>2014</v>
      </c>
      <c r="V2906">
        <f t="shared" si="457"/>
        <v>2014</v>
      </c>
      <c r="W2906" t="str">
        <f t="shared" si="458"/>
        <v>Oct</v>
      </c>
      <c r="X2906" t="str">
        <f t="shared" si="459"/>
        <v>&lt;1000</v>
      </c>
      <c r="Y2906" s="12">
        <f>VLOOKUP(H2906,Table1[#All],2,)*Kickstarter!E2906</f>
        <v>98.25</v>
      </c>
      <c r="Z2906" s="5">
        <f>Y2906/'currency conversion'!$B$18</f>
        <v>2.1325236816049206E-6</v>
      </c>
    </row>
    <row r="2907" spans="1:26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0"/>
        <v>0.17771428571428571</v>
      </c>
      <c r="P2907" s="6">
        <f t="shared" si="451"/>
        <v>36.588235294117645</v>
      </c>
      <c r="Q2907" t="str">
        <f t="shared" si="452"/>
        <v>theater</v>
      </c>
      <c r="R2907" t="str">
        <f t="shared" si="453"/>
        <v>plays</v>
      </c>
      <c r="S2907" s="10">
        <f t="shared" si="454"/>
        <v>42605.806863425925</v>
      </c>
      <c r="T2907" s="10">
        <f t="shared" si="455"/>
        <v>42619.806863425925</v>
      </c>
      <c r="U2907">
        <f t="shared" si="456"/>
        <v>2016</v>
      </c>
      <c r="V2907">
        <f t="shared" si="457"/>
        <v>2016</v>
      </c>
      <c r="W2907" t="str">
        <f t="shared" si="458"/>
        <v>Aug</v>
      </c>
      <c r="X2907" t="str">
        <f t="shared" si="459"/>
        <v>&lt;1000</v>
      </c>
      <c r="Y2907" s="12">
        <f>VLOOKUP(H2907,Table1[#All],2,)*Kickstarter!E2907</f>
        <v>622</v>
      </c>
      <c r="Z2907" s="5">
        <f>Y2907/'currency conversion'!$B$18</f>
        <v>1.3500557047921228E-5</v>
      </c>
    </row>
    <row r="2908" spans="1:26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0"/>
        <v>9.4166666666666662E-2</v>
      </c>
      <c r="P2908" s="6">
        <f t="shared" si="451"/>
        <v>80.714285714285708</v>
      </c>
      <c r="Q2908" t="str">
        <f t="shared" si="452"/>
        <v>theater</v>
      </c>
      <c r="R2908" t="str">
        <f t="shared" si="453"/>
        <v>plays</v>
      </c>
      <c r="S2908" s="10">
        <f t="shared" si="454"/>
        <v>42199.398912037039</v>
      </c>
      <c r="T2908" s="10">
        <f t="shared" si="455"/>
        <v>42216.791666666672</v>
      </c>
      <c r="U2908">
        <f t="shared" si="456"/>
        <v>2015</v>
      </c>
      <c r="V2908">
        <f t="shared" si="457"/>
        <v>2015</v>
      </c>
      <c r="W2908" t="str">
        <f t="shared" si="458"/>
        <v>Jul</v>
      </c>
      <c r="X2908" t="str">
        <f t="shared" si="459"/>
        <v>&lt;1000</v>
      </c>
      <c r="Y2908" s="12">
        <f>VLOOKUP(H2908,Table1[#All],2,)*Kickstarter!E2908</f>
        <v>565</v>
      </c>
      <c r="Z2908" s="5">
        <f>Y2908/'currency conversion'!$B$18</f>
        <v>1.2263367736455777E-5</v>
      </c>
    </row>
    <row r="2909" spans="1:26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0"/>
        <v>8.0000000000000004E-4</v>
      </c>
      <c r="P2909" s="6">
        <f t="shared" si="451"/>
        <v>1</v>
      </c>
      <c r="Q2909" t="str">
        <f t="shared" si="452"/>
        <v>theater</v>
      </c>
      <c r="R2909" t="str">
        <f t="shared" si="453"/>
        <v>plays</v>
      </c>
      <c r="S2909" s="10">
        <f t="shared" si="454"/>
        <v>42444.627743055556</v>
      </c>
      <c r="T2909" s="10">
        <f t="shared" si="455"/>
        <v>42504.627743055556</v>
      </c>
      <c r="U2909">
        <f t="shared" si="456"/>
        <v>2016</v>
      </c>
      <c r="V2909">
        <f t="shared" si="457"/>
        <v>2016</v>
      </c>
      <c r="W2909" t="str">
        <f t="shared" si="458"/>
        <v>Mar</v>
      </c>
      <c r="X2909" t="str">
        <f t="shared" si="459"/>
        <v>&lt;1000</v>
      </c>
      <c r="Y2909" s="12">
        <f>VLOOKUP(H2909,Table1[#All],2,)*Kickstarter!E2909</f>
        <v>2</v>
      </c>
      <c r="Z2909" s="5">
        <f>Y2909/'currency conversion'!$B$18</f>
        <v>4.3410151279489474E-8</v>
      </c>
    </row>
    <row r="2910" spans="1:26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0"/>
        <v>2.75E-2</v>
      </c>
      <c r="P2910" s="6">
        <f t="shared" si="451"/>
        <v>52.8</v>
      </c>
      <c r="Q2910" t="str">
        <f t="shared" si="452"/>
        <v>theater</v>
      </c>
      <c r="R2910" t="str">
        <f t="shared" si="453"/>
        <v>plays</v>
      </c>
      <c r="S2910" s="10">
        <f t="shared" si="454"/>
        <v>42499.48170138889</v>
      </c>
      <c r="T2910" s="10">
        <f t="shared" si="455"/>
        <v>42529.48170138889</v>
      </c>
      <c r="U2910">
        <f t="shared" si="456"/>
        <v>2016</v>
      </c>
      <c r="V2910">
        <f t="shared" si="457"/>
        <v>2016</v>
      </c>
      <c r="W2910" t="str">
        <f t="shared" si="458"/>
        <v>May</v>
      </c>
      <c r="X2910" t="str">
        <f t="shared" si="459"/>
        <v>&lt;1000</v>
      </c>
      <c r="Y2910" s="12">
        <f>VLOOKUP(H2910,Table1[#All],2,)*Kickstarter!E2910</f>
        <v>264</v>
      </c>
      <c r="Z2910" s="5">
        <f>Y2910/'currency conversion'!$B$18</f>
        <v>5.7301399688926107E-6</v>
      </c>
    </row>
    <row r="2911" spans="1:26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0"/>
        <v>1.1111111111111112E-4</v>
      </c>
      <c r="P2911" s="6">
        <f t="shared" si="451"/>
        <v>20</v>
      </c>
      <c r="Q2911" t="str">
        <f t="shared" si="452"/>
        <v>theater</v>
      </c>
      <c r="R2911" t="str">
        <f t="shared" si="453"/>
        <v>plays</v>
      </c>
      <c r="S2911" s="10">
        <f t="shared" si="454"/>
        <v>41929.016215277778</v>
      </c>
      <c r="T2911" s="10">
        <f t="shared" si="455"/>
        <v>41968.573611111111</v>
      </c>
      <c r="U2911">
        <f t="shared" si="456"/>
        <v>2014</v>
      </c>
      <c r="V2911">
        <f t="shared" si="457"/>
        <v>2014</v>
      </c>
      <c r="W2911" t="str">
        <f t="shared" si="458"/>
        <v>Oct</v>
      </c>
      <c r="X2911" t="str">
        <f t="shared" si="459"/>
        <v>&lt;1000</v>
      </c>
      <c r="Y2911" s="12">
        <f>VLOOKUP(H2911,Table1[#All],2,)*Kickstarter!E2911</f>
        <v>20</v>
      </c>
      <c r="Z2911" s="5">
        <f>Y2911/'currency conversion'!$B$18</f>
        <v>4.3410151279489477E-7</v>
      </c>
    </row>
    <row r="2912" spans="1:26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0"/>
        <v>3.3333333333333335E-5</v>
      </c>
      <c r="P2912" s="6">
        <f t="shared" si="451"/>
        <v>1</v>
      </c>
      <c r="Q2912" t="str">
        <f t="shared" si="452"/>
        <v>theater</v>
      </c>
      <c r="R2912" t="str">
        <f t="shared" si="453"/>
        <v>plays</v>
      </c>
      <c r="S2912" s="10">
        <f t="shared" si="454"/>
        <v>42107.591284722221</v>
      </c>
      <c r="T2912" s="10">
        <f t="shared" si="455"/>
        <v>42167.591284722221</v>
      </c>
      <c r="U2912">
        <f t="shared" si="456"/>
        <v>2015</v>
      </c>
      <c r="V2912">
        <f t="shared" si="457"/>
        <v>2015</v>
      </c>
      <c r="W2912" t="str">
        <f t="shared" si="458"/>
        <v>Apr</v>
      </c>
      <c r="X2912" t="str">
        <f t="shared" si="459"/>
        <v>&lt;1000</v>
      </c>
      <c r="Y2912" s="12">
        <f>VLOOKUP(H2912,Table1[#All],2,)*Kickstarter!E2912</f>
        <v>1.31</v>
      </c>
      <c r="Z2912" s="5">
        <f>Y2912/'currency conversion'!$B$18</f>
        <v>2.8433649088065608E-8</v>
      </c>
    </row>
    <row r="2913" spans="1:26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0"/>
        <v>0.36499999999999999</v>
      </c>
      <c r="P2913" s="6">
        <f t="shared" si="451"/>
        <v>46.928571428571431</v>
      </c>
      <c r="Q2913" t="str">
        <f t="shared" si="452"/>
        <v>theater</v>
      </c>
      <c r="R2913" t="str">
        <f t="shared" si="453"/>
        <v>plays</v>
      </c>
      <c r="S2913" s="10">
        <f t="shared" si="454"/>
        <v>42142.518819444449</v>
      </c>
      <c r="T2913" s="10">
        <f t="shared" si="455"/>
        <v>42182.518819444449</v>
      </c>
      <c r="U2913">
        <f t="shared" si="456"/>
        <v>2015</v>
      </c>
      <c r="V2913">
        <f t="shared" si="457"/>
        <v>2015</v>
      </c>
      <c r="W2913" t="str">
        <f t="shared" si="458"/>
        <v>May</v>
      </c>
      <c r="X2913" t="str">
        <f t="shared" si="459"/>
        <v>&lt;1000</v>
      </c>
      <c r="Y2913" s="12">
        <f>VLOOKUP(H2913,Table1[#All],2,)*Kickstarter!E2913</f>
        <v>657</v>
      </c>
      <c r="Z2913" s="5">
        <f>Y2913/'currency conversion'!$B$18</f>
        <v>1.4260234695312293E-5</v>
      </c>
    </row>
    <row r="2914" spans="1:26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0"/>
        <v>0.14058171745152354</v>
      </c>
      <c r="P2914" s="6">
        <f t="shared" si="451"/>
        <v>78.07692307692308</v>
      </c>
      <c r="Q2914" t="str">
        <f t="shared" si="452"/>
        <v>theater</v>
      </c>
      <c r="R2914" t="str">
        <f t="shared" si="453"/>
        <v>plays</v>
      </c>
      <c r="S2914" s="10">
        <f t="shared" si="454"/>
        <v>42353.881643518514</v>
      </c>
      <c r="T2914" s="10">
        <f t="shared" si="455"/>
        <v>42383.881643518514</v>
      </c>
      <c r="U2914">
        <f t="shared" si="456"/>
        <v>2015</v>
      </c>
      <c r="V2914">
        <f t="shared" si="457"/>
        <v>2016</v>
      </c>
      <c r="W2914" t="str">
        <f t="shared" si="458"/>
        <v>Dec</v>
      </c>
      <c r="X2914" t="str">
        <f t="shared" si="459"/>
        <v>1000 to 4999</v>
      </c>
      <c r="Y2914" s="12">
        <f>VLOOKUP(H2914,Table1[#All],2,)*Kickstarter!E2914</f>
        <v>2030</v>
      </c>
      <c r="Z2914" s="5">
        <f>Y2914/'currency conversion'!$B$18</f>
        <v>4.406130354868182E-5</v>
      </c>
    </row>
    <row r="2915" spans="1:26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0"/>
        <v>2.0000000000000001E-4</v>
      </c>
      <c r="P2915" s="6">
        <f t="shared" si="451"/>
        <v>1</v>
      </c>
      <c r="Q2915" t="str">
        <f t="shared" si="452"/>
        <v>theater</v>
      </c>
      <c r="R2915" t="str">
        <f t="shared" si="453"/>
        <v>plays</v>
      </c>
      <c r="S2915" s="10">
        <f t="shared" si="454"/>
        <v>41828.672905092593</v>
      </c>
      <c r="T2915" s="10">
        <f t="shared" si="455"/>
        <v>41888.672905092593</v>
      </c>
      <c r="U2915">
        <f t="shared" si="456"/>
        <v>2014</v>
      </c>
      <c r="V2915">
        <f t="shared" si="457"/>
        <v>2014</v>
      </c>
      <c r="W2915" t="str">
        <f t="shared" si="458"/>
        <v>Jul</v>
      </c>
      <c r="X2915" t="str">
        <f t="shared" si="459"/>
        <v>&lt;1000</v>
      </c>
      <c r="Y2915" s="12">
        <f>VLOOKUP(H2915,Table1[#All],2,)*Kickstarter!E2915</f>
        <v>2</v>
      </c>
      <c r="Z2915" s="5">
        <f>Y2915/'currency conversion'!$B$18</f>
        <v>4.3410151279489474E-8</v>
      </c>
    </row>
    <row r="2916" spans="1:26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0"/>
        <v>4.0000000000000003E-5</v>
      </c>
      <c r="P2916" s="6">
        <f t="shared" si="451"/>
        <v>1</v>
      </c>
      <c r="Q2916" t="str">
        <f t="shared" si="452"/>
        <v>theater</v>
      </c>
      <c r="R2916" t="str">
        <f t="shared" si="453"/>
        <v>plays</v>
      </c>
      <c r="S2916" s="10">
        <f t="shared" si="454"/>
        <v>42017.657337962963</v>
      </c>
      <c r="T2916" s="10">
        <f t="shared" si="455"/>
        <v>42077.615671296298</v>
      </c>
      <c r="U2916">
        <f t="shared" si="456"/>
        <v>2015</v>
      </c>
      <c r="V2916">
        <f t="shared" si="457"/>
        <v>2015</v>
      </c>
      <c r="W2916" t="str">
        <f t="shared" si="458"/>
        <v>Jan</v>
      </c>
      <c r="X2916" t="str">
        <f t="shared" si="459"/>
        <v>&lt;1000</v>
      </c>
      <c r="Y2916" s="12">
        <f>VLOOKUP(H2916,Table1[#All],2,)*Kickstarter!E2916</f>
        <v>1.31</v>
      </c>
      <c r="Z2916" s="5">
        <f>Y2916/'currency conversion'!$B$18</f>
        <v>2.8433649088065608E-8</v>
      </c>
    </row>
    <row r="2917" spans="1:26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0"/>
        <v>0.61099999999999999</v>
      </c>
      <c r="P2917" s="6">
        <f t="shared" si="451"/>
        <v>203.66666666666666</v>
      </c>
      <c r="Q2917" t="str">
        <f t="shared" si="452"/>
        <v>theater</v>
      </c>
      <c r="R2917" t="str">
        <f t="shared" si="453"/>
        <v>plays</v>
      </c>
      <c r="S2917" s="10">
        <f t="shared" si="454"/>
        <v>42415.148032407407</v>
      </c>
      <c r="T2917" s="10">
        <f t="shared" si="455"/>
        <v>42445.106365740736</v>
      </c>
      <c r="U2917">
        <f t="shared" si="456"/>
        <v>2016</v>
      </c>
      <c r="V2917">
        <f t="shared" si="457"/>
        <v>2016</v>
      </c>
      <c r="W2917" t="str">
        <f t="shared" si="458"/>
        <v>Feb</v>
      </c>
      <c r="X2917" t="str">
        <f t="shared" si="459"/>
        <v>&lt;1000</v>
      </c>
      <c r="Y2917" s="12">
        <f>VLOOKUP(H2917,Table1[#All],2,)*Kickstarter!E2917</f>
        <v>800.41000000000008</v>
      </c>
      <c r="Z2917" s="5">
        <f>Y2917/'currency conversion'!$B$18</f>
        <v>1.7372959592808089E-5</v>
      </c>
    </row>
    <row r="2918" spans="1:26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0"/>
        <v>7.8378378378378383E-2</v>
      </c>
      <c r="P2918" s="6">
        <f t="shared" si="451"/>
        <v>20.714285714285715</v>
      </c>
      <c r="Q2918" t="str">
        <f t="shared" si="452"/>
        <v>theater</v>
      </c>
      <c r="R2918" t="str">
        <f t="shared" si="453"/>
        <v>plays</v>
      </c>
      <c r="S2918" s="10">
        <f t="shared" si="454"/>
        <v>41755.226724537039</v>
      </c>
      <c r="T2918" s="10">
        <f t="shared" si="455"/>
        <v>41778.226724537039</v>
      </c>
      <c r="U2918">
        <f t="shared" si="456"/>
        <v>2014</v>
      </c>
      <c r="V2918">
        <f t="shared" si="457"/>
        <v>2014</v>
      </c>
      <c r="W2918" t="str">
        <f t="shared" si="458"/>
        <v>Apr</v>
      </c>
      <c r="X2918" t="str">
        <f t="shared" si="459"/>
        <v>&lt;1000</v>
      </c>
      <c r="Y2918" s="12">
        <f>VLOOKUP(H2918,Table1[#All],2,)*Kickstarter!E2918</f>
        <v>189.95000000000002</v>
      </c>
      <c r="Z2918" s="5">
        <f>Y2918/'currency conversion'!$B$18</f>
        <v>4.1228791177695137E-6</v>
      </c>
    </row>
    <row r="2919" spans="1:26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0"/>
        <v>0.2185</v>
      </c>
      <c r="P2919" s="6">
        <f t="shared" si="451"/>
        <v>48.555555555555557</v>
      </c>
      <c r="Q2919" t="str">
        <f t="shared" si="452"/>
        <v>theater</v>
      </c>
      <c r="R2919" t="str">
        <f t="shared" si="453"/>
        <v>plays</v>
      </c>
      <c r="S2919" s="10">
        <f t="shared" si="454"/>
        <v>42244.984340277777</v>
      </c>
      <c r="T2919" s="10">
        <f t="shared" si="455"/>
        <v>42262.984340277777</v>
      </c>
      <c r="U2919">
        <f t="shared" si="456"/>
        <v>2015</v>
      </c>
      <c r="V2919">
        <f t="shared" si="457"/>
        <v>2015</v>
      </c>
      <c r="W2919" t="str">
        <f t="shared" si="458"/>
        <v>Aug</v>
      </c>
      <c r="X2919" t="str">
        <f t="shared" si="459"/>
        <v>&lt;1000</v>
      </c>
      <c r="Y2919" s="12">
        <f>VLOOKUP(H2919,Table1[#All],2,)*Kickstarter!E2919</f>
        <v>437</v>
      </c>
      <c r="Z2919" s="5">
        <f>Y2919/'currency conversion'!$B$18</f>
        <v>9.4851180545684503E-6</v>
      </c>
    </row>
    <row r="2920" spans="1:26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0"/>
        <v>0.27239999999999998</v>
      </c>
      <c r="P2920" s="6">
        <f t="shared" si="451"/>
        <v>68.099999999999994</v>
      </c>
      <c r="Q2920" t="str">
        <f t="shared" si="452"/>
        <v>theater</v>
      </c>
      <c r="R2920" t="str">
        <f t="shared" si="453"/>
        <v>plays</v>
      </c>
      <c r="S2920" s="10">
        <f t="shared" si="454"/>
        <v>42278.379710648151</v>
      </c>
      <c r="T2920" s="10">
        <f t="shared" si="455"/>
        <v>42306.379710648151</v>
      </c>
      <c r="U2920">
        <f t="shared" si="456"/>
        <v>2015</v>
      </c>
      <c r="V2920">
        <f t="shared" si="457"/>
        <v>2015</v>
      </c>
      <c r="W2920" t="str">
        <f t="shared" si="458"/>
        <v>Oct</v>
      </c>
      <c r="X2920" t="str">
        <f t="shared" si="459"/>
        <v>1000 to 4999</v>
      </c>
      <c r="Y2920" s="12">
        <f>VLOOKUP(H2920,Table1[#All],2,)*Kickstarter!E2920</f>
        <v>1362</v>
      </c>
      <c r="Z2920" s="5">
        <f>Y2920/'currency conversion'!$B$18</f>
        <v>2.9562313021332334E-5</v>
      </c>
    </row>
    <row r="2921" spans="1:26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0"/>
        <v>8.5000000000000006E-2</v>
      </c>
      <c r="P2921" s="6">
        <f t="shared" si="451"/>
        <v>8.5</v>
      </c>
      <c r="Q2921" t="str">
        <f t="shared" si="452"/>
        <v>theater</v>
      </c>
      <c r="R2921" t="str">
        <f t="shared" si="453"/>
        <v>plays</v>
      </c>
      <c r="S2921" s="10">
        <f t="shared" si="454"/>
        <v>41826.36954861111</v>
      </c>
      <c r="T2921" s="10">
        <f t="shared" si="455"/>
        <v>41856.36954861111</v>
      </c>
      <c r="U2921">
        <f t="shared" si="456"/>
        <v>2014</v>
      </c>
      <c r="V2921">
        <f t="shared" si="457"/>
        <v>2014</v>
      </c>
      <c r="W2921" t="str">
        <f t="shared" si="458"/>
        <v>Jul</v>
      </c>
      <c r="X2921" t="str">
        <f t="shared" si="459"/>
        <v>&lt;1000</v>
      </c>
      <c r="Y2921" s="12">
        <f>VLOOKUP(H2921,Table1[#All],2,)*Kickstarter!E2921</f>
        <v>51</v>
      </c>
      <c r="Z2921" s="5">
        <f>Y2921/'currency conversion'!$B$18</f>
        <v>1.1069588576269817E-6</v>
      </c>
    </row>
    <row r="2922" spans="1:26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0"/>
        <v>0.26840000000000003</v>
      </c>
      <c r="P2922" s="6">
        <f t="shared" si="451"/>
        <v>51.615384615384613</v>
      </c>
      <c r="Q2922" t="str">
        <f t="shared" si="452"/>
        <v>theater</v>
      </c>
      <c r="R2922" t="str">
        <f t="shared" si="453"/>
        <v>plays</v>
      </c>
      <c r="S2922" s="10">
        <f t="shared" si="454"/>
        <v>42058.542476851857</v>
      </c>
      <c r="T2922" s="10">
        <f t="shared" si="455"/>
        <v>42088.500810185185</v>
      </c>
      <c r="U2922">
        <f t="shared" si="456"/>
        <v>2015</v>
      </c>
      <c r="V2922">
        <f t="shared" si="457"/>
        <v>2015</v>
      </c>
      <c r="W2922" t="str">
        <f t="shared" si="458"/>
        <v>Feb</v>
      </c>
      <c r="X2922" t="str">
        <f t="shared" si="459"/>
        <v>&lt;1000</v>
      </c>
      <c r="Y2922" s="12">
        <f>VLOOKUP(H2922,Table1[#All],2,)*Kickstarter!E2922</f>
        <v>503.25</v>
      </c>
      <c r="Z2922" s="5">
        <f>Y2922/'currency conversion'!$B$18</f>
        <v>1.0923079315701539E-5</v>
      </c>
    </row>
    <row r="2923" spans="1:26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0"/>
        <v>1.29</v>
      </c>
      <c r="P2923" s="6">
        <f t="shared" si="451"/>
        <v>43</v>
      </c>
      <c r="Q2923" t="str">
        <f t="shared" si="452"/>
        <v>theater</v>
      </c>
      <c r="R2923" t="str">
        <f t="shared" si="453"/>
        <v>musical</v>
      </c>
      <c r="S2923" s="10">
        <f t="shared" si="454"/>
        <v>41877.636620370373</v>
      </c>
      <c r="T2923" s="10">
        <f t="shared" si="455"/>
        <v>41907.636620370373</v>
      </c>
      <c r="U2923">
        <f t="shared" si="456"/>
        <v>2014</v>
      </c>
      <c r="V2923">
        <f t="shared" si="457"/>
        <v>2014</v>
      </c>
      <c r="W2923" t="str">
        <f t="shared" si="458"/>
        <v>Aug</v>
      </c>
      <c r="X2923" t="str">
        <f t="shared" si="459"/>
        <v>&lt;1000</v>
      </c>
      <c r="Y2923" s="12">
        <f>VLOOKUP(H2923,Table1[#All],2,)*Kickstarter!E2923</f>
        <v>129</v>
      </c>
      <c r="Z2923" s="5">
        <f>Y2923/'currency conversion'!$B$18</f>
        <v>2.7999547575270713E-6</v>
      </c>
    </row>
    <row r="2924" spans="1:26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0"/>
        <v>1</v>
      </c>
      <c r="P2924" s="6">
        <f t="shared" si="451"/>
        <v>83.333333333333329</v>
      </c>
      <c r="Q2924" t="str">
        <f t="shared" si="452"/>
        <v>theater</v>
      </c>
      <c r="R2924" t="str">
        <f t="shared" si="453"/>
        <v>musical</v>
      </c>
      <c r="S2924" s="10">
        <f t="shared" si="454"/>
        <v>42097.624155092592</v>
      </c>
      <c r="T2924" s="10">
        <f t="shared" si="455"/>
        <v>42142.624155092592</v>
      </c>
      <c r="U2924">
        <f t="shared" si="456"/>
        <v>2015</v>
      </c>
      <c r="V2924">
        <f t="shared" si="457"/>
        <v>2015</v>
      </c>
      <c r="W2924" t="str">
        <f t="shared" si="458"/>
        <v>Apr</v>
      </c>
      <c r="X2924" t="str">
        <f t="shared" si="459"/>
        <v>&lt;1000</v>
      </c>
      <c r="Y2924" s="12">
        <f>VLOOKUP(H2924,Table1[#All],2,)*Kickstarter!E2924</f>
        <v>655</v>
      </c>
      <c r="Z2924" s="5">
        <f>Y2924/'currency conversion'!$B$18</f>
        <v>1.4216824544032804E-5</v>
      </c>
    </row>
    <row r="2925" spans="1:26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0"/>
        <v>1</v>
      </c>
      <c r="P2925" s="6">
        <f t="shared" si="451"/>
        <v>30</v>
      </c>
      <c r="Q2925" t="str">
        <f t="shared" si="452"/>
        <v>theater</v>
      </c>
      <c r="R2925" t="str">
        <f t="shared" si="453"/>
        <v>musical</v>
      </c>
      <c r="S2925" s="10">
        <f t="shared" si="454"/>
        <v>42012.90253472222</v>
      </c>
      <c r="T2925" s="10">
        <f t="shared" si="455"/>
        <v>42027.875</v>
      </c>
      <c r="U2925">
        <f t="shared" si="456"/>
        <v>2015</v>
      </c>
      <c r="V2925">
        <f t="shared" si="457"/>
        <v>2015</v>
      </c>
      <c r="W2925" t="str">
        <f t="shared" si="458"/>
        <v>Jan</v>
      </c>
      <c r="X2925" t="str">
        <f t="shared" si="459"/>
        <v>&lt;1000</v>
      </c>
      <c r="Y2925" s="12">
        <f>VLOOKUP(H2925,Table1[#All],2,)*Kickstarter!E2925</f>
        <v>300</v>
      </c>
      <c r="Z2925" s="5">
        <f>Y2925/'currency conversion'!$B$18</f>
        <v>6.5115226919234214E-6</v>
      </c>
    </row>
    <row r="2926" spans="1:26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0"/>
        <v>1.032</v>
      </c>
      <c r="P2926" s="6">
        <f t="shared" si="451"/>
        <v>175.51020408163265</v>
      </c>
      <c r="Q2926" t="str">
        <f t="shared" si="452"/>
        <v>theater</v>
      </c>
      <c r="R2926" t="str">
        <f t="shared" si="453"/>
        <v>musical</v>
      </c>
      <c r="S2926" s="10">
        <f t="shared" si="454"/>
        <v>42103.306828703702</v>
      </c>
      <c r="T2926" s="10">
        <f t="shared" si="455"/>
        <v>42132.915972222225</v>
      </c>
      <c r="U2926">
        <f t="shared" si="456"/>
        <v>2015</v>
      </c>
      <c r="V2926">
        <f t="shared" si="457"/>
        <v>2015</v>
      </c>
      <c r="W2926" t="str">
        <f t="shared" si="458"/>
        <v>Apr</v>
      </c>
      <c r="X2926" t="str">
        <f t="shared" si="459"/>
        <v>25000 to 29999</v>
      </c>
      <c r="Y2926" s="12">
        <f>VLOOKUP(H2926,Table1[#All],2,)*Kickstarter!E2926</f>
        <v>25800</v>
      </c>
      <c r="Z2926" s="5">
        <f>Y2926/'currency conversion'!$B$18</f>
        <v>5.5999095150541429E-4</v>
      </c>
    </row>
    <row r="2927" spans="1:26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0"/>
        <v>1.0244597777777777</v>
      </c>
      <c r="P2927" s="6">
        <f t="shared" si="451"/>
        <v>231.66175879396985</v>
      </c>
      <c r="Q2927" t="str">
        <f t="shared" si="452"/>
        <v>theater</v>
      </c>
      <c r="R2927" t="str">
        <f t="shared" si="453"/>
        <v>musical</v>
      </c>
      <c r="S2927" s="10">
        <f t="shared" si="454"/>
        <v>41863.334120370375</v>
      </c>
      <c r="T2927" s="10">
        <f t="shared" si="455"/>
        <v>41893.334120370375</v>
      </c>
      <c r="U2927">
        <f t="shared" si="456"/>
        <v>2014</v>
      </c>
      <c r="V2927">
        <f t="shared" si="457"/>
        <v>2014</v>
      </c>
      <c r="W2927" t="str">
        <f t="shared" si="458"/>
        <v>Aug</v>
      </c>
      <c r="X2927" t="str">
        <f t="shared" si="459"/>
        <v>45000 to 49999</v>
      </c>
      <c r="Y2927" s="12">
        <f>VLOOKUP(H2927,Table1[#All],2,)*Kickstarter!E2927</f>
        <v>46100.69</v>
      </c>
      <c r="Z2927" s="5">
        <f>Y2927/'currency conversion'!$B$18</f>
        <v>1.000618963494424E-3</v>
      </c>
    </row>
    <row r="2928" spans="1:26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0"/>
        <v>1.25</v>
      </c>
      <c r="P2928" s="6">
        <f t="shared" si="451"/>
        <v>75</v>
      </c>
      <c r="Q2928" t="str">
        <f t="shared" si="452"/>
        <v>theater</v>
      </c>
      <c r="R2928" t="str">
        <f t="shared" si="453"/>
        <v>musical</v>
      </c>
      <c r="S2928" s="10">
        <f t="shared" si="454"/>
        <v>42044.515960648147</v>
      </c>
      <c r="T2928" s="10">
        <f t="shared" si="455"/>
        <v>42058.515960648147</v>
      </c>
      <c r="U2928">
        <f t="shared" si="456"/>
        <v>2015</v>
      </c>
      <c r="V2928">
        <f t="shared" si="457"/>
        <v>2015</v>
      </c>
      <c r="W2928" t="str">
        <f t="shared" si="458"/>
        <v>Feb</v>
      </c>
      <c r="X2928" t="str">
        <f t="shared" si="459"/>
        <v>1000 to 4999</v>
      </c>
      <c r="Y2928" s="12">
        <f>VLOOKUP(H2928,Table1[#All],2,)*Kickstarter!E2928</f>
        <v>3750</v>
      </c>
      <c r="Z2928" s="5">
        <f>Y2928/'currency conversion'!$B$18</f>
        <v>8.1394033649042767E-5</v>
      </c>
    </row>
    <row r="2929" spans="1:26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0"/>
        <v>1.3083333333333333</v>
      </c>
      <c r="P2929" s="6">
        <f t="shared" si="451"/>
        <v>112.14285714285714</v>
      </c>
      <c r="Q2929" t="str">
        <f t="shared" si="452"/>
        <v>theater</v>
      </c>
      <c r="R2929" t="str">
        <f t="shared" si="453"/>
        <v>musical</v>
      </c>
      <c r="S2929" s="10">
        <f t="shared" si="454"/>
        <v>41806.419317129628</v>
      </c>
      <c r="T2929" s="10">
        <f t="shared" si="455"/>
        <v>41834.958333333336</v>
      </c>
      <c r="U2929">
        <f t="shared" si="456"/>
        <v>2014</v>
      </c>
      <c r="V2929">
        <f t="shared" si="457"/>
        <v>2014</v>
      </c>
      <c r="W2929" t="str">
        <f t="shared" si="458"/>
        <v>Jun</v>
      </c>
      <c r="X2929" t="str">
        <f t="shared" si="459"/>
        <v>1000 to 4999</v>
      </c>
      <c r="Y2929" s="12">
        <f>VLOOKUP(H2929,Table1[#All],2,)*Kickstarter!E2929</f>
        <v>2355</v>
      </c>
      <c r="Z2929" s="5">
        <f>Y2929/'currency conversion'!$B$18</f>
        <v>5.1115453131598861E-5</v>
      </c>
    </row>
    <row r="2930" spans="1:26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0"/>
        <v>1</v>
      </c>
      <c r="P2930" s="6">
        <f t="shared" si="451"/>
        <v>41.666666666666664</v>
      </c>
      <c r="Q2930" t="str">
        <f t="shared" si="452"/>
        <v>theater</v>
      </c>
      <c r="R2930" t="str">
        <f t="shared" si="453"/>
        <v>musical</v>
      </c>
      <c r="S2930" s="10">
        <f t="shared" si="454"/>
        <v>42403.748217592598</v>
      </c>
      <c r="T2930" s="10">
        <f t="shared" si="455"/>
        <v>42433.748217592598</v>
      </c>
      <c r="U2930">
        <f t="shared" si="456"/>
        <v>2016</v>
      </c>
      <c r="V2930">
        <f t="shared" si="457"/>
        <v>2016</v>
      </c>
      <c r="W2930" t="str">
        <f t="shared" si="458"/>
        <v>Feb</v>
      </c>
      <c r="X2930" t="str">
        <f t="shared" si="459"/>
        <v>1000 to 4999</v>
      </c>
      <c r="Y2930" s="12">
        <f>VLOOKUP(H2930,Table1[#All],2,)*Kickstarter!E2930</f>
        <v>1000</v>
      </c>
      <c r="Z2930" s="5">
        <f>Y2930/'currency conversion'!$B$18</f>
        <v>2.1705075639744739E-5</v>
      </c>
    </row>
    <row r="2931" spans="1:26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0"/>
        <v>1.02069375</v>
      </c>
      <c r="P2931" s="6">
        <f t="shared" si="451"/>
        <v>255.17343750000001</v>
      </c>
      <c r="Q2931" t="str">
        <f t="shared" si="452"/>
        <v>theater</v>
      </c>
      <c r="R2931" t="str">
        <f t="shared" si="453"/>
        <v>musical</v>
      </c>
      <c r="S2931" s="10">
        <f t="shared" si="454"/>
        <v>41754.314328703702</v>
      </c>
      <c r="T2931" s="10">
        <f t="shared" si="455"/>
        <v>41784.314328703702</v>
      </c>
      <c r="U2931">
        <f t="shared" si="456"/>
        <v>2014</v>
      </c>
      <c r="V2931">
        <f t="shared" si="457"/>
        <v>2014</v>
      </c>
      <c r="W2931" t="str">
        <f t="shared" si="458"/>
        <v>Apr</v>
      </c>
      <c r="X2931" t="str">
        <f t="shared" si="459"/>
        <v>5000 to 9999</v>
      </c>
      <c r="Y2931" s="12">
        <f>VLOOKUP(H2931,Table1[#All],2,)*Kickstarter!E2931</f>
        <v>8165.55</v>
      </c>
      <c r="Z2931" s="5">
        <f>Y2931/'currency conversion'!$B$18</f>
        <v>1.7723388039011766E-4</v>
      </c>
    </row>
    <row r="2932" spans="1:26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0"/>
        <v>1.0092000000000001</v>
      </c>
      <c r="P2932" s="6">
        <f t="shared" si="451"/>
        <v>162.7741935483871</v>
      </c>
      <c r="Q2932" t="str">
        <f t="shared" si="452"/>
        <v>theater</v>
      </c>
      <c r="R2932" t="str">
        <f t="shared" si="453"/>
        <v>musical</v>
      </c>
      <c r="S2932" s="10">
        <f t="shared" si="454"/>
        <v>42101.334074074075</v>
      </c>
      <c r="T2932" s="10">
        <f t="shared" si="455"/>
        <v>42131.334074074075</v>
      </c>
      <c r="U2932">
        <f t="shared" si="456"/>
        <v>2015</v>
      </c>
      <c r="V2932">
        <f t="shared" si="457"/>
        <v>2015</v>
      </c>
      <c r="W2932" t="str">
        <f t="shared" si="458"/>
        <v>Apr</v>
      </c>
      <c r="X2932" t="str">
        <f t="shared" si="459"/>
        <v>10000 to 14999</v>
      </c>
      <c r="Y2932" s="12">
        <f>VLOOKUP(H2932,Table1[#All],2,)*Kickstarter!E2932</f>
        <v>13220.52</v>
      </c>
      <c r="Z2932" s="5">
        <f>Y2932/'currency conversion'!$B$18</f>
        <v>2.8695238659675812E-4</v>
      </c>
    </row>
    <row r="2933" spans="1:26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0"/>
        <v>1.06</v>
      </c>
      <c r="P2933" s="6">
        <f t="shared" si="451"/>
        <v>88.333333333333329</v>
      </c>
      <c r="Q2933" t="str">
        <f t="shared" si="452"/>
        <v>theater</v>
      </c>
      <c r="R2933" t="str">
        <f t="shared" si="453"/>
        <v>musical</v>
      </c>
      <c r="S2933" s="10">
        <f t="shared" si="454"/>
        <v>41872.041238425925</v>
      </c>
      <c r="T2933" s="10">
        <f t="shared" si="455"/>
        <v>41897.005555555559</v>
      </c>
      <c r="U2933">
        <f t="shared" si="456"/>
        <v>2014</v>
      </c>
      <c r="V2933">
        <f t="shared" si="457"/>
        <v>2014</v>
      </c>
      <c r="W2933" t="str">
        <f t="shared" si="458"/>
        <v>Aug</v>
      </c>
      <c r="X2933" t="str">
        <f t="shared" si="459"/>
        <v>&lt;1000</v>
      </c>
      <c r="Y2933" s="12">
        <f>VLOOKUP(H2933,Table1[#All],2,)*Kickstarter!E2933</f>
        <v>596.25</v>
      </c>
      <c r="Z2933" s="5">
        <f>Y2933/'currency conversion'!$B$18</f>
        <v>1.2941651350197801E-5</v>
      </c>
    </row>
    <row r="2934" spans="1:26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0"/>
        <v>1.0509677419354839</v>
      </c>
      <c r="P2934" s="6">
        <f t="shared" si="451"/>
        <v>85.736842105263165</v>
      </c>
      <c r="Q2934" t="str">
        <f t="shared" si="452"/>
        <v>theater</v>
      </c>
      <c r="R2934" t="str">
        <f t="shared" si="453"/>
        <v>musical</v>
      </c>
      <c r="S2934" s="10">
        <f t="shared" si="454"/>
        <v>42024.914780092593</v>
      </c>
      <c r="T2934" s="10">
        <f t="shared" si="455"/>
        <v>42056.208333333328</v>
      </c>
      <c r="U2934">
        <f t="shared" si="456"/>
        <v>2015</v>
      </c>
      <c r="V2934">
        <f t="shared" si="457"/>
        <v>2015</v>
      </c>
      <c r="W2934" t="str">
        <f t="shared" si="458"/>
        <v>Jan</v>
      </c>
      <c r="X2934" t="str">
        <f t="shared" si="459"/>
        <v>1000 to 4999</v>
      </c>
      <c r="Y2934" s="12">
        <f>VLOOKUP(H2934,Table1[#All],2,)*Kickstarter!E2934</f>
        <v>2313.1799999999998</v>
      </c>
      <c r="Z2934" s="5">
        <f>Y2934/'currency conversion'!$B$18</f>
        <v>5.0207746868344733E-5</v>
      </c>
    </row>
    <row r="2935" spans="1:26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0"/>
        <v>1.0276000000000001</v>
      </c>
      <c r="P2935" s="6">
        <f t="shared" si="451"/>
        <v>47.574074074074076</v>
      </c>
      <c r="Q2935" t="str">
        <f t="shared" si="452"/>
        <v>theater</v>
      </c>
      <c r="R2935" t="str">
        <f t="shared" si="453"/>
        <v>musical</v>
      </c>
      <c r="S2935" s="10">
        <f t="shared" si="454"/>
        <v>42495.706631944442</v>
      </c>
      <c r="T2935" s="10">
        <f t="shared" si="455"/>
        <v>42525.706631944442</v>
      </c>
      <c r="U2935">
        <f t="shared" si="456"/>
        <v>2016</v>
      </c>
      <c r="V2935">
        <f t="shared" si="457"/>
        <v>2016</v>
      </c>
      <c r="W2935" t="str">
        <f t="shared" si="458"/>
        <v>May</v>
      </c>
      <c r="X2935" t="str">
        <f t="shared" si="459"/>
        <v>1000 to 4999</v>
      </c>
      <c r="Y2935" s="12">
        <f>VLOOKUP(H2935,Table1[#All],2,)*Kickstarter!E2935</f>
        <v>2569</v>
      </c>
      <c r="Z2935" s="5">
        <f>Y2935/'currency conversion'!$B$18</f>
        <v>5.5760339318504231E-5</v>
      </c>
    </row>
    <row r="2936" spans="1:26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0"/>
        <v>1.08</v>
      </c>
      <c r="P2936" s="6">
        <f t="shared" si="451"/>
        <v>72.972972972972968</v>
      </c>
      <c r="Q2936" t="str">
        <f t="shared" si="452"/>
        <v>theater</v>
      </c>
      <c r="R2936" t="str">
        <f t="shared" si="453"/>
        <v>musical</v>
      </c>
      <c r="S2936" s="10">
        <f t="shared" si="454"/>
        <v>41775.386157407411</v>
      </c>
      <c r="T2936" s="10">
        <f t="shared" si="455"/>
        <v>41805.386157407411</v>
      </c>
      <c r="U2936">
        <f t="shared" si="456"/>
        <v>2014</v>
      </c>
      <c r="V2936">
        <f t="shared" si="457"/>
        <v>2014</v>
      </c>
      <c r="W2936" t="str">
        <f t="shared" si="458"/>
        <v>May</v>
      </c>
      <c r="X2936" t="str">
        <f t="shared" si="459"/>
        <v>1000 to 4999</v>
      </c>
      <c r="Y2936" s="12">
        <f>VLOOKUP(H2936,Table1[#All],2,)*Kickstarter!E2936</f>
        <v>2025</v>
      </c>
      <c r="Z2936" s="5">
        <f>Y2936/'currency conversion'!$B$18</f>
        <v>4.3952778170483097E-5</v>
      </c>
    </row>
    <row r="2937" spans="1:26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0"/>
        <v>1.0088571428571429</v>
      </c>
      <c r="P2937" s="6">
        <f t="shared" si="451"/>
        <v>90.538461538461533</v>
      </c>
      <c r="Q2937" t="str">
        <f t="shared" si="452"/>
        <v>theater</v>
      </c>
      <c r="R2937" t="str">
        <f t="shared" si="453"/>
        <v>musical</v>
      </c>
      <c r="S2937" s="10">
        <f t="shared" si="454"/>
        <v>42553.333425925928</v>
      </c>
      <c r="T2937" s="10">
        <f t="shared" si="455"/>
        <v>42611.458333333328</v>
      </c>
      <c r="U2937">
        <f t="shared" si="456"/>
        <v>2016</v>
      </c>
      <c r="V2937">
        <f t="shared" si="457"/>
        <v>2016</v>
      </c>
      <c r="W2937" t="str">
        <f t="shared" si="458"/>
        <v>Jul</v>
      </c>
      <c r="X2937" t="str">
        <f t="shared" si="459"/>
        <v>1000 to 4999</v>
      </c>
      <c r="Y2937" s="12">
        <f>VLOOKUP(H2937,Table1[#All],2,)*Kickstarter!E2937</f>
        <v>3531</v>
      </c>
      <c r="Z2937" s="5">
        <f>Y2937/'currency conversion'!$B$18</f>
        <v>7.6640622083938667E-5</v>
      </c>
    </row>
    <row r="2938" spans="1:26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0"/>
        <v>1.28</v>
      </c>
      <c r="P2938" s="6">
        <f t="shared" si="451"/>
        <v>37.647058823529413</v>
      </c>
      <c r="Q2938" t="str">
        <f t="shared" si="452"/>
        <v>theater</v>
      </c>
      <c r="R2938" t="str">
        <f t="shared" si="453"/>
        <v>musical</v>
      </c>
      <c r="S2938" s="10">
        <f t="shared" si="454"/>
        <v>41912.400729166664</v>
      </c>
      <c r="T2938" s="10">
        <f t="shared" si="455"/>
        <v>41924.957638888889</v>
      </c>
      <c r="U2938">
        <f t="shared" si="456"/>
        <v>2014</v>
      </c>
      <c r="V2938">
        <f t="shared" si="457"/>
        <v>2014</v>
      </c>
      <c r="W2938" t="str">
        <f t="shared" si="458"/>
        <v>Sep</v>
      </c>
      <c r="X2938" t="str">
        <f t="shared" si="459"/>
        <v>1000 to 4999</v>
      </c>
      <c r="Y2938" s="12">
        <f>VLOOKUP(H2938,Table1[#All],2,)*Kickstarter!E2938</f>
        <v>1280</v>
      </c>
      <c r="Z2938" s="5">
        <f>Y2938/'currency conversion'!$B$18</f>
        <v>2.7782496818873265E-5</v>
      </c>
    </row>
    <row r="2939" spans="1:26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0"/>
        <v>1.3333333333333333</v>
      </c>
      <c r="P2939" s="6">
        <f t="shared" si="451"/>
        <v>36.363636363636367</v>
      </c>
      <c r="Q2939" t="str">
        <f t="shared" si="452"/>
        <v>theater</v>
      </c>
      <c r="R2939" t="str">
        <f t="shared" si="453"/>
        <v>musical</v>
      </c>
      <c r="S2939" s="10">
        <f t="shared" si="454"/>
        <v>41803.207326388889</v>
      </c>
      <c r="T2939" s="10">
        <f t="shared" si="455"/>
        <v>41833.207326388889</v>
      </c>
      <c r="U2939">
        <f t="shared" si="456"/>
        <v>2014</v>
      </c>
      <c r="V2939">
        <f t="shared" si="457"/>
        <v>2014</v>
      </c>
      <c r="W2939" t="str">
        <f t="shared" si="458"/>
        <v>Jun</v>
      </c>
      <c r="X2939" t="str">
        <f t="shared" si="459"/>
        <v>1000 to 4999</v>
      </c>
      <c r="Y2939" s="12">
        <f>VLOOKUP(H2939,Table1[#All],2,)*Kickstarter!E2939</f>
        <v>2620</v>
      </c>
      <c r="Z2939" s="5">
        <f>Y2939/'currency conversion'!$B$18</f>
        <v>5.6867298176131216E-5</v>
      </c>
    </row>
    <row r="2940" spans="1:26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0"/>
        <v>1.0137499999999999</v>
      </c>
      <c r="P2940" s="6">
        <f t="shared" si="451"/>
        <v>126.71875</v>
      </c>
      <c r="Q2940" t="str">
        <f t="shared" si="452"/>
        <v>theater</v>
      </c>
      <c r="R2940" t="str">
        <f t="shared" si="453"/>
        <v>musical</v>
      </c>
      <c r="S2940" s="10">
        <f t="shared" si="454"/>
        <v>42004.453865740739</v>
      </c>
      <c r="T2940" s="10">
        <f t="shared" si="455"/>
        <v>42034.453865740739</v>
      </c>
      <c r="U2940">
        <f t="shared" si="456"/>
        <v>2014</v>
      </c>
      <c r="V2940">
        <f t="shared" si="457"/>
        <v>2015</v>
      </c>
      <c r="W2940" t="str">
        <f t="shared" si="458"/>
        <v>Dec</v>
      </c>
      <c r="X2940" t="str">
        <f t="shared" si="459"/>
        <v>1000 to 4999</v>
      </c>
      <c r="Y2940" s="12">
        <f>VLOOKUP(H2940,Table1[#All],2,)*Kickstarter!E2940</f>
        <v>4055</v>
      </c>
      <c r="Z2940" s="5">
        <f>Y2940/'currency conversion'!$B$18</f>
        <v>8.8014081719164911E-5</v>
      </c>
    </row>
    <row r="2941" spans="1:26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0"/>
        <v>1.0287500000000001</v>
      </c>
      <c r="P2941" s="6">
        <f t="shared" si="451"/>
        <v>329.2</v>
      </c>
      <c r="Q2941" t="str">
        <f t="shared" si="452"/>
        <v>theater</v>
      </c>
      <c r="R2941" t="str">
        <f t="shared" si="453"/>
        <v>musical</v>
      </c>
      <c r="S2941" s="10">
        <f t="shared" si="454"/>
        <v>41845.559166666666</v>
      </c>
      <c r="T2941" s="10">
        <f t="shared" si="455"/>
        <v>41878.791666666664</v>
      </c>
      <c r="U2941">
        <f t="shared" si="456"/>
        <v>2014</v>
      </c>
      <c r="V2941">
        <f t="shared" si="457"/>
        <v>2014</v>
      </c>
      <c r="W2941" t="str">
        <f t="shared" si="458"/>
        <v>Jul</v>
      </c>
      <c r="X2941" t="str">
        <f t="shared" si="459"/>
        <v>5000 to 9999</v>
      </c>
      <c r="Y2941" s="12">
        <f>VLOOKUP(H2941,Table1[#All],2,)*Kickstarter!E2941</f>
        <v>8230</v>
      </c>
      <c r="Z2941" s="5">
        <f>Y2941/'currency conversion'!$B$18</f>
        <v>1.7863277251509919E-4</v>
      </c>
    </row>
    <row r="2942" spans="1:26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0"/>
        <v>1.0724</v>
      </c>
      <c r="P2942" s="6">
        <f t="shared" si="451"/>
        <v>81.242424242424249</v>
      </c>
      <c r="Q2942" t="str">
        <f t="shared" si="452"/>
        <v>theater</v>
      </c>
      <c r="R2942" t="str">
        <f t="shared" si="453"/>
        <v>musical</v>
      </c>
      <c r="S2942" s="10">
        <f t="shared" si="454"/>
        <v>41982.523356481484</v>
      </c>
      <c r="T2942" s="10">
        <f t="shared" si="455"/>
        <v>42022.523356481484</v>
      </c>
      <c r="U2942">
        <f t="shared" si="456"/>
        <v>2014</v>
      </c>
      <c r="V2942">
        <f t="shared" si="457"/>
        <v>2015</v>
      </c>
      <c r="W2942" t="str">
        <f t="shared" si="458"/>
        <v>Dec</v>
      </c>
      <c r="X2942" t="str">
        <f t="shared" si="459"/>
        <v>1000 to 4999</v>
      </c>
      <c r="Y2942" s="12">
        <f>VLOOKUP(H2942,Table1[#All],2,)*Kickstarter!E2942</f>
        <v>2681</v>
      </c>
      <c r="Z2942" s="5">
        <f>Y2942/'currency conversion'!$B$18</f>
        <v>5.8191307790155646E-5</v>
      </c>
    </row>
    <row r="2943" spans="1:26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0"/>
        <v>4.0000000000000003E-5</v>
      </c>
      <c r="P2943" s="6">
        <f t="shared" si="451"/>
        <v>1</v>
      </c>
      <c r="Q2943" t="str">
        <f t="shared" si="452"/>
        <v>theater</v>
      </c>
      <c r="R2943" t="str">
        <f t="shared" si="453"/>
        <v>spaces</v>
      </c>
      <c r="S2943" s="10">
        <f t="shared" si="454"/>
        <v>42034.710127314815</v>
      </c>
      <c r="T2943" s="10">
        <f t="shared" si="455"/>
        <v>42064.710127314815</v>
      </c>
      <c r="U2943">
        <f t="shared" si="456"/>
        <v>2015</v>
      </c>
      <c r="V2943">
        <f t="shared" si="457"/>
        <v>2015</v>
      </c>
      <c r="W2943" t="str">
        <f t="shared" si="458"/>
        <v>Jan</v>
      </c>
      <c r="X2943" t="str">
        <f t="shared" si="459"/>
        <v>&lt;1000</v>
      </c>
      <c r="Y2943" s="12">
        <f>VLOOKUP(H2943,Table1[#All],2,)*Kickstarter!E2943</f>
        <v>1</v>
      </c>
      <c r="Z2943" s="5">
        <f>Y2943/'currency conversion'!$B$18</f>
        <v>2.1705075639744737E-8</v>
      </c>
    </row>
    <row r="2944" spans="1:26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0"/>
        <v>0.20424999999999999</v>
      </c>
      <c r="P2944" s="6">
        <f t="shared" si="451"/>
        <v>202.22772277227722</v>
      </c>
      <c r="Q2944" t="str">
        <f t="shared" si="452"/>
        <v>theater</v>
      </c>
      <c r="R2944" t="str">
        <f t="shared" si="453"/>
        <v>spaces</v>
      </c>
      <c r="S2944" s="10">
        <f t="shared" si="454"/>
        <v>42334.553923611107</v>
      </c>
      <c r="T2944" s="10">
        <f t="shared" si="455"/>
        <v>42354.595833333333</v>
      </c>
      <c r="U2944">
        <f t="shared" si="456"/>
        <v>2015</v>
      </c>
      <c r="V2944">
        <f t="shared" si="457"/>
        <v>2015</v>
      </c>
      <c r="W2944" t="str">
        <f t="shared" si="458"/>
        <v>Nov</v>
      </c>
      <c r="X2944" t="str">
        <f t="shared" si="459"/>
        <v>40000 to 44999</v>
      </c>
      <c r="Y2944" s="12">
        <f>VLOOKUP(H2944,Table1[#All],2,)*Kickstarter!E2944</f>
        <v>30637.5</v>
      </c>
      <c r="Z2944" s="5">
        <f>Y2944/'currency conversion'!$B$18</f>
        <v>6.6498925491267945E-4</v>
      </c>
    </row>
    <row r="2945" spans="1:26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0"/>
        <v>0</v>
      </c>
      <c r="P2945" s="6">
        <f t="shared" si="451"/>
        <v>0</v>
      </c>
      <c r="Q2945" t="str">
        <f t="shared" si="452"/>
        <v>theater</v>
      </c>
      <c r="R2945" t="str">
        <f t="shared" si="453"/>
        <v>spaces</v>
      </c>
      <c r="S2945" s="10">
        <f t="shared" si="454"/>
        <v>42076.879398148143</v>
      </c>
      <c r="T2945" s="10">
        <f t="shared" si="455"/>
        <v>42106.879398148143</v>
      </c>
      <c r="U2945">
        <f t="shared" si="456"/>
        <v>2015</v>
      </c>
      <c r="V2945">
        <f t="shared" si="457"/>
        <v>2015</v>
      </c>
      <c r="W2945" t="str">
        <f t="shared" si="458"/>
        <v>Mar</v>
      </c>
      <c r="X2945" t="str">
        <f t="shared" si="459"/>
        <v>No funding</v>
      </c>
      <c r="Y2945" s="12">
        <f>VLOOKUP(H2945,Table1[#All],2,)*Kickstarter!E2945</f>
        <v>0</v>
      </c>
      <c r="Z2945" s="5">
        <f>Y2945/'currency conversion'!$B$18</f>
        <v>0</v>
      </c>
    </row>
    <row r="2946" spans="1:26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0"/>
        <v>0.01</v>
      </c>
      <c r="P2946" s="6">
        <f t="shared" si="451"/>
        <v>100</v>
      </c>
      <c r="Q2946" t="str">
        <f t="shared" si="452"/>
        <v>theater</v>
      </c>
      <c r="R2946" t="str">
        <f t="shared" si="453"/>
        <v>spaces</v>
      </c>
      <c r="S2946" s="10">
        <f t="shared" si="454"/>
        <v>42132.6643287037</v>
      </c>
      <c r="T2946" s="10">
        <f t="shared" si="455"/>
        <v>42162.6643287037</v>
      </c>
      <c r="U2946">
        <f t="shared" si="456"/>
        <v>2015</v>
      </c>
      <c r="V2946">
        <f t="shared" si="457"/>
        <v>2015</v>
      </c>
      <c r="W2946" t="str">
        <f t="shared" si="458"/>
        <v>May</v>
      </c>
      <c r="X2946" t="str">
        <f t="shared" si="459"/>
        <v>&lt;1000</v>
      </c>
      <c r="Y2946" s="12">
        <f>VLOOKUP(H2946,Table1[#All],2,)*Kickstarter!E2946</f>
        <v>100</v>
      </c>
      <c r="Z2946" s="5">
        <f>Y2946/'currency conversion'!$B$18</f>
        <v>2.170507563974474E-6</v>
      </c>
    </row>
    <row r="2947" spans="1:26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0">IF(D2947&lt;&gt;0,IF(E2947&lt;&gt;0,E2947/D2947,0),0)</f>
        <v>0</v>
      </c>
      <c r="P2947" s="6">
        <f t="shared" ref="P2947:P3010" si="461">IF(L2947&lt;&gt;0,IF(E2947&lt;&gt;0,E2947/L2947,0),0)</f>
        <v>0</v>
      </c>
      <c r="Q2947" t="str">
        <f t="shared" ref="Q2947:Q3010" si="462">LEFT(N2947,SEARCH("/",N2947,1)-1)</f>
        <v>theater</v>
      </c>
      <c r="R2947" t="str">
        <f t="shared" ref="R2947:R3010" si="463">RIGHT(N2947,LEN(N2947)-SEARCH("/",N2947,1))</f>
        <v>spaces</v>
      </c>
      <c r="S2947" s="10">
        <f t="shared" ref="S2947:S3010" si="464">(J2947/86400)+25569+(-6/24)</f>
        <v>42117.889583333337</v>
      </c>
      <c r="T2947" s="10">
        <f t="shared" ref="T2947:T3010" si="465">(I2947/86400)+25569+(-6/24)</f>
        <v>42147.889583333337</v>
      </c>
      <c r="U2947">
        <f t="shared" ref="U2947:U3010" si="466">YEAR(S2947)</f>
        <v>2015</v>
      </c>
      <c r="V2947">
        <f t="shared" ref="V2947:V3010" si="467">YEAR(T2947)</f>
        <v>2015</v>
      </c>
      <c r="W2947" t="str">
        <f t="shared" ref="W2947:W3010" si="468">TEXT(S2947,"mmm")</f>
        <v>Apr</v>
      </c>
      <c r="X2947" t="str">
        <f t="shared" ref="X2947:X3010" si="469">IF(E2947=0,"No funding",IF(E2947&lt;1000,"&lt;1000",IF(E2947&lt;4999,"1000 to 4999",IF(E2947&lt;10000,"5000 to 9999",IF(E2947&lt;14999,"10000 to 14999",IF(E2947&lt;20000,"15000 to 19999",IF(E2947&lt;25000,"20000 to 24999",IF(E2947&lt;30000,"25000 to 29999",IF(E2947&lt;35000,"30000 to 34999",IF(E2947&lt;40000,"35000 to 39999",IF(E2947&lt;45000,"40000 to 44999",IF(E2947&lt;50000,"45000 to 49999","&gt;50000"))))))))))))</f>
        <v>No funding</v>
      </c>
      <c r="Y2947" s="12">
        <f>VLOOKUP(H2947,Table1[#All],2,)*Kickstarter!E2947</f>
        <v>0</v>
      </c>
      <c r="Z2947" s="5">
        <f>Y2947/'currency conversion'!$B$18</f>
        <v>0</v>
      </c>
    </row>
    <row r="2948" spans="1:26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0"/>
        <v>1E-3</v>
      </c>
      <c r="P2948" s="6">
        <f t="shared" si="461"/>
        <v>1</v>
      </c>
      <c r="Q2948" t="str">
        <f t="shared" si="462"/>
        <v>theater</v>
      </c>
      <c r="R2948" t="str">
        <f t="shared" si="463"/>
        <v>spaces</v>
      </c>
      <c r="S2948" s="10">
        <f t="shared" si="464"/>
        <v>42567.281157407408</v>
      </c>
      <c r="T2948" s="10">
        <f t="shared" si="465"/>
        <v>42597.281157407408</v>
      </c>
      <c r="U2948">
        <f t="shared" si="466"/>
        <v>2016</v>
      </c>
      <c r="V2948">
        <f t="shared" si="467"/>
        <v>2016</v>
      </c>
      <c r="W2948" t="str">
        <f t="shared" si="468"/>
        <v>Jul</v>
      </c>
      <c r="X2948" t="str">
        <f t="shared" si="469"/>
        <v>&lt;1000</v>
      </c>
      <c r="Y2948" s="12">
        <f>VLOOKUP(H2948,Table1[#All],2,)*Kickstarter!E2948</f>
        <v>2.62</v>
      </c>
      <c r="Z2948" s="5">
        <f>Y2948/'currency conversion'!$B$18</f>
        <v>5.6867298176131215E-8</v>
      </c>
    </row>
    <row r="2949" spans="1:26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0"/>
        <v>4.2880000000000001E-2</v>
      </c>
      <c r="P2949" s="6">
        <f t="shared" si="461"/>
        <v>82.461538461538467</v>
      </c>
      <c r="Q2949" t="str">
        <f t="shared" si="462"/>
        <v>theater</v>
      </c>
      <c r="R2949" t="str">
        <f t="shared" si="463"/>
        <v>spaces</v>
      </c>
      <c r="S2949" s="10">
        <f t="shared" si="464"/>
        <v>42649.312118055561</v>
      </c>
      <c r="T2949" s="10">
        <f t="shared" si="465"/>
        <v>42698.46597222222</v>
      </c>
      <c r="U2949">
        <f t="shared" si="466"/>
        <v>2016</v>
      </c>
      <c r="V2949">
        <f t="shared" si="467"/>
        <v>2016</v>
      </c>
      <c r="W2949" t="str">
        <f t="shared" si="468"/>
        <v>Oct</v>
      </c>
      <c r="X2949" t="str">
        <f t="shared" si="469"/>
        <v>1000 to 4999</v>
      </c>
      <c r="Y2949" s="12">
        <f>VLOOKUP(H2949,Table1[#All],2,)*Kickstarter!E2949</f>
        <v>1072</v>
      </c>
      <c r="Z2949" s="5">
        <f>Y2949/'currency conversion'!$B$18</f>
        <v>2.3267841085806359E-5</v>
      </c>
    </row>
    <row r="2950" spans="1:26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0"/>
        <v>4.8000000000000001E-5</v>
      </c>
      <c r="P2950" s="6">
        <f t="shared" si="461"/>
        <v>2.6666666666666665</v>
      </c>
      <c r="Q2950" t="str">
        <f t="shared" si="462"/>
        <v>theater</v>
      </c>
      <c r="R2950" t="str">
        <f t="shared" si="463"/>
        <v>spaces</v>
      </c>
      <c r="S2950" s="10">
        <f t="shared" si="464"/>
        <v>42097.399224537032</v>
      </c>
      <c r="T2950" s="10">
        <f t="shared" si="465"/>
        <v>42157.399224537032</v>
      </c>
      <c r="U2950">
        <f t="shared" si="466"/>
        <v>2015</v>
      </c>
      <c r="V2950">
        <f t="shared" si="467"/>
        <v>2015</v>
      </c>
      <c r="W2950" t="str">
        <f t="shared" si="468"/>
        <v>Apr</v>
      </c>
      <c r="X2950" t="str">
        <f t="shared" si="469"/>
        <v>&lt;1000</v>
      </c>
      <c r="Y2950" s="12">
        <f>VLOOKUP(H2950,Table1[#All],2,)*Kickstarter!E2950</f>
        <v>24</v>
      </c>
      <c r="Z2950" s="5">
        <f>Y2950/'currency conversion'!$B$18</f>
        <v>5.2092181535387374E-7</v>
      </c>
    </row>
    <row r="2951" spans="1:26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0"/>
        <v>2.5000000000000001E-2</v>
      </c>
      <c r="P2951" s="6">
        <f t="shared" si="461"/>
        <v>12.5</v>
      </c>
      <c r="Q2951" t="str">
        <f t="shared" si="462"/>
        <v>theater</v>
      </c>
      <c r="R2951" t="str">
        <f t="shared" si="463"/>
        <v>spaces</v>
      </c>
      <c r="S2951" s="10">
        <f t="shared" si="464"/>
        <v>42297.573113425926</v>
      </c>
      <c r="T2951" s="10">
        <f t="shared" si="465"/>
        <v>42327.614780092597</v>
      </c>
      <c r="U2951">
        <f t="shared" si="466"/>
        <v>2015</v>
      </c>
      <c r="V2951">
        <f t="shared" si="467"/>
        <v>2015</v>
      </c>
      <c r="W2951" t="str">
        <f t="shared" si="468"/>
        <v>Oct</v>
      </c>
      <c r="X2951" t="str">
        <f t="shared" si="469"/>
        <v>&lt;1000</v>
      </c>
      <c r="Y2951" s="12">
        <f>VLOOKUP(H2951,Table1[#All],2,)*Kickstarter!E2951</f>
        <v>25</v>
      </c>
      <c r="Z2951" s="5">
        <f>Y2951/'currency conversion'!$B$18</f>
        <v>5.4262689099361849E-7</v>
      </c>
    </row>
    <row r="2952" spans="1:26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0"/>
        <v>0</v>
      </c>
      <c r="P2952" s="6">
        <f t="shared" si="461"/>
        <v>0</v>
      </c>
      <c r="Q2952" t="str">
        <f t="shared" si="462"/>
        <v>theater</v>
      </c>
      <c r="R2952" t="str">
        <f t="shared" si="463"/>
        <v>spaces</v>
      </c>
      <c r="S2952" s="10">
        <f t="shared" si="464"/>
        <v>42362.11518518519</v>
      </c>
      <c r="T2952" s="10">
        <f t="shared" si="465"/>
        <v>42392.11518518519</v>
      </c>
      <c r="U2952">
        <f t="shared" si="466"/>
        <v>2015</v>
      </c>
      <c r="V2952">
        <f t="shared" si="467"/>
        <v>2016</v>
      </c>
      <c r="W2952" t="str">
        <f t="shared" si="468"/>
        <v>Dec</v>
      </c>
      <c r="X2952" t="str">
        <f t="shared" si="469"/>
        <v>No funding</v>
      </c>
      <c r="Y2952" s="12">
        <f>VLOOKUP(H2952,Table1[#All],2,)*Kickstarter!E2952</f>
        <v>0</v>
      </c>
      <c r="Z2952" s="5">
        <f>Y2952/'currency conversion'!$B$18</f>
        <v>0</v>
      </c>
    </row>
    <row r="2953" spans="1:26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0"/>
        <v>2.1919999999999999E-2</v>
      </c>
      <c r="P2953" s="6">
        <f t="shared" si="461"/>
        <v>18.896551724137932</v>
      </c>
      <c r="Q2953" t="str">
        <f t="shared" si="462"/>
        <v>theater</v>
      </c>
      <c r="R2953" t="str">
        <f t="shared" si="463"/>
        <v>spaces</v>
      </c>
      <c r="S2953" s="10">
        <f t="shared" si="464"/>
        <v>41872.552928240737</v>
      </c>
      <c r="T2953" s="10">
        <f t="shared" si="465"/>
        <v>41917.552928240737</v>
      </c>
      <c r="U2953">
        <f t="shared" si="466"/>
        <v>2014</v>
      </c>
      <c r="V2953">
        <f t="shared" si="467"/>
        <v>2014</v>
      </c>
      <c r="W2953" t="str">
        <f t="shared" si="468"/>
        <v>Aug</v>
      </c>
      <c r="X2953" t="str">
        <f t="shared" si="469"/>
        <v>1000 to 4999</v>
      </c>
      <c r="Y2953" s="12">
        <f>VLOOKUP(H2953,Table1[#All],2,)*Kickstarter!E2953</f>
        <v>1096</v>
      </c>
      <c r="Z2953" s="5">
        <f>Y2953/'currency conversion'!$B$18</f>
        <v>2.3788762901160234E-5</v>
      </c>
    </row>
    <row r="2954" spans="1:26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0"/>
        <v>8.0250000000000002E-2</v>
      </c>
      <c r="P2954" s="6">
        <f t="shared" si="461"/>
        <v>200.625</v>
      </c>
      <c r="Q2954" t="str">
        <f t="shared" si="462"/>
        <v>theater</v>
      </c>
      <c r="R2954" t="str">
        <f t="shared" si="463"/>
        <v>spaces</v>
      </c>
      <c r="S2954" s="10">
        <f t="shared" si="464"/>
        <v>42628.440266203703</v>
      </c>
      <c r="T2954" s="10">
        <f t="shared" si="465"/>
        <v>42659.916666666672</v>
      </c>
      <c r="U2954">
        <f t="shared" si="466"/>
        <v>2016</v>
      </c>
      <c r="V2954">
        <f t="shared" si="467"/>
        <v>2016</v>
      </c>
      <c r="W2954" t="str">
        <f t="shared" si="468"/>
        <v>Sep</v>
      </c>
      <c r="X2954" t="str">
        <f t="shared" si="469"/>
        <v>1000 to 4999</v>
      </c>
      <c r="Y2954" s="12">
        <f>VLOOKUP(H2954,Table1[#All],2,)*Kickstarter!E2954</f>
        <v>1605</v>
      </c>
      <c r="Z2954" s="5">
        <f>Y2954/'currency conversion'!$B$18</f>
        <v>3.4836646401790306E-5</v>
      </c>
    </row>
    <row r="2955" spans="1:26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0"/>
        <v>1.5125E-3</v>
      </c>
      <c r="P2955" s="6">
        <f t="shared" si="461"/>
        <v>201.66666666666666</v>
      </c>
      <c r="Q2955" t="str">
        <f t="shared" si="462"/>
        <v>theater</v>
      </c>
      <c r="R2955" t="str">
        <f t="shared" si="463"/>
        <v>spaces</v>
      </c>
      <c r="S2955" s="10">
        <f t="shared" si="464"/>
        <v>42255.541909722218</v>
      </c>
      <c r="T2955" s="10">
        <f t="shared" si="465"/>
        <v>42285.541909722218</v>
      </c>
      <c r="U2955">
        <f t="shared" si="466"/>
        <v>2015</v>
      </c>
      <c r="V2955">
        <f t="shared" si="467"/>
        <v>2015</v>
      </c>
      <c r="W2955" t="str">
        <f t="shared" si="468"/>
        <v>Sep</v>
      </c>
      <c r="X2955" t="str">
        <f t="shared" si="469"/>
        <v>&lt;1000</v>
      </c>
      <c r="Y2955" s="12">
        <f>VLOOKUP(H2955,Table1[#All],2,)*Kickstarter!E2955</f>
        <v>605</v>
      </c>
      <c r="Z2955" s="5">
        <f>Y2955/'currency conversion'!$B$18</f>
        <v>1.3131570762045567E-5</v>
      </c>
    </row>
    <row r="2956" spans="1:26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0"/>
        <v>0</v>
      </c>
      <c r="P2956" s="6">
        <f t="shared" si="461"/>
        <v>0</v>
      </c>
      <c r="Q2956" t="str">
        <f t="shared" si="462"/>
        <v>theater</v>
      </c>
      <c r="R2956" t="str">
        <f t="shared" si="463"/>
        <v>spaces</v>
      </c>
      <c r="S2956" s="10">
        <f t="shared" si="464"/>
        <v>42790.333368055552</v>
      </c>
      <c r="T2956" s="10">
        <f t="shared" si="465"/>
        <v>42810.291701388887</v>
      </c>
      <c r="U2956">
        <f t="shared" si="466"/>
        <v>2017</v>
      </c>
      <c r="V2956">
        <f t="shared" si="467"/>
        <v>2017</v>
      </c>
      <c r="W2956" t="str">
        <f t="shared" si="468"/>
        <v>Feb</v>
      </c>
      <c r="X2956" t="str">
        <f t="shared" si="469"/>
        <v>No funding</v>
      </c>
      <c r="Y2956" s="12">
        <f>VLOOKUP(H2956,Table1[#All],2,)*Kickstarter!E2956</f>
        <v>0</v>
      </c>
      <c r="Z2956" s="5">
        <f>Y2956/'currency conversion'!$B$18</f>
        <v>0</v>
      </c>
    </row>
    <row r="2957" spans="1:26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0"/>
        <v>0.59583333333333333</v>
      </c>
      <c r="P2957" s="6">
        <f t="shared" si="461"/>
        <v>65</v>
      </c>
      <c r="Q2957" t="str">
        <f t="shared" si="462"/>
        <v>theater</v>
      </c>
      <c r="R2957" t="str">
        <f t="shared" si="463"/>
        <v>spaces</v>
      </c>
      <c r="S2957" s="10">
        <f t="shared" si="464"/>
        <v>42141.491307870368</v>
      </c>
      <c r="T2957" s="10">
        <f t="shared" si="465"/>
        <v>42171.491307870368</v>
      </c>
      <c r="U2957">
        <f t="shared" si="466"/>
        <v>2015</v>
      </c>
      <c r="V2957">
        <f t="shared" si="467"/>
        <v>2015</v>
      </c>
      <c r="W2957" t="str">
        <f t="shared" si="468"/>
        <v>May</v>
      </c>
      <c r="X2957" t="str">
        <f t="shared" si="469"/>
        <v>&lt;1000</v>
      </c>
      <c r="Y2957" s="12">
        <f>VLOOKUP(H2957,Table1[#All],2,)*Kickstarter!E2957</f>
        <v>715</v>
      </c>
      <c r="Z2957" s="5">
        <f>Y2957/'currency conversion'!$B$18</f>
        <v>1.5519129082417489E-5</v>
      </c>
    </row>
    <row r="2958" spans="1:26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0"/>
        <v>0.16734177215189874</v>
      </c>
      <c r="P2958" s="6">
        <f t="shared" si="461"/>
        <v>66.099999999999994</v>
      </c>
      <c r="Q2958" t="str">
        <f t="shared" si="462"/>
        <v>theater</v>
      </c>
      <c r="R2958" t="str">
        <f t="shared" si="463"/>
        <v>spaces</v>
      </c>
      <c r="S2958" s="10">
        <f t="shared" si="464"/>
        <v>42464.708912037036</v>
      </c>
      <c r="T2958" s="10">
        <f t="shared" si="465"/>
        <v>42494.708912037036</v>
      </c>
      <c r="U2958">
        <f t="shared" si="466"/>
        <v>2016</v>
      </c>
      <c r="V2958">
        <f t="shared" si="467"/>
        <v>2016</v>
      </c>
      <c r="W2958" t="str">
        <f t="shared" si="468"/>
        <v>Apr</v>
      </c>
      <c r="X2958" t="str">
        <f t="shared" si="469"/>
        <v>1000 to 4999</v>
      </c>
      <c r="Y2958" s="12">
        <f>VLOOKUP(H2958,Table1[#All],2,)*Kickstarter!E2958</f>
        <v>1322</v>
      </c>
      <c r="Z2958" s="5">
        <f>Y2958/'currency conversion'!$B$18</f>
        <v>2.8694109995742542E-5</v>
      </c>
    </row>
    <row r="2959" spans="1:26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0"/>
        <v>1.8666666666666668E-2</v>
      </c>
      <c r="P2959" s="6">
        <f t="shared" si="461"/>
        <v>93.333333333333329</v>
      </c>
      <c r="Q2959" t="str">
        <f t="shared" si="462"/>
        <v>theater</v>
      </c>
      <c r="R2959" t="str">
        <f t="shared" si="463"/>
        <v>spaces</v>
      </c>
      <c r="S2959" s="10">
        <f t="shared" si="464"/>
        <v>42030.761249999996</v>
      </c>
      <c r="T2959" s="10">
        <f t="shared" si="465"/>
        <v>42090.719583333332</v>
      </c>
      <c r="U2959">
        <f t="shared" si="466"/>
        <v>2015</v>
      </c>
      <c r="V2959">
        <f t="shared" si="467"/>
        <v>2015</v>
      </c>
      <c r="W2959" t="str">
        <f t="shared" si="468"/>
        <v>Jan</v>
      </c>
      <c r="X2959" t="str">
        <f t="shared" si="469"/>
        <v>&lt;1000</v>
      </c>
      <c r="Y2959" s="12">
        <f>VLOOKUP(H2959,Table1[#All],2,)*Kickstarter!E2959</f>
        <v>280</v>
      </c>
      <c r="Z2959" s="5">
        <f>Y2959/'currency conversion'!$B$18</f>
        <v>6.0774211791285266E-6</v>
      </c>
    </row>
    <row r="2960" spans="1:26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0"/>
        <v>0</v>
      </c>
      <c r="P2960" s="6">
        <f t="shared" si="461"/>
        <v>0</v>
      </c>
      <c r="Q2960" t="str">
        <f t="shared" si="462"/>
        <v>theater</v>
      </c>
      <c r="R2960" t="str">
        <f t="shared" si="463"/>
        <v>spaces</v>
      </c>
      <c r="S2960" s="10">
        <f t="shared" si="464"/>
        <v>42438.529131944444</v>
      </c>
      <c r="T2960" s="10">
        <f t="shared" si="465"/>
        <v>42498.48746527778</v>
      </c>
      <c r="U2960">
        <f t="shared" si="466"/>
        <v>2016</v>
      </c>
      <c r="V2960">
        <f t="shared" si="467"/>
        <v>2016</v>
      </c>
      <c r="W2960" t="str">
        <f t="shared" si="468"/>
        <v>Mar</v>
      </c>
      <c r="X2960" t="str">
        <f t="shared" si="469"/>
        <v>No funding</v>
      </c>
      <c r="Y2960" s="12">
        <f>VLOOKUP(H2960,Table1[#All],2,)*Kickstarter!E2960</f>
        <v>0</v>
      </c>
      <c r="Z2960" s="5">
        <f>Y2960/'currency conversion'!$B$18</f>
        <v>0</v>
      </c>
    </row>
    <row r="2961" spans="1:26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0"/>
        <v>0</v>
      </c>
      <c r="P2961" s="6">
        <f t="shared" si="461"/>
        <v>0</v>
      </c>
      <c r="Q2961" t="str">
        <f t="shared" si="462"/>
        <v>theater</v>
      </c>
      <c r="R2961" t="str">
        <f t="shared" si="463"/>
        <v>spaces</v>
      </c>
      <c r="S2961" s="10">
        <f t="shared" si="464"/>
        <v>42497.758391203708</v>
      </c>
      <c r="T2961" s="10">
        <f t="shared" si="465"/>
        <v>42527.758391203708</v>
      </c>
      <c r="U2961">
        <f t="shared" si="466"/>
        <v>2016</v>
      </c>
      <c r="V2961">
        <f t="shared" si="467"/>
        <v>2016</v>
      </c>
      <c r="W2961" t="str">
        <f t="shared" si="468"/>
        <v>May</v>
      </c>
      <c r="X2961" t="str">
        <f t="shared" si="469"/>
        <v>No funding</v>
      </c>
      <c r="Y2961" s="12">
        <f>VLOOKUP(H2961,Table1[#All],2,)*Kickstarter!E2961</f>
        <v>0</v>
      </c>
      <c r="Z2961" s="5">
        <f>Y2961/'currency conversion'!$B$18</f>
        <v>0</v>
      </c>
    </row>
    <row r="2962" spans="1:26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0"/>
        <v>0</v>
      </c>
      <c r="P2962" s="6">
        <f t="shared" si="461"/>
        <v>0</v>
      </c>
      <c r="Q2962" t="str">
        <f t="shared" si="462"/>
        <v>theater</v>
      </c>
      <c r="R2962" t="str">
        <f t="shared" si="463"/>
        <v>spaces</v>
      </c>
      <c r="S2962" s="10">
        <f t="shared" si="464"/>
        <v>41863.507210648146</v>
      </c>
      <c r="T2962" s="10">
        <f t="shared" si="465"/>
        <v>41893.507210648146</v>
      </c>
      <c r="U2962">
        <f t="shared" si="466"/>
        <v>2014</v>
      </c>
      <c r="V2962">
        <f t="shared" si="467"/>
        <v>2014</v>
      </c>
      <c r="W2962" t="str">
        <f t="shared" si="468"/>
        <v>Aug</v>
      </c>
      <c r="X2962" t="str">
        <f t="shared" si="469"/>
        <v>No funding</v>
      </c>
      <c r="Y2962" s="12">
        <f>VLOOKUP(H2962,Table1[#All],2,)*Kickstarter!E2962</f>
        <v>0</v>
      </c>
      <c r="Z2962" s="5">
        <f>Y2962/'currency conversion'!$B$18</f>
        <v>0</v>
      </c>
    </row>
    <row r="2963" spans="1:26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0"/>
        <v>1.0962000000000001</v>
      </c>
      <c r="P2963" s="6">
        <f t="shared" si="461"/>
        <v>50.75</v>
      </c>
      <c r="Q2963" t="str">
        <f t="shared" si="462"/>
        <v>theater</v>
      </c>
      <c r="R2963" t="str">
        <f t="shared" si="463"/>
        <v>plays</v>
      </c>
      <c r="S2963" s="10">
        <f t="shared" si="464"/>
        <v>42060.962488425925</v>
      </c>
      <c r="T2963" s="10">
        <f t="shared" si="465"/>
        <v>42088.916666666672</v>
      </c>
      <c r="U2963">
        <f t="shared" si="466"/>
        <v>2015</v>
      </c>
      <c r="V2963">
        <f t="shared" si="467"/>
        <v>2015</v>
      </c>
      <c r="W2963" t="str">
        <f t="shared" si="468"/>
        <v>Feb</v>
      </c>
      <c r="X2963" t="str">
        <f t="shared" si="469"/>
        <v>5000 to 9999</v>
      </c>
      <c r="Y2963" s="12">
        <f>VLOOKUP(H2963,Table1[#All],2,)*Kickstarter!E2963</f>
        <v>5481</v>
      </c>
      <c r="Z2963" s="5">
        <f>Y2963/'currency conversion'!$B$18</f>
        <v>1.1896551958144091E-4</v>
      </c>
    </row>
    <row r="2964" spans="1:26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0"/>
        <v>1.218</v>
      </c>
      <c r="P2964" s="6">
        <f t="shared" si="461"/>
        <v>60.9</v>
      </c>
      <c r="Q2964" t="str">
        <f t="shared" si="462"/>
        <v>theater</v>
      </c>
      <c r="R2964" t="str">
        <f t="shared" si="463"/>
        <v>plays</v>
      </c>
      <c r="S2964" s="10">
        <f t="shared" si="464"/>
        <v>42035.99428240741</v>
      </c>
      <c r="T2964" s="10">
        <f t="shared" si="465"/>
        <v>42064.040972222225</v>
      </c>
      <c r="U2964">
        <f t="shared" si="466"/>
        <v>2015</v>
      </c>
      <c r="V2964">
        <f t="shared" si="467"/>
        <v>2015</v>
      </c>
      <c r="W2964" t="str">
        <f t="shared" si="468"/>
        <v>Jan</v>
      </c>
      <c r="X2964" t="str">
        <f t="shared" si="469"/>
        <v>1000 to 4999</v>
      </c>
      <c r="Y2964" s="12">
        <f>VLOOKUP(H2964,Table1[#All],2,)*Kickstarter!E2964</f>
        <v>1218</v>
      </c>
      <c r="Z2964" s="5">
        <f>Y2964/'currency conversion'!$B$18</f>
        <v>2.6436782129209091E-5</v>
      </c>
    </row>
    <row r="2965" spans="1:26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0"/>
        <v>1.0685</v>
      </c>
      <c r="P2965" s="6">
        <f t="shared" si="461"/>
        <v>109.03061224489795</v>
      </c>
      <c r="Q2965" t="str">
        <f t="shared" si="462"/>
        <v>theater</v>
      </c>
      <c r="R2965" t="str">
        <f t="shared" si="463"/>
        <v>plays</v>
      </c>
      <c r="S2965" s="10">
        <f t="shared" si="464"/>
        <v>42157.220185185186</v>
      </c>
      <c r="T2965" s="10">
        <f t="shared" si="465"/>
        <v>42187.220185185186</v>
      </c>
      <c r="U2965">
        <f t="shared" si="466"/>
        <v>2015</v>
      </c>
      <c r="V2965">
        <f t="shared" si="467"/>
        <v>2015</v>
      </c>
      <c r="W2965" t="str">
        <f t="shared" si="468"/>
        <v>Jun</v>
      </c>
      <c r="X2965" t="str">
        <f t="shared" si="469"/>
        <v>10000 to 14999</v>
      </c>
      <c r="Y2965" s="12">
        <f>VLOOKUP(H2965,Table1[#All],2,)*Kickstarter!E2965</f>
        <v>10685</v>
      </c>
      <c r="Z2965" s="5">
        <f>Y2965/'currency conversion'!$B$18</f>
        <v>2.3191873321067253E-4</v>
      </c>
    </row>
    <row r="2966" spans="1:26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0"/>
        <v>1.0071379999999999</v>
      </c>
      <c r="P2966" s="6">
        <f t="shared" si="461"/>
        <v>25.692295918367346</v>
      </c>
      <c r="Q2966" t="str">
        <f t="shared" si="462"/>
        <v>theater</v>
      </c>
      <c r="R2966" t="str">
        <f t="shared" si="463"/>
        <v>plays</v>
      </c>
      <c r="S2966" s="10">
        <f t="shared" si="464"/>
        <v>41827.659942129627</v>
      </c>
      <c r="T2966" s="10">
        <f t="shared" si="465"/>
        <v>41857.647222222222</v>
      </c>
      <c r="U2966">
        <f t="shared" si="466"/>
        <v>2014</v>
      </c>
      <c r="V2966">
        <f t="shared" si="467"/>
        <v>2014</v>
      </c>
      <c r="W2966" t="str">
        <f t="shared" si="468"/>
        <v>Jul</v>
      </c>
      <c r="X2966" t="str">
        <f t="shared" si="469"/>
        <v>5000 to 9999</v>
      </c>
      <c r="Y2966" s="12">
        <f>VLOOKUP(H2966,Table1[#All],2,)*Kickstarter!E2966</f>
        <v>5035.6899999999996</v>
      </c>
      <c r="Z2966" s="5">
        <f>Y2966/'currency conversion'!$B$18</f>
        <v>1.0930003234830618E-4</v>
      </c>
    </row>
    <row r="2967" spans="1:26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0"/>
        <v>1.0900000000000001</v>
      </c>
      <c r="P2967" s="6">
        <f t="shared" si="461"/>
        <v>41.92307692307692</v>
      </c>
      <c r="Q2967" t="str">
        <f t="shared" si="462"/>
        <v>theater</v>
      </c>
      <c r="R2967" t="str">
        <f t="shared" si="463"/>
        <v>plays</v>
      </c>
      <c r="S2967" s="10">
        <f t="shared" si="464"/>
        <v>42162.479548611111</v>
      </c>
      <c r="T2967" s="10">
        <f t="shared" si="465"/>
        <v>42192.479548611111</v>
      </c>
      <c r="U2967">
        <f t="shared" si="466"/>
        <v>2015</v>
      </c>
      <c r="V2967">
        <f t="shared" si="467"/>
        <v>2015</v>
      </c>
      <c r="W2967" t="str">
        <f t="shared" si="468"/>
        <v>Jun</v>
      </c>
      <c r="X2967" t="str">
        <f t="shared" si="469"/>
        <v>1000 to 4999</v>
      </c>
      <c r="Y2967" s="12">
        <f>VLOOKUP(H2967,Table1[#All],2,)*Kickstarter!E2967</f>
        <v>1635</v>
      </c>
      <c r="Z2967" s="5">
        <f>Y2967/'currency conversion'!$B$18</f>
        <v>3.5487798670982649E-5</v>
      </c>
    </row>
    <row r="2968" spans="1:26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0"/>
        <v>1.1363000000000001</v>
      </c>
      <c r="P2968" s="6">
        <f t="shared" si="461"/>
        <v>88.7734375</v>
      </c>
      <c r="Q2968" t="str">
        <f t="shared" si="462"/>
        <v>theater</v>
      </c>
      <c r="R2968" t="str">
        <f t="shared" si="463"/>
        <v>plays</v>
      </c>
      <c r="S2968" s="10">
        <f t="shared" si="464"/>
        <v>42233.488564814819</v>
      </c>
      <c r="T2968" s="10">
        <f t="shared" si="465"/>
        <v>42263.488564814819</v>
      </c>
      <c r="U2968">
        <f t="shared" si="466"/>
        <v>2015</v>
      </c>
      <c r="V2968">
        <f t="shared" si="467"/>
        <v>2015</v>
      </c>
      <c r="W2968" t="str">
        <f t="shared" si="468"/>
        <v>Aug</v>
      </c>
      <c r="X2968" t="str">
        <f t="shared" si="469"/>
        <v>10000 to 14999</v>
      </c>
      <c r="Y2968" s="12">
        <f>VLOOKUP(H2968,Table1[#All],2,)*Kickstarter!E2968</f>
        <v>11363</v>
      </c>
      <c r="Z2968" s="5">
        <f>Y2968/'currency conversion'!$B$18</f>
        <v>2.4663477449441947E-4</v>
      </c>
    </row>
    <row r="2969" spans="1:26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0"/>
        <v>1.1392</v>
      </c>
      <c r="P2969" s="6">
        <f t="shared" si="461"/>
        <v>80.225352112676063</v>
      </c>
      <c r="Q2969" t="str">
        <f t="shared" si="462"/>
        <v>theater</v>
      </c>
      <c r="R2969" t="str">
        <f t="shared" si="463"/>
        <v>plays</v>
      </c>
      <c r="S2969" s="10">
        <f t="shared" si="464"/>
        <v>42041.947824074072</v>
      </c>
      <c r="T2969" s="10">
        <f t="shared" si="465"/>
        <v>42071.906157407408</v>
      </c>
      <c r="U2969">
        <f t="shared" si="466"/>
        <v>2015</v>
      </c>
      <c r="V2969">
        <f t="shared" si="467"/>
        <v>2015</v>
      </c>
      <c r="W2969" t="str">
        <f t="shared" si="468"/>
        <v>Feb</v>
      </c>
      <c r="X2969" t="str">
        <f t="shared" si="469"/>
        <v>5000 to 9999</v>
      </c>
      <c r="Y2969" s="12">
        <f>VLOOKUP(H2969,Table1[#All],2,)*Kickstarter!E2969</f>
        <v>5696</v>
      </c>
      <c r="Z2969" s="5">
        <f>Y2969/'currency conversion'!$B$18</f>
        <v>1.2363211084398602E-4</v>
      </c>
    </row>
    <row r="2970" spans="1:26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0"/>
        <v>1.06</v>
      </c>
      <c r="P2970" s="6">
        <f t="shared" si="461"/>
        <v>78.936170212765958</v>
      </c>
      <c r="Q2970" t="str">
        <f t="shared" si="462"/>
        <v>theater</v>
      </c>
      <c r="R2970" t="str">
        <f t="shared" si="463"/>
        <v>plays</v>
      </c>
      <c r="S2970" s="10">
        <f t="shared" si="464"/>
        <v>42585.273842592593</v>
      </c>
      <c r="T2970" s="10">
        <f t="shared" si="465"/>
        <v>42598.915972222225</v>
      </c>
      <c r="U2970">
        <f t="shared" si="466"/>
        <v>2016</v>
      </c>
      <c r="V2970">
        <f t="shared" si="467"/>
        <v>2016</v>
      </c>
      <c r="W2970" t="str">
        <f t="shared" si="468"/>
        <v>Aug</v>
      </c>
      <c r="X2970" t="str">
        <f t="shared" si="469"/>
        <v>1000 to 4999</v>
      </c>
      <c r="Y2970" s="12">
        <f>VLOOKUP(H2970,Table1[#All],2,)*Kickstarter!E2970</f>
        <v>3710</v>
      </c>
      <c r="Z2970" s="5">
        <f>Y2970/'currency conversion'!$B$18</f>
        <v>8.0525830623452973E-5</v>
      </c>
    </row>
    <row r="2971" spans="1:26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0"/>
        <v>1.625</v>
      </c>
      <c r="P2971" s="6">
        <f t="shared" si="461"/>
        <v>95.588235294117652</v>
      </c>
      <c r="Q2971" t="str">
        <f t="shared" si="462"/>
        <v>theater</v>
      </c>
      <c r="R2971" t="str">
        <f t="shared" si="463"/>
        <v>plays</v>
      </c>
      <c r="S2971" s="10">
        <f t="shared" si="464"/>
        <v>42097.536493055552</v>
      </c>
      <c r="T2971" s="10">
        <f t="shared" si="465"/>
        <v>42127.702083333337</v>
      </c>
      <c r="U2971">
        <f t="shared" si="466"/>
        <v>2015</v>
      </c>
      <c r="V2971">
        <f t="shared" si="467"/>
        <v>2015</v>
      </c>
      <c r="W2971" t="str">
        <f t="shared" si="468"/>
        <v>Apr</v>
      </c>
      <c r="X2971" t="str">
        <f t="shared" si="469"/>
        <v>1000 to 4999</v>
      </c>
      <c r="Y2971" s="12">
        <f>VLOOKUP(H2971,Table1[#All],2,)*Kickstarter!E2971</f>
        <v>1218.75</v>
      </c>
      <c r="Z2971" s="5">
        <f>Y2971/'currency conversion'!$B$18</f>
        <v>2.6453060935938901E-5</v>
      </c>
    </row>
    <row r="2972" spans="1:26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0"/>
        <v>1.06</v>
      </c>
      <c r="P2972" s="6">
        <f t="shared" si="461"/>
        <v>69.890109890109883</v>
      </c>
      <c r="Q2972" t="str">
        <f t="shared" si="462"/>
        <v>theater</v>
      </c>
      <c r="R2972" t="str">
        <f t="shared" si="463"/>
        <v>plays</v>
      </c>
      <c r="S2972" s="10">
        <f t="shared" si="464"/>
        <v>41808.419571759259</v>
      </c>
      <c r="T2972" s="10">
        <f t="shared" si="465"/>
        <v>41838.419571759259</v>
      </c>
      <c r="U2972">
        <f t="shared" si="466"/>
        <v>2014</v>
      </c>
      <c r="V2972">
        <f t="shared" si="467"/>
        <v>2014</v>
      </c>
      <c r="W2972" t="str">
        <f t="shared" si="468"/>
        <v>Jun</v>
      </c>
      <c r="X2972" t="str">
        <f t="shared" si="469"/>
        <v>5000 to 9999</v>
      </c>
      <c r="Y2972" s="12">
        <f>VLOOKUP(H2972,Table1[#All],2,)*Kickstarter!E2972</f>
        <v>6360</v>
      </c>
      <c r="Z2972" s="5">
        <f>Y2972/'currency conversion'!$B$18</f>
        <v>1.3804428106877652E-4</v>
      </c>
    </row>
    <row r="2973" spans="1:26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0"/>
        <v>1.0015624999999999</v>
      </c>
      <c r="P2973" s="6">
        <f t="shared" si="461"/>
        <v>74.534883720930239</v>
      </c>
      <c r="Q2973" t="str">
        <f t="shared" si="462"/>
        <v>theater</v>
      </c>
      <c r="R2973" t="str">
        <f t="shared" si="463"/>
        <v>plays</v>
      </c>
      <c r="S2973" s="10">
        <f t="shared" si="464"/>
        <v>41852.408310185187</v>
      </c>
      <c r="T2973" s="10">
        <f t="shared" si="465"/>
        <v>41882.408310185187</v>
      </c>
      <c r="U2973">
        <f t="shared" si="466"/>
        <v>2014</v>
      </c>
      <c r="V2973">
        <f t="shared" si="467"/>
        <v>2014</v>
      </c>
      <c r="W2973" t="str">
        <f t="shared" si="468"/>
        <v>Aug</v>
      </c>
      <c r="X2973" t="str">
        <f t="shared" si="469"/>
        <v>1000 to 4999</v>
      </c>
      <c r="Y2973" s="12">
        <f>VLOOKUP(H2973,Table1[#All],2,)*Kickstarter!E2973</f>
        <v>3205</v>
      </c>
      <c r="Z2973" s="5">
        <f>Y2973/'currency conversion'!$B$18</f>
        <v>6.9564767425381882E-5</v>
      </c>
    </row>
    <row r="2974" spans="1:26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0"/>
        <v>1.0535000000000001</v>
      </c>
      <c r="P2974" s="6">
        <f t="shared" si="461"/>
        <v>123.94117647058823</v>
      </c>
      <c r="Q2974" t="str">
        <f t="shared" si="462"/>
        <v>theater</v>
      </c>
      <c r="R2974" t="str">
        <f t="shared" si="463"/>
        <v>plays</v>
      </c>
      <c r="S2974" s="10">
        <f t="shared" si="464"/>
        <v>42693.860185185185</v>
      </c>
      <c r="T2974" s="10">
        <f t="shared" si="465"/>
        <v>42708.791666666672</v>
      </c>
      <c r="U2974">
        <f t="shared" si="466"/>
        <v>2016</v>
      </c>
      <c r="V2974">
        <f t="shared" si="467"/>
        <v>2016</v>
      </c>
      <c r="W2974" t="str">
        <f t="shared" si="468"/>
        <v>Nov</v>
      </c>
      <c r="X2974" t="str">
        <f t="shared" si="469"/>
        <v>1000 to 4999</v>
      </c>
      <c r="Y2974" s="12">
        <f>VLOOKUP(H2974,Table1[#All],2,)*Kickstarter!E2974</f>
        <v>2107</v>
      </c>
      <c r="Z2974" s="5">
        <f>Y2974/'currency conversion'!$B$18</f>
        <v>4.5732594372942163E-5</v>
      </c>
    </row>
    <row r="2975" spans="1:26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0"/>
        <v>1.748</v>
      </c>
      <c r="P2975" s="6">
        <f t="shared" si="461"/>
        <v>264.84848484848487</v>
      </c>
      <c r="Q2975" t="str">
        <f t="shared" si="462"/>
        <v>theater</v>
      </c>
      <c r="R2975" t="str">
        <f t="shared" si="463"/>
        <v>plays</v>
      </c>
      <c r="S2975" s="10">
        <f t="shared" si="464"/>
        <v>42341.568379629629</v>
      </c>
      <c r="T2975" s="10">
        <f t="shared" si="465"/>
        <v>42369.916666666672</v>
      </c>
      <c r="U2975">
        <f t="shared" si="466"/>
        <v>2015</v>
      </c>
      <c r="V2975">
        <f t="shared" si="467"/>
        <v>2015</v>
      </c>
      <c r="W2975" t="str">
        <f t="shared" si="468"/>
        <v>Dec</v>
      </c>
      <c r="X2975" t="str">
        <f t="shared" si="469"/>
        <v>5000 to 9999</v>
      </c>
      <c r="Y2975" s="12">
        <f>VLOOKUP(H2975,Table1[#All],2,)*Kickstarter!E2975</f>
        <v>8740</v>
      </c>
      <c r="Z2975" s="5">
        <f>Y2975/'currency conversion'!$B$18</f>
        <v>1.89702361091369E-4</v>
      </c>
    </row>
    <row r="2976" spans="1:26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0"/>
        <v>1.02</v>
      </c>
      <c r="P2976" s="6">
        <f t="shared" si="461"/>
        <v>58.620689655172413</v>
      </c>
      <c r="Q2976" t="str">
        <f t="shared" si="462"/>
        <v>theater</v>
      </c>
      <c r="R2976" t="str">
        <f t="shared" si="463"/>
        <v>plays</v>
      </c>
      <c r="S2976" s="10">
        <f t="shared" si="464"/>
        <v>41879.811006944445</v>
      </c>
      <c r="T2976" s="10">
        <f t="shared" si="465"/>
        <v>41907.815972222219</v>
      </c>
      <c r="U2976">
        <f t="shared" si="466"/>
        <v>2014</v>
      </c>
      <c r="V2976">
        <f t="shared" si="467"/>
        <v>2014</v>
      </c>
      <c r="W2976" t="str">
        <f t="shared" si="468"/>
        <v>Aug</v>
      </c>
      <c r="X2976" t="str">
        <f t="shared" si="469"/>
        <v>5000 to 9999</v>
      </c>
      <c r="Y2976" s="12">
        <f>VLOOKUP(H2976,Table1[#All],2,)*Kickstarter!E2976</f>
        <v>5100</v>
      </c>
      <c r="Z2976" s="5">
        <f>Y2976/'currency conversion'!$B$18</f>
        <v>1.1069588576269817E-4</v>
      </c>
    </row>
    <row r="2977" spans="1:26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0"/>
        <v>1.00125</v>
      </c>
      <c r="P2977" s="6">
        <f t="shared" si="461"/>
        <v>70.884955752212392</v>
      </c>
      <c r="Q2977" t="str">
        <f t="shared" si="462"/>
        <v>theater</v>
      </c>
      <c r="R2977" t="str">
        <f t="shared" si="463"/>
        <v>plays</v>
      </c>
      <c r="S2977" s="10">
        <f t="shared" si="464"/>
        <v>41941.433865740742</v>
      </c>
      <c r="T2977" s="10">
        <f t="shared" si="465"/>
        <v>41969.875</v>
      </c>
      <c r="U2977">
        <f t="shared" si="466"/>
        <v>2014</v>
      </c>
      <c r="V2977">
        <f t="shared" si="467"/>
        <v>2014</v>
      </c>
      <c r="W2977" t="str">
        <f t="shared" si="468"/>
        <v>Oct</v>
      </c>
      <c r="X2977" t="str">
        <f t="shared" si="469"/>
        <v>5000 to 9999</v>
      </c>
      <c r="Y2977" s="12">
        <f>VLOOKUP(H2977,Table1[#All],2,)*Kickstarter!E2977</f>
        <v>8010</v>
      </c>
      <c r="Z2977" s="5">
        <f>Y2977/'currency conversion'!$B$18</f>
        <v>1.7385765587435534E-4</v>
      </c>
    </row>
    <row r="2978" spans="1:26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0"/>
        <v>1.7142857142857142</v>
      </c>
      <c r="P2978" s="6">
        <f t="shared" si="461"/>
        <v>8.5714285714285712</v>
      </c>
      <c r="Q2978" t="str">
        <f t="shared" si="462"/>
        <v>theater</v>
      </c>
      <c r="R2978" t="str">
        <f t="shared" si="463"/>
        <v>plays</v>
      </c>
      <c r="S2978" s="10">
        <f t="shared" si="464"/>
        <v>42425.480671296296</v>
      </c>
      <c r="T2978" s="10">
        <f t="shared" si="465"/>
        <v>42442.25</v>
      </c>
      <c r="U2978">
        <f t="shared" si="466"/>
        <v>2016</v>
      </c>
      <c r="V2978">
        <f t="shared" si="467"/>
        <v>2016</v>
      </c>
      <c r="W2978" t="str">
        <f t="shared" si="468"/>
        <v>Feb</v>
      </c>
      <c r="X2978" t="str">
        <f t="shared" si="469"/>
        <v>&lt;1000</v>
      </c>
      <c r="Y2978" s="12">
        <f>VLOOKUP(H2978,Table1[#All],2,)*Kickstarter!E2978</f>
        <v>157.20000000000002</v>
      </c>
      <c r="Z2978" s="5">
        <f>Y2978/'currency conversion'!$B$18</f>
        <v>3.412037890567873E-6</v>
      </c>
    </row>
    <row r="2979" spans="1:26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0"/>
        <v>1.1356666666666666</v>
      </c>
      <c r="P2979" s="6">
        <f t="shared" si="461"/>
        <v>113.56666666666666</v>
      </c>
      <c r="Q2979" t="str">
        <f t="shared" si="462"/>
        <v>theater</v>
      </c>
      <c r="R2979" t="str">
        <f t="shared" si="463"/>
        <v>plays</v>
      </c>
      <c r="S2979" s="10">
        <f t="shared" si="464"/>
        <v>42026.63118055556</v>
      </c>
      <c r="T2979" s="10">
        <f t="shared" si="465"/>
        <v>42085.843055555553</v>
      </c>
      <c r="U2979">
        <f t="shared" si="466"/>
        <v>2015</v>
      </c>
      <c r="V2979">
        <f t="shared" si="467"/>
        <v>2015</v>
      </c>
      <c r="W2979" t="str">
        <f t="shared" si="468"/>
        <v>Jan</v>
      </c>
      <c r="X2979" t="str">
        <f t="shared" si="469"/>
        <v>1000 to 4999</v>
      </c>
      <c r="Y2979" s="12">
        <f>VLOOKUP(H2979,Table1[#All],2,)*Kickstarter!E2979</f>
        <v>3407</v>
      </c>
      <c r="Z2979" s="5">
        <f>Y2979/'currency conversion'!$B$18</f>
        <v>7.3949192704610318E-5</v>
      </c>
    </row>
    <row r="2980" spans="1:26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0"/>
        <v>1.2946666666666666</v>
      </c>
      <c r="P2980" s="6">
        <f t="shared" si="461"/>
        <v>60.6875</v>
      </c>
      <c r="Q2980" t="str">
        <f t="shared" si="462"/>
        <v>theater</v>
      </c>
      <c r="R2980" t="str">
        <f t="shared" si="463"/>
        <v>plays</v>
      </c>
      <c r="S2980" s="10">
        <f t="shared" si="464"/>
        <v>41922.390590277777</v>
      </c>
      <c r="T2980" s="10">
        <f t="shared" si="465"/>
        <v>41931.999305555553</v>
      </c>
      <c r="U2980">
        <f t="shared" si="466"/>
        <v>2014</v>
      </c>
      <c r="V2980">
        <f t="shared" si="467"/>
        <v>2014</v>
      </c>
      <c r="W2980" t="str">
        <f t="shared" si="468"/>
        <v>Oct</v>
      </c>
      <c r="X2980" t="str">
        <f t="shared" si="469"/>
        <v>&lt;1000</v>
      </c>
      <c r="Y2980" s="12">
        <f>VLOOKUP(H2980,Table1[#All],2,)*Kickstarter!E2980</f>
        <v>971</v>
      </c>
      <c r="Z2980" s="5">
        <f>Y2980/'currency conversion'!$B$18</f>
        <v>2.107562844619214E-5</v>
      </c>
    </row>
    <row r="2981" spans="1:26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0"/>
        <v>1.014</v>
      </c>
      <c r="P2981" s="6">
        <f t="shared" si="461"/>
        <v>110.21739130434783</v>
      </c>
      <c r="Q2981" t="str">
        <f t="shared" si="462"/>
        <v>theater</v>
      </c>
      <c r="R2981" t="str">
        <f t="shared" si="463"/>
        <v>plays</v>
      </c>
      <c r="S2981" s="10">
        <f t="shared" si="464"/>
        <v>41993.574340277773</v>
      </c>
      <c r="T2981" s="10">
        <f t="shared" si="465"/>
        <v>42010</v>
      </c>
      <c r="U2981">
        <f t="shared" si="466"/>
        <v>2014</v>
      </c>
      <c r="V2981">
        <f t="shared" si="467"/>
        <v>2015</v>
      </c>
      <c r="W2981" t="str">
        <f t="shared" si="468"/>
        <v>Dec</v>
      </c>
      <c r="X2981" t="str">
        <f t="shared" si="469"/>
        <v>5000 to 9999</v>
      </c>
      <c r="Y2981" s="12">
        <f>VLOOKUP(H2981,Table1[#All],2,)*Kickstarter!E2981</f>
        <v>5070</v>
      </c>
      <c r="Z2981" s="5">
        <f>Y2981/'currency conversion'!$B$18</f>
        <v>1.1004473349350582E-4</v>
      </c>
    </row>
    <row r="2982" spans="1:26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0"/>
        <v>1.0916666666666666</v>
      </c>
      <c r="P2982" s="6">
        <f t="shared" si="461"/>
        <v>136.45833333333334</v>
      </c>
      <c r="Q2982" t="str">
        <f t="shared" si="462"/>
        <v>theater</v>
      </c>
      <c r="R2982" t="str">
        <f t="shared" si="463"/>
        <v>plays</v>
      </c>
      <c r="S2982" s="10">
        <f t="shared" si="464"/>
        <v>42219.665856481486</v>
      </c>
      <c r="T2982" s="10">
        <f t="shared" si="465"/>
        <v>42239.833333333328</v>
      </c>
      <c r="U2982">
        <f t="shared" si="466"/>
        <v>2015</v>
      </c>
      <c r="V2982">
        <f t="shared" si="467"/>
        <v>2015</v>
      </c>
      <c r="W2982" t="str">
        <f t="shared" si="468"/>
        <v>Aug</v>
      </c>
      <c r="X2982" t="str">
        <f t="shared" si="469"/>
        <v>1000 to 4999</v>
      </c>
      <c r="Y2982" s="12">
        <f>VLOOKUP(H2982,Table1[#All],2,)*Kickstarter!E2982</f>
        <v>3275</v>
      </c>
      <c r="Z2982" s="5">
        <f>Y2982/'currency conversion'!$B$18</f>
        <v>7.1084122720164013E-5</v>
      </c>
    </row>
    <row r="2983" spans="1:26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0"/>
        <v>1.28925</v>
      </c>
      <c r="P2983" s="6">
        <f t="shared" si="461"/>
        <v>53.164948453608247</v>
      </c>
      <c r="Q2983" t="str">
        <f t="shared" si="462"/>
        <v>theater</v>
      </c>
      <c r="R2983" t="str">
        <f t="shared" si="463"/>
        <v>spaces</v>
      </c>
      <c r="S2983" s="10">
        <f t="shared" si="464"/>
        <v>42225.309675925921</v>
      </c>
      <c r="T2983" s="10">
        <f t="shared" si="465"/>
        <v>42270.309675925921</v>
      </c>
      <c r="U2983">
        <f t="shared" si="466"/>
        <v>2015</v>
      </c>
      <c r="V2983">
        <f t="shared" si="467"/>
        <v>2015</v>
      </c>
      <c r="W2983" t="str">
        <f t="shared" si="468"/>
        <v>Aug</v>
      </c>
      <c r="X2983" t="str">
        <f t="shared" si="469"/>
        <v>5000 to 9999</v>
      </c>
      <c r="Y2983" s="12">
        <f>VLOOKUP(H2983,Table1[#All],2,)*Kickstarter!E2983</f>
        <v>5878.98</v>
      </c>
      <c r="Z2983" s="5">
        <f>Y2983/'currency conversion'!$B$18</f>
        <v>1.2760370558454652E-4</v>
      </c>
    </row>
    <row r="2984" spans="1:26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0"/>
        <v>1.0206</v>
      </c>
      <c r="P2984" s="6">
        <f t="shared" si="461"/>
        <v>86.491525423728817</v>
      </c>
      <c r="Q2984" t="str">
        <f t="shared" si="462"/>
        <v>theater</v>
      </c>
      <c r="R2984" t="str">
        <f t="shared" si="463"/>
        <v>spaces</v>
      </c>
      <c r="S2984" s="10">
        <f t="shared" si="464"/>
        <v>42381.436840277776</v>
      </c>
      <c r="T2984" s="10">
        <f t="shared" si="465"/>
        <v>42411.436840277776</v>
      </c>
      <c r="U2984">
        <f t="shared" si="466"/>
        <v>2016</v>
      </c>
      <c r="V2984">
        <f t="shared" si="467"/>
        <v>2016</v>
      </c>
      <c r="W2984" t="str">
        <f t="shared" si="468"/>
        <v>Jan</v>
      </c>
      <c r="X2984" t="str">
        <f t="shared" si="469"/>
        <v>5000 to 9999</v>
      </c>
      <c r="Y2984" s="12">
        <f>VLOOKUP(H2984,Table1[#All],2,)*Kickstarter!E2984</f>
        <v>6684.93</v>
      </c>
      <c r="Z2984" s="5">
        <f>Y2984/'currency conversion'!$B$18</f>
        <v>1.450969112963988E-4</v>
      </c>
    </row>
    <row r="2985" spans="1:26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0"/>
        <v>1.465395775862069</v>
      </c>
      <c r="P2985" s="6">
        <f t="shared" si="461"/>
        <v>155.23827397260274</v>
      </c>
      <c r="Q2985" t="str">
        <f t="shared" si="462"/>
        <v>theater</v>
      </c>
      <c r="R2985" t="str">
        <f t="shared" si="463"/>
        <v>spaces</v>
      </c>
      <c r="S2985" s="10">
        <f t="shared" si="464"/>
        <v>41894.382361111115</v>
      </c>
      <c r="T2985" s="10">
        <f t="shared" si="465"/>
        <v>41954.424027777779</v>
      </c>
      <c r="U2985">
        <f t="shared" si="466"/>
        <v>2014</v>
      </c>
      <c r="V2985">
        <f t="shared" si="467"/>
        <v>2014</v>
      </c>
      <c r="W2985" t="str">
        <f t="shared" si="468"/>
        <v>Sep</v>
      </c>
      <c r="X2985" t="str">
        <f t="shared" si="469"/>
        <v>&gt;50000</v>
      </c>
      <c r="Y2985" s="12">
        <f>VLOOKUP(H2985,Table1[#All],2,)*Kickstarter!E2985</f>
        <v>169985.91</v>
      </c>
      <c r="Z2985" s="5">
        <f>Y2985/'currency conversion'!$B$18</f>
        <v>3.6895570342408415E-3</v>
      </c>
    </row>
    <row r="2986" spans="1:26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0"/>
        <v>1.00352</v>
      </c>
      <c r="P2986" s="6">
        <f t="shared" si="461"/>
        <v>115.08256880733946</v>
      </c>
      <c r="Q2986" t="str">
        <f t="shared" si="462"/>
        <v>theater</v>
      </c>
      <c r="R2986" t="str">
        <f t="shared" si="463"/>
        <v>spaces</v>
      </c>
      <c r="S2986" s="10">
        <f t="shared" si="464"/>
        <v>42576.028715277775</v>
      </c>
      <c r="T2986" s="10">
        <f t="shared" si="465"/>
        <v>42606.028715277775</v>
      </c>
      <c r="U2986">
        <f t="shared" si="466"/>
        <v>2016</v>
      </c>
      <c r="V2986">
        <f t="shared" si="467"/>
        <v>2016</v>
      </c>
      <c r="W2986" t="str">
        <f t="shared" si="468"/>
        <v>Jul</v>
      </c>
      <c r="X2986" t="str">
        <f t="shared" si="469"/>
        <v>25000 to 29999</v>
      </c>
      <c r="Y2986" s="12">
        <f>VLOOKUP(H2986,Table1[#All],2,)*Kickstarter!E2986</f>
        <v>25088</v>
      </c>
      <c r="Z2986" s="5">
        <f>Y2986/'currency conversion'!$B$18</f>
        <v>5.4453693764991602E-4</v>
      </c>
    </row>
    <row r="2987" spans="1:26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0"/>
        <v>1.2164999999999999</v>
      </c>
      <c r="P2987" s="6">
        <f t="shared" si="461"/>
        <v>109.5945945945946</v>
      </c>
      <c r="Q2987" t="str">
        <f t="shared" si="462"/>
        <v>theater</v>
      </c>
      <c r="R2987" t="str">
        <f t="shared" si="463"/>
        <v>spaces</v>
      </c>
      <c r="S2987" s="10">
        <f t="shared" si="464"/>
        <v>42654.723703703705</v>
      </c>
      <c r="T2987" s="10">
        <f t="shared" si="465"/>
        <v>42673.916666666672</v>
      </c>
      <c r="U2987">
        <f t="shared" si="466"/>
        <v>2016</v>
      </c>
      <c r="V2987">
        <f t="shared" si="467"/>
        <v>2016</v>
      </c>
      <c r="W2987" t="str">
        <f t="shared" si="468"/>
        <v>Oct</v>
      </c>
      <c r="X2987" t="str">
        <f t="shared" si="469"/>
        <v>10000 to 14999</v>
      </c>
      <c r="Y2987" s="12">
        <f>VLOOKUP(H2987,Table1[#All],2,)*Kickstarter!E2987</f>
        <v>8272.2000000000007</v>
      </c>
      <c r="Z2987" s="5">
        <f>Y2987/'currency conversion'!$B$18</f>
        <v>1.7954872670709643E-4</v>
      </c>
    </row>
    <row r="2988" spans="1:26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0"/>
        <v>1.0549999999999999</v>
      </c>
      <c r="P2988" s="6">
        <f t="shared" si="461"/>
        <v>45.214285714285715</v>
      </c>
      <c r="Q2988" t="str">
        <f t="shared" si="462"/>
        <v>theater</v>
      </c>
      <c r="R2988" t="str">
        <f t="shared" si="463"/>
        <v>spaces</v>
      </c>
      <c r="S2988" s="10">
        <f t="shared" si="464"/>
        <v>42431.250069444446</v>
      </c>
      <c r="T2988" s="10">
        <f t="shared" si="465"/>
        <v>42491.208402777775</v>
      </c>
      <c r="U2988">
        <f t="shared" si="466"/>
        <v>2016</v>
      </c>
      <c r="V2988">
        <f t="shared" si="467"/>
        <v>2016</v>
      </c>
      <c r="W2988" t="str">
        <f t="shared" si="468"/>
        <v>Mar</v>
      </c>
      <c r="X2988" t="str">
        <f t="shared" si="469"/>
        <v>1000 to 4999</v>
      </c>
      <c r="Y2988" s="12">
        <f>VLOOKUP(H2988,Table1[#All],2,)*Kickstarter!E2988</f>
        <v>3316.92</v>
      </c>
      <c r="Z2988" s="5">
        <f>Y2988/'currency conversion'!$B$18</f>
        <v>7.1993999490982112E-5</v>
      </c>
    </row>
    <row r="2989" spans="1:26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0"/>
        <v>1.1040080000000001</v>
      </c>
      <c r="P2989" s="6">
        <f t="shared" si="461"/>
        <v>104.15169811320754</v>
      </c>
      <c r="Q2989" t="str">
        <f t="shared" si="462"/>
        <v>theater</v>
      </c>
      <c r="R2989" t="str">
        <f t="shared" si="463"/>
        <v>spaces</v>
      </c>
      <c r="S2989" s="10">
        <f t="shared" si="464"/>
        <v>42627.057303240741</v>
      </c>
      <c r="T2989" s="10">
        <f t="shared" si="465"/>
        <v>42655.75</v>
      </c>
      <c r="U2989">
        <f t="shared" si="466"/>
        <v>2016</v>
      </c>
      <c r="V2989">
        <f t="shared" si="467"/>
        <v>2016</v>
      </c>
      <c r="W2989" t="str">
        <f t="shared" si="468"/>
        <v>Sep</v>
      </c>
      <c r="X2989" t="str">
        <f t="shared" si="469"/>
        <v>25000 to 29999</v>
      </c>
      <c r="Y2989" s="12">
        <f>VLOOKUP(H2989,Table1[#All],2,)*Kickstarter!E2989</f>
        <v>27600.2</v>
      </c>
      <c r="Z2989" s="5">
        <f>Y2989/'currency conversion'!$B$18</f>
        <v>5.990644286720827E-4</v>
      </c>
    </row>
    <row r="2990" spans="1:26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0"/>
        <v>1</v>
      </c>
      <c r="P2990" s="6">
        <f t="shared" si="461"/>
        <v>35.714285714285715</v>
      </c>
      <c r="Q2990" t="str">
        <f t="shared" si="462"/>
        <v>theater</v>
      </c>
      <c r="R2990" t="str">
        <f t="shared" si="463"/>
        <v>spaces</v>
      </c>
      <c r="S2990" s="10">
        <f t="shared" si="464"/>
        <v>42511.11204861111</v>
      </c>
      <c r="T2990" s="10">
        <f t="shared" si="465"/>
        <v>42541.11204861111</v>
      </c>
      <c r="U2990">
        <f t="shared" si="466"/>
        <v>2016</v>
      </c>
      <c r="V2990">
        <f t="shared" si="467"/>
        <v>2016</v>
      </c>
      <c r="W2990" t="str">
        <f t="shared" si="468"/>
        <v>May</v>
      </c>
      <c r="X2990" t="str">
        <f t="shared" si="469"/>
        <v>1000 to 4999</v>
      </c>
      <c r="Y2990" s="12">
        <f>VLOOKUP(H2990,Table1[#All],2,)*Kickstarter!E2990</f>
        <v>1310</v>
      </c>
      <c r="Z2990" s="5">
        <f>Y2990/'currency conversion'!$B$18</f>
        <v>2.8433649088065608E-5</v>
      </c>
    </row>
    <row r="2991" spans="1:26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0"/>
        <v>1.76535</v>
      </c>
      <c r="P2991" s="6">
        <f t="shared" si="461"/>
        <v>96.997252747252745</v>
      </c>
      <c r="Q2991" t="str">
        <f t="shared" si="462"/>
        <v>theater</v>
      </c>
      <c r="R2991" t="str">
        <f t="shared" si="463"/>
        <v>spaces</v>
      </c>
      <c r="S2991" s="10">
        <f t="shared" si="464"/>
        <v>42336.77039351852</v>
      </c>
      <c r="T2991" s="10">
        <f t="shared" si="465"/>
        <v>42358.957638888889</v>
      </c>
      <c r="U2991">
        <f t="shared" si="466"/>
        <v>2015</v>
      </c>
      <c r="V2991">
        <f t="shared" si="467"/>
        <v>2015</v>
      </c>
      <c r="W2991" t="str">
        <f t="shared" si="468"/>
        <v>Nov</v>
      </c>
      <c r="X2991" t="str">
        <f t="shared" si="469"/>
        <v>35000 to 39999</v>
      </c>
      <c r="Y2991" s="12">
        <f>VLOOKUP(H2991,Table1[#All],2,)*Kickstarter!E2991</f>
        <v>35307</v>
      </c>
      <c r="Z2991" s="5">
        <f>Y2991/'currency conversion'!$B$18</f>
        <v>7.6634110561246748E-4</v>
      </c>
    </row>
    <row r="2992" spans="1:26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0"/>
        <v>1</v>
      </c>
      <c r="P2992" s="6">
        <f t="shared" si="461"/>
        <v>370.37037037037038</v>
      </c>
      <c r="Q2992" t="str">
        <f t="shared" si="462"/>
        <v>theater</v>
      </c>
      <c r="R2992" t="str">
        <f t="shared" si="463"/>
        <v>spaces</v>
      </c>
      <c r="S2992" s="10">
        <f t="shared" si="464"/>
        <v>42341.32430555555</v>
      </c>
      <c r="T2992" s="10">
        <f t="shared" si="465"/>
        <v>42376.32430555555</v>
      </c>
      <c r="U2992">
        <f t="shared" si="466"/>
        <v>2015</v>
      </c>
      <c r="V2992">
        <f t="shared" si="467"/>
        <v>2016</v>
      </c>
      <c r="W2992" t="str">
        <f t="shared" si="468"/>
        <v>Dec</v>
      </c>
      <c r="X2992" t="str">
        <f t="shared" si="469"/>
        <v>10000 to 14999</v>
      </c>
      <c r="Y2992" s="12">
        <f>VLOOKUP(H2992,Table1[#All],2,)*Kickstarter!E2992</f>
        <v>10000</v>
      </c>
      <c r="Z2992" s="5">
        <f>Y2992/'currency conversion'!$B$18</f>
        <v>2.1705075639744738E-4</v>
      </c>
    </row>
    <row r="2993" spans="1:26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0"/>
        <v>1.0329411764705883</v>
      </c>
      <c r="P2993" s="6">
        <f t="shared" si="461"/>
        <v>94.408602150537632</v>
      </c>
      <c r="Q2993" t="str">
        <f t="shared" si="462"/>
        <v>theater</v>
      </c>
      <c r="R2993" t="str">
        <f t="shared" si="463"/>
        <v>spaces</v>
      </c>
      <c r="S2993" s="10">
        <f t="shared" si="464"/>
        <v>42740.587152777778</v>
      </c>
      <c r="T2993" s="10">
        <f t="shared" si="465"/>
        <v>42762.587152777778</v>
      </c>
      <c r="U2993">
        <f t="shared" si="466"/>
        <v>2017</v>
      </c>
      <c r="V2993">
        <f t="shared" si="467"/>
        <v>2017</v>
      </c>
      <c r="W2993" t="str">
        <f t="shared" si="468"/>
        <v>Jan</v>
      </c>
      <c r="X2993" t="str">
        <f t="shared" si="469"/>
        <v>5000 to 9999</v>
      </c>
      <c r="Y2993" s="12">
        <f>VLOOKUP(H2993,Table1[#All],2,)*Kickstarter!E2993</f>
        <v>8780</v>
      </c>
      <c r="Z2993" s="5">
        <f>Y2993/'currency conversion'!$B$18</f>
        <v>1.9057056411695881E-4</v>
      </c>
    </row>
    <row r="2994" spans="1:26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0"/>
        <v>1.0449999999999999</v>
      </c>
      <c r="P2994" s="6">
        <f t="shared" si="461"/>
        <v>48.984375</v>
      </c>
      <c r="Q2994" t="str">
        <f t="shared" si="462"/>
        <v>theater</v>
      </c>
      <c r="R2994" t="str">
        <f t="shared" si="463"/>
        <v>spaces</v>
      </c>
      <c r="S2994" s="10">
        <f t="shared" si="464"/>
        <v>42622.517476851848</v>
      </c>
      <c r="T2994" s="10">
        <f t="shared" si="465"/>
        <v>42652.517476851848</v>
      </c>
      <c r="U2994">
        <f t="shared" si="466"/>
        <v>2016</v>
      </c>
      <c r="V2994">
        <f t="shared" si="467"/>
        <v>2016</v>
      </c>
      <c r="W2994" t="str">
        <f t="shared" si="468"/>
        <v>Sep</v>
      </c>
      <c r="X2994" t="str">
        <f t="shared" si="469"/>
        <v>1000 to 4999</v>
      </c>
      <c r="Y2994" s="12">
        <f>VLOOKUP(H2994,Table1[#All],2,)*Kickstarter!E2994</f>
        <v>3135</v>
      </c>
      <c r="Z2994" s="5">
        <f>Y2994/'currency conversion'!$B$18</f>
        <v>6.8045412130599751E-5</v>
      </c>
    </row>
    <row r="2995" spans="1:26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0"/>
        <v>1.0029999999999999</v>
      </c>
      <c r="P2995" s="6">
        <f t="shared" si="461"/>
        <v>45.590909090909093</v>
      </c>
      <c r="Q2995" t="str">
        <f t="shared" si="462"/>
        <v>theater</v>
      </c>
      <c r="R2995" t="str">
        <f t="shared" si="463"/>
        <v>spaces</v>
      </c>
      <c r="S2995" s="10">
        <f t="shared" si="464"/>
        <v>42390.588738425926</v>
      </c>
      <c r="T2995" s="10">
        <f t="shared" si="465"/>
        <v>42420.588738425926</v>
      </c>
      <c r="U2995">
        <f t="shared" si="466"/>
        <v>2016</v>
      </c>
      <c r="V2995">
        <f t="shared" si="467"/>
        <v>2016</v>
      </c>
      <c r="W2995" t="str">
        <f t="shared" si="468"/>
        <v>Jan</v>
      </c>
      <c r="X2995" t="str">
        <f t="shared" si="469"/>
        <v>1000 to 4999</v>
      </c>
      <c r="Y2995" s="12">
        <f>VLOOKUP(H2995,Table1[#All],2,)*Kickstarter!E2995</f>
        <v>1003</v>
      </c>
      <c r="Z2995" s="5">
        <f>Y2995/'currency conversion'!$B$18</f>
        <v>2.1770190866663972E-5</v>
      </c>
    </row>
    <row r="2996" spans="1:26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0"/>
        <v>4.577466666666667</v>
      </c>
      <c r="P2996" s="6">
        <f t="shared" si="461"/>
        <v>23.275254237288134</v>
      </c>
      <c r="Q2996" t="str">
        <f t="shared" si="462"/>
        <v>theater</v>
      </c>
      <c r="R2996" t="str">
        <f t="shared" si="463"/>
        <v>spaces</v>
      </c>
      <c r="S2996" s="10">
        <f t="shared" si="464"/>
        <v>41885.228842592594</v>
      </c>
      <c r="T2996" s="10">
        <f t="shared" si="465"/>
        <v>41915.228842592594</v>
      </c>
      <c r="U2996">
        <f t="shared" si="466"/>
        <v>2014</v>
      </c>
      <c r="V2996">
        <f t="shared" si="467"/>
        <v>2014</v>
      </c>
      <c r="W2996" t="str">
        <f t="shared" si="468"/>
        <v>Sep</v>
      </c>
      <c r="X2996" t="str">
        <f t="shared" si="469"/>
        <v>1000 to 4999</v>
      </c>
      <c r="Y2996" s="12">
        <f>VLOOKUP(H2996,Table1[#All],2,)*Kickstarter!E2996</f>
        <v>1798.9444000000001</v>
      </c>
      <c r="Z2996" s="5">
        <f>Y2996/'currency conversion'!$B$18</f>
        <v>3.9046224273695215E-5</v>
      </c>
    </row>
    <row r="2997" spans="1:26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0"/>
        <v>1.0496000000000001</v>
      </c>
      <c r="P2997" s="6">
        <f t="shared" si="461"/>
        <v>63.2289156626506</v>
      </c>
      <c r="Q2997" t="str">
        <f t="shared" si="462"/>
        <v>theater</v>
      </c>
      <c r="R2997" t="str">
        <f t="shared" si="463"/>
        <v>spaces</v>
      </c>
      <c r="S2997" s="10">
        <f t="shared" si="464"/>
        <v>42724.415173611109</v>
      </c>
      <c r="T2997" s="10">
        <f t="shared" si="465"/>
        <v>42754.415173611109</v>
      </c>
      <c r="U2997">
        <f t="shared" si="466"/>
        <v>2016</v>
      </c>
      <c r="V2997">
        <f t="shared" si="467"/>
        <v>2017</v>
      </c>
      <c r="W2997" t="str">
        <f t="shared" si="468"/>
        <v>Dec</v>
      </c>
      <c r="X2997" t="str">
        <f t="shared" si="469"/>
        <v>15000 to 19999</v>
      </c>
      <c r="Y2997" s="12">
        <f>VLOOKUP(H2997,Table1[#All],2,)*Kickstarter!E2997</f>
        <v>15744</v>
      </c>
      <c r="Z2997" s="5">
        <f>Y2997/'currency conversion'!$B$18</f>
        <v>3.4172471087214116E-4</v>
      </c>
    </row>
    <row r="2998" spans="1:26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0"/>
        <v>1.7194285714285715</v>
      </c>
      <c r="P2998" s="6">
        <f t="shared" si="461"/>
        <v>153.5204081632653</v>
      </c>
      <c r="Q2998" t="str">
        <f t="shared" si="462"/>
        <v>theater</v>
      </c>
      <c r="R2998" t="str">
        <f t="shared" si="463"/>
        <v>spaces</v>
      </c>
      <c r="S2998" s="10">
        <f t="shared" si="464"/>
        <v>42090.662499999999</v>
      </c>
      <c r="T2998" s="10">
        <f t="shared" si="465"/>
        <v>42150.662499999999</v>
      </c>
      <c r="U2998">
        <f t="shared" si="466"/>
        <v>2015</v>
      </c>
      <c r="V2998">
        <f t="shared" si="467"/>
        <v>2015</v>
      </c>
      <c r="W2998" t="str">
        <f t="shared" si="468"/>
        <v>Mar</v>
      </c>
      <c r="X2998" t="str">
        <f t="shared" si="469"/>
        <v>&gt;50000</v>
      </c>
      <c r="Y2998" s="12">
        <f>VLOOKUP(H2998,Table1[#All],2,)*Kickstarter!E2998</f>
        <v>60180</v>
      </c>
      <c r="Z2998" s="5">
        <f>Y2998/'currency conversion'!$B$18</f>
        <v>1.3062114519998384E-3</v>
      </c>
    </row>
    <row r="2999" spans="1:26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0"/>
        <v>1.0373000000000001</v>
      </c>
      <c r="P2999" s="6">
        <f t="shared" si="461"/>
        <v>90.2</v>
      </c>
      <c r="Q2999" t="str">
        <f t="shared" si="462"/>
        <v>theater</v>
      </c>
      <c r="R2999" t="str">
        <f t="shared" si="463"/>
        <v>spaces</v>
      </c>
      <c r="S2999" s="10">
        <f t="shared" si="464"/>
        <v>42775.483715277776</v>
      </c>
      <c r="T2999" s="10">
        <f t="shared" si="465"/>
        <v>42792.957638888889</v>
      </c>
      <c r="U2999">
        <f t="shared" si="466"/>
        <v>2017</v>
      </c>
      <c r="V2999">
        <f t="shared" si="467"/>
        <v>2017</v>
      </c>
      <c r="W2999" t="str">
        <f t="shared" si="468"/>
        <v>Feb</v>
      </c>
      <c r="X2999" t="str">
        <f t="shared" si="469"/>
        <v>10000 to 14999</v>
      </c>
      <c r="Y2999" s="12">
        <f>VLOOKUP(H2999,Table1[#All],2,)*Kickstarter!E2999</f>
        <v>10373</v>
      </c>
      <c r="Z2999" s="5">
        <f>Y2999/'currency conversion'!$B$18</f>
        <v>2.2514674961107218E-4</v>
      </c>
    </row>
    <row r="3000" spans="1:26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0"/>
        <v>1.0302899999999999</v>
      </c>
      <c r="P3000" s="6">
        <f t="shared" si="461"/>
        <v>118.97113163972287</v>
      </c>
      <c r="Q3000" t="str">
        <f t="shared" si="462"/>
        <v>theater</v>
      </c>
      <c r="R3000" t="str">
        <f t="shared" si="463"/>
        <v>spaces</v>
      </c>
      <c r="S3000" s="10">
        <f t="shared" si="464"/>
        <v>41777.943622685183</v>
      </c>
      <c r="T3000" s="10">
        <f t="shared" si="465"/>
        <v>41805.934027777781</v>
      </c>
      <c r="U3000">
        <f t="shared" si="466"/>
        <v>2014</v>
      </c>
      <c r="V3000">
        <f t="shared" si="467"/>
        <v>2014</v>
      </c>
      <c r="W3000" t="str">
        <f t="shared" si="468"/>
        <v>May</v>
      </c>
      <c r="X3000" t="str">
        <f t="shared" si="469"/>
        <v>&gt;50000</v>
      </c>
      <c r="Y3000" s="12">
        <f>VLOOKUP(H3000,Table1[#All],2,)*Kickstarter!E3000</f>
        <v>51514.5</v>
      </c>
      <c r="Z3000" s="5">
        <f>Y3000/'currency conversion'!$B$18</f>
        <v>1.1181261190436303E-3</v>
      </c>
    </row>
    <row r="3001" spans="1:26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0"/>
        <v>1.1888888888888889</v>
      </c>
      <c r="P3001" s="6">
        <f t="shared" si="461"/>
        <v>80.25</v>
      </c>
      <c r="Q3001" t="str">
        <f t="shared" si="462"/>
        <v>theater</v>
      </c>
      <c r="R3001" t="str">
        <f t="shared" si="463"/>
        <v>spaces</v>
      </c>
      <c r="S3001" s="10">
        <f t="shared" si="464"/>
        <v>42780.490277777775</v>
      </c>
      <c r="T3001" s="10">
        <f t="shared" si="465"/>
        <v>42794.833333333328</v>
      </c>
      <c r="U3001">
        <f t="shared" si="466"/>
        <v>2017</v>
      </c>
      <c r="V3001">
        <f t="shared" si="467"/>
        <v>2017</v>
      </c>
      <c r="W3001" t="str">
        <f t="shared" si="468"/>
        <v>Feb</v>
      </c>
      <c r="X3001" t="str">
        <f t="shared" si="469"/>
        <v>1000 to 4999</v>
      </c>
      <c r="Y3001" s="12">
        <f>VLOOKUP(H3001,Table1[#All],2,)*Kickstarter!E3001</f>
        <v>1605</v>
      </c>
      <c r="Z3001" s="5">
        <f>Y3001/'currency conversion'!$B$18</f>
        <v>3.4836646401790306E-5</v>
      </c>
    </row>
    <row r="3002" spans="1:26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0"/>
        <v>1</v>
      </c>
      <c r="P3002" s="6">
        <f t="shared" si="461"/>
        <v>62.5</v>
      </c>
      <c r="Q3002" t="str">
        <f t="shared" si="462"/>
        <v>theater</v>
      </c>
      <c r="R3002" t="str">
        <f t="shared" si="463"/>
        <v>spaces</v>
      </c>
      <c r="S3002" s="10">
        <f t="shared" si="464"/>
        <v>42752.577199074076</v>
      </c>
      <c r="T3002" s="10">
        <f t="shared" si="465"/>
        <v>42766.5</v>
      </c>
      <c r="U3002">
        <f t="shared" si="466"/>
        <v>2017</v>
      </c>
      <c r="V3002">
        <f t="shared" si="467"/>
        <v>2017</v>
      </c>
      <c r="W3002" t="str">
        <f t="shared" si="468"/>
        <v>Jan</v>
      </c>
      <c r="X3002" t="str">
        <f t="shared" si="469"/>
        <v>&lt;1000</v>
      </c>
      <c r="Y3002" s="12">
        <f>VLOOKUP(H3002,Table1[#All],2,)*Kickstarter!E3002</f>
        <v>500</v>
      </c>
      <c r="Z3002" s="5">
        <f>Y3002/'currency conversion'!$B$18</f>
        <v>1.0852537819872369E-5</v>
      </c>
    </row>
    <row r="3003" spans="1:26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0"/>
        <v>3.1869988910451896</v>
      </c>
      <c r="P3003" s="6">
        <f t="shared" si="461"/>
        <v>131.37719999999999</v>
      </c>
      <c r="Q3003" t="str">
        <f t="shared" si="462"/>
        <v>theater</v>
      </c>
      <c r="R3003" t="str">
        <f t="shared" si="463"/>
        <v>spaces</v>
      </c>
      <c r="S3003" s="10">
        <f t="shared" si="464"/>
        <v>42534.645625000005</v>
      </c>
      <c r="T3003" s="10">
        <f t="shared" si="465"/>
        <v>42564.645625000005</v>
      </c>
      <c r="U3003">
        <f t="shared" si="466"/>
        <v>2016</v>
      </c>
      <c r="V3003">
        <f t="shared" si="467"/>
        <v>2016</v>
      </c>
      <c r="W3003" t="str">
        <f t="shared" si="468"/>
        <v>Jun</v>
      </c>
      <c r="X3003" t="str">
        <f t="shared" si="469"/>
        <v>20000 to 24999</v>
      </c>
      <c r="Y3003" s="12">
        <f>VLOOKUP(H3003,Table1[#All],2,)*Kickstarter!E3003</f>
        <v>22991.01</v>
      </c>
      <c r="Z3003" s="5">
        <f>Y3003/'currency conversion'!$B$18</f>
        <v>4.9902161108412763E-4</v>
      </c>
    </row>
    <row r="3004" spans="1:26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0"/>
        <v>1.0850614285714286</v>
      </c>
      <c r="P3004" s="6">
        <f t="shared" si="461"/>
        <v>73.032980769230775</v>
      </c>
      <c r="Q3004" t="str">
        <f t="shared" si="462"/>
        <v>theater</v>
      </c>
      <c r="R3004" t="str">
        <f t="shared" si="463"/>
        <v>spaces</v>
      </c>
      <c r="S3004" s="10">
        <f t="shared" si="464"/>
        <v>41239.58625</v>
      </c>
      <c r="T3004" s="10">
        <f t="shared" si="465"/>
        <v>41269.58625</v>
      </c>
      <c r="U3004">
        <f t="shared" si="466"/>
        <v>2012</v>
      </c>
      <c r="V3004">
        <f t="shared" si="467"/>
        <v>2012</v>
      </c>
      <c r="W3004" t="str">
        <f t="shared" si="468"/>
        <v>Nov</v>
      </c>
      <c r="X3004" t="str">
        <f t="shared" si="469"/>
        <v>5000 to 9999</v>
      </c>
      <c r="Y3004" s="12">
        <f>VLOOKUP(H3004,Table1[#All],2,)*Kickstarter!E3004</f>
        <v>7595.43</v>
      </c>
      <c r="Z3004" s="5">
        <f>Y3004/'currency conversion'!$B$18</f>
        <v>1.6485938266638637E-4</v>
      </c>
    </row>
    <row r="3005" spans="1:26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0"/>
        <v>1.0116666666666667</v>
      </c>
      <c r="P3005" s="6">
        <f t="shared" si="461"/>
        <v>178.52941176470588</v>
      </c>
      <c r="Q3005" t="str">
        <f t="shared" si="462"/>
        <v>theater</v>
      </c>
      <c r="R3005" t="str">
        <f t="shared" si="463"/>
        <v>spaces</v>
      </c>
      <c r="S3005" s="10">
        <f t="shared" si="464"/>
        <v>42398.599259259259</v>
      </c>
      <c r="T3005" s="10">
        <f t="shared" si="465"/>
        <v>42429.999305555553</v>
      </c>
      <c r="U3005">
        <f t="shared" si="466"/>
        <v>2016</v>
      </c>
      <c r="V3005">
        <f t="shared" si="467"/>
        <v>2016</v>
      </c>
      <c r="W3005" t="str">
        <f t="shared" si="468"/>
        <v>Jan</v>
      </c>
      <c r="X3005" t="str">
        <f t="shared" si="469"/>
        <v>1000 to 4999</v>
      </c>
      <c r="Y3005" s="12">
        <f>VLOOKUP(H3005,Table1[#All],2,)*Kickstarter!E3005</f>
        <v>3035</v>
      </c>
      <c r="Z3005" s="5">
        <f>Y3005/'currency conversion'!$B$18</f>
        <v>6.5874904566625285E-5</v>
      </c>
    </row>
    <row r="3006" spans="1:26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0"/>
        <v>1.12815</v>
      </c>
      <c r="P3006" s="6">
        <f t="shared" si="461"/>
        <v>162.90974729241879</v>
      </c>
      <c r="Q3006" t="str">
        <f t="shared" si="462"/>
        <v>theater</v>
      </c>
      <c r="R3006" t="str">
        <f t="shared" si="463"/>
        <v>spaces</v>
      </c>
      <c r="S3006" s="10">
        <f t="shared" si="464"/>
        <v>41928.631064814814</v>
      </c>
      <c r="T3006" s="10">
        <f t="shared" si="465"/>
        <v>41958.672731481478</v>
      </c>
      <c r="U3006">
        <f t="shared" si="466"/>
        <v>2014</v>
      </c>
      <c r="V3006">
        <f t="shared" si="467"/>
        <v>2014</v>
      </c>
      <c r="W3006" t="str">
        <f t="shared" si="468"/>
        <v>Oct</v>
      </c>
      <c r="X3006" t="str">
        <f t="shared" si="469"/>
        <v>45000 to 49999</v>
      </c>
      <c r="Y3006" s="12">
        <f>VLOOKUP(H3006,Table1[#All],2,)*Kickstarter!E3006</f>
        <v>45126</v>
      </c>
      <c r="Z3006" s="5">
        <f>Y3006/'currency conversion'!$B$18</f>
        <v>9.7946324331912101E-4</v>
      </c>
    </row>
    <row r="3007" spans="1:26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0"/>
        <v>1.2049622641509434</v>
      </c>
      <c r="P3007" s="6">
        <f t="shared" si="461"/>
        <v>108.24237288135593</v>
      </c>
      <c r="Q3007" t="str">
        <f t="shared" si="462"/>
        <v>theater</v>
      </c>
      <c r="R3007" t="str">
        <f t="shared" si="463"/>
        <v>spaces</v>
      </c>
      <c r="S3007" s="10">
        <f t="shared" si="464"/>
        <v>41888.424826388888</v>
      </c>
      <c r="T3007" s="10">
        <f t="shared" si="465"/>
        <v>41918.424826388888</v>
      </c>
      <c r="U3007">
        <f t="shared" si="466"/>
        <v>2014</v>
      </c>
      <c r="V3007">
        <f t="shared" si="467"/>
        <v>2014</v>
      </c>
      <c r="W3007" t="str">
        <f t="shared" si="468"/>
        <v>Sep</v>
      </c>
      <c r="X3007" t="str">
        <f t="shared" si="469"/>
        <v>10000 to 14999</v>
      </c>
      <c r="Y3007" s="12">
        <f>VLOOKUP(H3007,Table1[#All],2,)*Kickstarter!E3007</f>
        <v>12772.6</v>
      </c>
      <c r="Z3007" s="5">
        <f>Y3007/'currency conversion'!$B$18</f>
        <v>2.7723024911620363E-4</v>
      </c>
    </row>
    <row r="3008" spans="1:26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0"/>
        <v>1.0774999999999999</v>
      </c>
      <c r="P3008" s="6">
        <f t="shared" si="461"/>
        <v>88.865979381443296</v>
      </c>
      <c r="Q3008" t="str">
        <f t="shared" si="462"/>
        <v>theater</v>
      </c>
      <c r="R3008" t="str">
        <f t="shared" si="463"/>
        <v>spaces</v>
      </c>
      <c r="S3008" s="10">
        <f t="shared" si="464"/>
        <v>41957.506840277776</v>
      </c>
      <c r="T3008" s="10">
        <f t="shared" si="465"/>
        <v>41987.506840277776</v>
      </c>
      <c r="U3008">
        <f t="shared" si="466"/>
        <v>2014</v>
      </c>
      <c r="V3008">
        <f t="shared" si="467"/>
        <v>2014</v>
      </c>
      <c r="W3008" t="str">
        <f t="shared" si="468"/>
        <v>Nov</v>
      </c>
      <c r="X3008" t="str">
        <f t="shared" si="469"/>
        <v>5000 to 9999</v>
      </c>
      <c r="Y3008" s="12">
        <f>VLOOKUP(H3008,Table1[#All],2,)*Kickstarter!E3008</f>
        <v>6465</v>
      </c>
      <c r="Z3008" s="5">
        <f>Y3008/'currency conversion'!$B$18</f>
        <v>1.4032331401094973E-4</v>
      </c>
    </row>
    <row r="3009" spans="1:26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0"/>
        <v>1.8</v>
      </c>
      <c r="P3009" s="6">
        <f t="shared" si="461"/>
        <v>54</v>
      </c>
      <c r="Q3009" t="str">
        <f t="shared" si="462"/>
        <v>theater</v>
      </c>
      <c r="R3009" t="str">
        <f t="shared" si="463"/>
        <v>spaces</v>
      </c>
      <c r="S3009" s="10">
        <f t="shared" si="464"/>
        <v>42097.966238425928</v>
      </c>
      <c r="T3009" s="10">
        <f t="shared" si="465"/>
        <v>42118.966238425928</v>
      </c>
      <c r="U3009">
        <f t="shared" si="466"/>
        <v>2015</v>
      </c>
      <c r="V3009">
        <f t="shared" si="467"/>
        <v>2015</v>
      </c>
      <c r="W3009" t="str">
        <f t="shared" si="468"/>
        <v>Apr</v>
      </c>
      <c r="X3009" t="str">
        <f t="shared" si="469"/>
        <v>1000 to 4999</v>
      </c>
      <c r="Y3009" s="12">
        <f>VLOOKUP(H3009,Table1[#All],2,)*Kickstarter!E3009</f>
        <v>1080</v>
      </c>
      <c r="Z3009" s="5">
        <f>Y3009/'currency conversion'!$B$18</f>
        <v>2.3441481690924318E-5</v>
      </c>
    </row>
    <row r="3010" spans="1:26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0"/>
        <v>1.0116666666666667</v>
      </c>
      <c r="P3010" s="6">
        <f t="shared" si="461"/>
        <v>116.73076923076923</v>
      </c>
      <c r="Q3010" t="str">
        <f t="shared" si="462"/>
        <v>theater</v>
      </c>
      <c r="R3010" t="str">
        <f t="shared" si="463"/>
        <v>spaces</v>
      </c>
      <c r="S3010" s="10">
        <f t="shared" si="464"/>
        <v>42359.962025462963</v>
      </c>
      <c r="T3010" s="10">
        <f t="shared" si="465"/>
        <v>42389.962025462963</v>
      </c>
      <c r="U3010">
        <f t="shared" si="466"/>
        <v>2015</v>
      </c>
      <c r="V3010">
        <f t="shared" si="467"/>
        <v>2016</v>
      </c>
      <c r="W3010" t="str">
        <f t="shared" si="468"/>
        <v>Dec</v>
      </c>
      <c r="X3010" t="str">
        <f t="shared" si="469"/>
        <v>1000 to 4999</v>
      </c>
      <c r="Y3010" s="12">
        <f>VLOOKUP(H3010,Table1[#All],2,)*Kickstarter!E3010</f>
        <v>3035</v>
      </c>
      <c r="Z3010" s="5">
        <f>Y3010/'currency conversion'!$B$18</f>
        <v>6.5874904566625285E-5</v>
      </c>
    </row>
    <row r="3011" spans="1:26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0">IF(D3011&lt;&gt;0,IF(E3011&lt;&gt;0,E3011/D3011,0),0)</f>
        <v>1.19756</v>
      </c>
      <c r="P3011" s="6">
        <f t="shared" ref="P3011:P3074" si="471">IF(L3011&lt;&gt;0,IF(E3011&lt;&gt;0,E3011/L3011,0),0)</f>
        <v>233.8984375</v>
      </c>
      <c r="Q3011" t="str">
        <f t="shared" ref="Q3011:Q3074" si="472">LEFT(N3011,SEARCH("/",N3011,1)-1)</f>
        <v>theater</v>
      </c>
      <c r="R3011" t="str">
        <f t="shared" ref="R3011:R3074" si="473">RIGHT(N3011,LEN(N3011)-SEARCH("/",N3011,1))</f>
        <v>spaces</v>
      </c>
      <c r="S3011" s="10">
        <f t="shared" ref="S3011:S3074" si="474">(J3011/86400)+25569+(-6/24)</f>
        <v>41939.319907407407</v>
      </c>
      <c r="T3011" s="10">
        <f t="shared" ref="T3011:T3074" si="475">(I3011/86400)+25569+(-6/24)</f>
        <v>41969.361574074079</v>
      </c>
      <c r="U3011">
        <f t="shared" ref="U3011:U3074" si="476">YEAR(S3011)</f>
        <v>2014</v>
      </c>
      <c r="V3011">
        <f t="shared" ref="V3011:V3074" si="477">YEAR(T3011)</f>
        <v>2014</v>
      </c>
      <c r="W3011" t="str">
        <f t="shared" ref="W3011:W3074" si="478">TEXT(S3011,"mmm")</f>
        <v>Oct</v>
      </c>
      <c r="X3011" t="str">
        <f t="shared" ref="X3011:X3074" si="479">IF(E3011=0,"No funding",IF(E3011&lt;1000,"&lt;1000",IF(E3011&lt;4999,"1000 to 4999",IF(E3011&lt;10000,"5000 to 9999",IF(E3011&lt;14999,"10000 to 14999",IF(E3011&lt;20000,"15000 to 19999",IF(E3011&lt;25000,"20000 to 24999",IF(E3011&lt;30000,"25000 to 29999",IF(E3011&lt;35000,"30000 to 34999",IF(E3011&lt;40000,"35000 to 39999",IF(E3011&lt;45000,"40000 to 44999",IF(E3011&lt;50000,"45000 to 49999","&gt;50000"))))))))))))</f>
        <v>25000 to 29999</v>
      </c>
      <c r="Y3011" s="12">
        <f>VLOOKUP(H3011,Table1[#All],2,)*Kickstarter!E3011</f>
        <v>29939</v>
      </c>
      <c r="Z3011" s="5">
        <f>Y3011/'currency conversion'!$B$18</f>
        <v>6.4982825957831769E-4</v>
      </c>
    </row>
    <row r="3012" spans="1:26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0"/>
        <v>1.58</v>
      </c>
      <c r="P3012" s="6">
        <f t="shared" si="471"/>
        <v>158</v>
      </c>
      <c r="Q3012" t="str">
        <f t="shared" si="472"/>
        <v>theater</v>
      </c>
      <c r="R3012" t="str">
        <f t="shared" si="473"/>
        <v>spaces</v>
      </c>
      <c r="S3012" s="10">
        <f t="shared" si="474"/>
        <v>41996.582395833335</v>
      </c>
      <c r="T3012" s="10">
        <f t="shared" si="475"/>
        <v>42056.582395833335</v>
      </c>
      <c r="U3012">
        <f t="shared" si="476"/>
        <v>2014</v>
      </c>
      <c r="V3012">
        <f t="shared" si="477"/>
        <v>2015</v>
      </c>
      <c r="W3012" t="str">
        <f t="shared" si="478"/>
        <v>Dec</v>
      </c>
      <c r="X3012" t="str">
        <f t="shared" si="479"/>
        <v>1000 to 4999</v>
      </c>
      <c r="Y3012" s="12">
        <f>VLOOKUP(H3012,Table1[#All],2,)*Kickstarter!E3012</f>
        <v>2370</v>
      </c>
      <c r="Z3012" s="5">
        <f>Y3012/'currency conversion'!$B$18</f>
        <v>5.1441029266195029E-5</v>
      </c>
    </row>
    <row r="3013" spans="1:26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0"/>
        <v>1.2366666666666666</v>
      </c>
      <c r="P3013" s="6">
        <f t="shared" si="471"/>
        <v>14.84</v>
      </c>
      <c r="Q3013" t="str">
        <f t="shared" si="472"/>
        <v>theater</v>
      </c>
      <c r="R3013" t="str">
        <f t="shared" si="473"/>
        <v>spaces</v>
      </c>
      <c r="S3013" s="10">
        <f t="shared" si="474"/>
        <v>42334.218935185185</v>
      </c>
      <c r="T3013" s="10">
        <f t="shared" si="475"/>
        <v>42361.707638888889</v>
      </c>
      <c r="U3013">
        <f t="shared" si="476"/>
        <v>2015</v>
      </c>
      <c r="V3013">
        <f t="shared" si="477"/>
        <v>2015</v>
      </c>
      <c r="W3013" t="str">
        <f t="shared" si="478"/>
        <v>Nov</v>
      </c>
      <c r="X3013" t="str">
        <f t="shared" si="479"/>
        <v>&lt;1000</v>
      </c>
      <c r="Y3013" s="12">
        <f>VLOOKUP(H3013,Table1[#All],2,)*Kickstarter!E3013</f>
        <v>422.93999999999994</v>
      </c>
      <c r="Z3013" s="5">
        <f>Y3013/'currency conversion'!$B$18</f>
        <v>9.1799446910736381E-6</v>
      </c>
    </row>
    <row r="3014" spans="1:26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0"/>
        <v>1.1712499999999999</v>
      </c>
      <c r="P3014" s="6">
        <f t="shared" si="471"/>
        <v>85.181818181818187</v>
      </c>
      <c r="Q3014" t="str">
        <f t="shared" si="472"/>
        <v>theater</v>
      </c>
      <c r="R3014" t="str">
        <f t="shared" si="473"/>
        <v>spaces</v>
      </c>
      <c r="S3014" s="10">
        <f t="shared" si="474"/>
        <v>42024.452893518523</v>
      </c>
      <c r="T3014" s="10">
        <f t="shared" si="475"/>
        <v>42045.452893518523</v>
      </c>
      <c r="U3014">
        <f t="shared" si="476"/>
        <v>2015</v>
      </c>
      <c r="V3014">
        <f t="shared" si="477"/>
        <v>2015</v>
      </c>
      <c r="W3014" t="str">
        <f t="shared" si="478"/>
        <v>Jan</v>
      </c>
      <c r="X3014" t="str">
        <f t="shared" si="479"/>
        <v>1000 to 4999</v>
      </c>
      <c r="Y3014" s="12">
        <f>VLOOKUP(H3014,Table1[#All],2,)*Kickstarter!E3014</f>
        <v>4685</v>
      </c>
      <c r="Z3014" s="5">
        <f>Y3014/'currency conversion'!$B$18</f>
        <v>1.016882793722041E-4</v>
      </c>
    </row>
    <row r="3015" spans="1:26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0"/>
        <v>1.5696000000000001</v>
      </c>
      <c r="P3015" s="6">
        <f t="shared" si="471"/>
        <v>146.69158878504672</v>
      </c>
      <c r="Q3015" t="str">
        <f t="shared" si="472"/>
        <v>theater</v>
      </c>
      <c r="R3015" t="str">
        <f t="shared" si="473"/>
        <v>spaces</v>
      </c>
      <c r="S3015" s="10">
        <f t="shared" si="474"/>
        <v>42146.586215277777</v>
      </c>
      <c r="T3015" s="10">
        <f t="shared" si="475"/>
        <v>42176.586215277777</v>
      </c>
      <c r="U3015">
        <f t="shared" si="476"/>
        <v>2015</v>
      </c>
      <c r="V3015">
        <f t="shared" si="477"/>
        <v>2015</v>
      </c>
      <c r="W3015" t="str">
        <f t="shared" si="478"/>
        <v>May</v>
      </c>
      <c r="X3015" t="str">
        <f t="shared" si="479"/>
        <v>15000 to 19999</v>
      </c>
      <c r="Y3015" s="12">
        <f>VLOOKUP(H3015,Table1[#All],2,)*Kickstarter!E3015</f>
        <v>15696</v>
      </c>
      <c r="Z3015" s="5">
        <f>Y3015/'currency conversion'!$B$18</f>
        <v>3.4068286724143343E-4</v>
      </c>
    </row>
    <row r="3016" spans="1:26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0"/>
        <v>1.13104</v>
      </c>
      <c r="P3016" s="6">
        <f t="shared" si="471"/>
        <v>50.764811490125673</v>
      </c>
      <c r="Q3016" t="str">
        <f t="shared" si="472"/>
        <v>theater</v>
      </c>
      <c r="R3016" t="str">
        <f t="shared" si="473"/>
        <v>spaces</v>
      </c>
      <c r="S3016" s="10">
        <f t="shared" si="474"/>
        <v>41919.873611111107</v>
      </c>
      <c r="T3016" s="10">
        <f t="shared" si="475"/>
        <v>41947.958333333336</v>
      </c>
      <c r="U3016">
        <f t="shared" si="476"/>
        <v>2014</v>
      </c>
      <c r="V3016">
        <f t="shared" si="477"/>
        <v>2014</v>
      </c>
      <c r="W3016" t="str">
        <f t="shared" si="478"/>
        <v>Oct</v>
      </c>
      <c r="X3016" t="str">
        <f t="shared" si="479"/>
        <v>25000 to 29999</v>
      </c>
      <c r="Y3016" s="12">
        <f>VLOOKUP(H3016,Table1[#All],2,)*Kickstarter!E3016</f>
        <v>28276</v>
      </c>
      <c r="Z3016" s="5">
        <f>Y3016/'currency conversion'!$B$18</f>
        <v>6.1373271878942227E-4</v>
      </c>
    </row>
    <row r="3017" spans="1:26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0"/>
        <v>1.0317647058823529</v>
      </c>
      <c r="P3017" s="6">
        <f t="shared" si="471"/>
        <v>87.7</v>
      </c>
      <c r="Q3017" t="str">
        <f t="shared" si="472"/>
        <v>theater</v>
      </c>
      <c r="R3017" t="str">
        <f t="shared" si="473"/>
        <v>spaces</v>
      </c>
      <c r="S3017" s="10">
        <f t="shared" si="474"/>
        <v>41785.47729166667</v>
      </c>
      <c r="T3017" s="10">
        <f t="shared" si="475"/>
        <v>41800.916666666664</v>
      </c>
      <c r="U3017">
        <f t="shared" si="476"/>
        <v>2014</v>
      </c>
      <c r="V3017">
        <f t="shared" si="477"/>
        <v>2014</v>
      </c>
      <c r="W3017" t="str">
        <f t="shared" si="478"/>
        <v>May</v>
      </c>
      <c r="X3017" t="str">
        <f t="shared" si="479"/>
        <v>1000 to 4999</v>
      </c>
      <c r="Y3017" s="12">
        <f>VLOOKUP(H3017,Table1[#All],2,)*Kickstarter!E3017</f>
        <v>3508</v>
      </c>
      <c r="Z3017" s="5">
        <f>Y3017/'currency conversion'!$B$18</f>
        <v>7.6141405344224536E-5</v>
      </c>
    </row>
    <row r="3018" spans="1:26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0"/>
        <v>1.0261176470588236</v>
      </c>
      <c r="P3018" s="6">
        <f t="shared" si="471"/>
        <v>242.27777777777777</v>
      </c>
      <c r="Q3018" t="str">
        <f t="shared" si="472"/>
        <v>theater</v>
      </c>
      <c r="R3018" t="str">
        <f t="shared" si="473"/>
        <v>spaces</v>
      </c>
      <c r="S3018" s="10">
        <f t="shared" si="474"/>
        <v>41778.298055555555</v>
      </c>
      <c r="T3018" s="10">
        <f t="shared" si="475"/>
        <v>41838.298055555555</v>
      </c>
      <c r="U3018">
        <f t="shared" si="476"/>
        <v>2014</v>
      </c>
      <c r="V3018">
        <f t="shared" si="477"/>
        <v>2014</v>
      </c>
      <c r="W3018" t="str">
        <f t="shared" si="478"/>
        <v>May</v>
      </c>
      <c r="X3018" t="str">
        <f t="shared" si="479"/>
        <v>5000 to 9999</v>
      </c>
      <c r="Y3018" s="12">
        <f>VLOOKUP(H3018,Table1[#All],2,)*Kickstarter!E3018</f>
        <v>8722</v>
      </c>
      <c r="Z3018" s="5">
        <f>Y3018/'currency conversion'!$B$18</f>
        <v>1.8931166972985361E-4</v>
      </c>
    </row>
    <row r="3019" spans="1:26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0"/>
        <v>1.0584090909090909</v>
      </c>
      <c r="P3019" s="6">
        <f t="shared" si="471"/>
        <v>146.44654088050314</v>
      </c>
      <c r="Q3019" t="str">
        <f t="shared" si="472"/>
        <v>theater</v>
      </c>
      <c r="R3019" t="str">
        <f t="shared" si="473"/>
        <v>spaces</v>
      </c>
      <c r="S3019" s="10">
        <f t="shared" si="474"/>
        <v>41841.600034722222</v>
      </c>
      <c r="T3019" s="10">
        <f t="shared" si="475"/>
        <v>41871.600034722222</v>
      </c>
      <c r="U3019">
        <f t="shared" si="476"/>
        <v>2014</v>
      </c>
      <c r="V3019">
        <f t="shared" si="477"/>
        <v>2014</v>
      </c>
      <c r="W3019" t="str">
        <f t="shared" si="478"/>
        <v>Jul</v>
      </c>
      <c r="X3019" t="str">
        <f t="shared" si="479"/>
        <v>20000 to 24999</v>
      </c>
      <c r="Y3019" s="12">
        <f>VLOOKUP(H3019,Table1[#All],2,)*Kickstarter!E3019</f>
        <v>23285</v>
      </c>
      <c r="Z3019" s="5">
        <f>Y3019/'currency conversion'!$B$18</f>
        <v>5.0540268627145618E-4</v>
      </c>
    </row>
    <row r="3020" spans="1:26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0"/>
        <v>1.0071428571428571</v>
      </c>
      <c r="P3020" s="6">
        <f t="shared" si="471"/>
        <v>103.17073170731707</v>
      </c>
      <c r="Q3020" t="str">
        <f t="shared" si="472"/>
        <v>theater</v>
      </c>
      <c r="R3020" t="str">
        <f t="shared" si="473"/>
        <v>spaces</v>
      </c>
      <c r="S3020" s="10">
        <f t="shared" si="474"/>
        <v>42163.048333333332</v>
      </c>
      <c r="T3020" s="10">
        <f t="shared" si="475"/>
        <v>42205.666666666672</v>
      </c>
      <c r="U3020">
        <f t="shared" si="476"/>
        <v>2015</v>
      </c>
      <c r="V3020">
        <f t="shared" si="477"/>
        <v>2015</v>
      </c>
      <c r="W3020" t="str">
        <f t="shared" si="478"/>
        <v>Jun</v>
      </c>
      <c r="X3020" t="str">
        <f t="shared" si="479"/>
        <v>1000 to 4999</v>
      </c>
      <c r="Y3020" s="12">
        <f>VLOOKUP(H3020,Table1[#All],2,)*Kickstarter!E3020</f>
        <v>4822.2</v>
      </c>
      <c r="Z3020" s="5">
        <f>Y3020/'currency conversion'!$B$18</f>
        <v>1.0466621574997708E-4</v>
      </c>
    </row>
    <row r="3021" spans="1:26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0"/>
        <v>1.2123333333333333</v>
      </c>
      <c r="P3021" s="6">
        <f t="shared" si="471"/>
        <v>80.464601769911511</v>
      </c>
      <c r="Q3021" t="str">
        <f t="shared" si="472"/>
        <v>theater</v>
      </c>
      <c r="R3021" t="str">
        <f t="shared" si="473"/>
        <v>spaces</v>
      </c>
      <c r="S3021" s="10">
        <f t="shared" si="474"/>
        <v>41758.583564814813</v>
      </c>
      <c r="T3021" s="10">
        <f t="shared" si="475"/>
        <v>41785.875</v>
      </c>
      <c r="U3021">
        <f t="shared" si="476"/>
        <v>2014</v>
      </c>
      <c r="V3021">
        <f t="shared" si="477"/>
        <v>2014</v>
      </c>
      <c r="W3021" t="str">
        <f t="shared" si="478"/>
        <v>Apr</v>
      </c>
      <c r="X3021" t="str">
        <f t="shared" si="479"/>
        <v>15000 to 19999</v>
      </c>
      <c r="Y3021" s="12">
        <f>VLOOKUP(H3021,Table1[#All],2,)*Kickstarter!E3021</f>
        <v>18185</v>
      </c>
      <c r="Z3021" s="5">
        <f>Y3021/'currency conversion'!$B$18</f>
        <v>3.9470680050875806E-4</v>
      </c>
    </row>
    <row r="3022" spans="1:26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0"/>
        <v>1.0057142857142858</v>
      </c>
      <c r="P3022" s="6">
        <f t="shared" si="471"/>
        <v>234.66666666666666</v>
      </c>
      <c r="Q3022" t="str">
        <f t="shared" si="472"/>
        <v>theater</v>
      </c>
      <c r="R3022" t="str">
        <f t="shared" si="473"/>
        <v>spaces</v>
      </c>
      <c r="S3022" s="10">
        <f t="shared" si="474"/>
        <v>42170.596446759257</v>
      </c>
      <c r="T3022" s="10">
        <f t="shared" si="475"/>
        <v>42230.596446759257</v>
      </c>
      <c r="U3022">
        <f t="shared" si="476"/>
        <v>2015</v>
      </c>
      <c r="V3022">
        <f t="shared" si="477"/>
        <v>2015</v>
      </c>
      <c r="W3022" t="str">
        <f t="shared" si="478"/>
        <v>Jun</v>
      </c>
      <c r="X3022" t="str">
        <f t="shared" si="479"/>
        <v>5000 to 9999</v>
      </c>
      <c r="Y3022" s="12">
        <f>VLOOKUP(H3022,Table1[#All],2,)*Kickstarter!E3022</f>
        <v>7040</v>
      </c>
      <c r="Z3022" s="5">
        <f>Y3022/'currency conversion'!$B$18</f>
        <v>1.5280373250380297E-4</v>
      </c>
    </row>
    <row r="3023" spans="1:26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0"/>
        <v>1.1602222222222223</v>
      </c>
      <c r="P3023" s="6">
        <f t="shared" si="471"/>
        <v>50.689320388349515</v>
      </c>
      <c r="Q3023" t="str">
        <f t="shared" si="472"/>
        <v>theater</v>
      </c>
      <c r="R3023" t="str">
        <f t="shared" si="473"/>
        <v>spaces</v>
      </c>
      <c r="S3023" s="10">
        <f t="shared" si="474"/>
        <v>42660.368854166663</v>
      </c>
      <c r="T3023" s="10">
        <f t="shared" si="475"/>
        <v>42695.999305555553</v>
      </c>
      <c r="U3023">
        <f t="shared" si="476"/>
        <v>2016</v>
      </c>
      <c r="V3023">
        <f t="shared" si="477"/>
        <v>2016</v>
      </c>
      <c r="W3023" t="str">
        <f t="shared" si="478"/>
        <v>Oct</v>
      </c>
      <c r="X3023" t="str">
        <f t="shared" si="479"/>
        <v>5000 to 9999</v>
      </c>
      <c r="Y3023" s="12">
        <f>VLOOKUP(H3023,Table1[#All],2,)*Kickstarter!E3023</f>
        <v>5221</v>
      </c>
      <c r="Z3023" s="5">
        <f>Y3023/'currency conversion'!$B$18</f>
        <v>1.1332219991510728E-4</v>
      </c>
    </row>
    <row r="3024" spans="1:26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0"/>
        <v>1.0087999999999999</v>
      </c>
      <c r="P3024" s="6">
        <f t="shared" si="471"/>
        <v>162.70967741935485</v>
      </c>
      <c r="Q3024" t="str">
        <f t="shared" si="472"/>
        <v>theater</v>
      </c>
      <c r="R3024" t="str">
        <f t="shared" si="473"/>
        <v>spaces</v>
      </c>
      <c r="S3024" s="10">
        <f t="shared" si="474"/>
        <v>42564.70380787037</v>
      </c>
      <c r="T3024" s="10">
        <f t="shared" si="475"/>
        <v>42609.70380787037</v>
      </c>
      <c r="U3024">
        <f t="shared" si="476"/>
        <v>2016</v>
      </c>
      <c r="V3024">
        <f t="shared" si="477"/>
        <v>2016</v>
      </c>
      <c r="W3024" t="str">
        <f t="shared" si="478"/>
        <v>Jul</v>
      </c>
      <c r="X3024" t="str">
        <f t="shared" si="479"/>
        <v>10000 to 14999</v>
      </c>
      <c r="Y3024" s="12">
        <f>VLOOKUP(H3024,Table1[#All],2,)*Kickstarter!E3024</f>
        <v>10088</v>
      </c>
      <c r="Z3024" s="5">
        <f>Y3024/'currency conversion'!$B$18</f>
        <v>2.1896080305374493E-4</v>
      </c>
    </row>
    <row r="3025" spans="1:26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0"/>
        <v>1.03</v>
      </c>
      <c r="P3025" s="6">
        <f t="shared" si="471"/>
        <v>120.16666666666667</v>
      </c>
      <c r="Q3025" t="str">
        <f t="shared" si="472"/>
        <v>theater</v>
      </c>
      <c r="R3025" t="str">
        <f t="shared" si="473"/>
        <v>spaces</v>
      </c>
      <c r="S3025" s="10">
        <f t="shared" si="474"/>
        <v>42121.425763888888</v>
      </c>
      <c r="T3025" s="10">
        <f t="shared" si="475"/>
        <v>42166.425763888888</v>
      </c>
      <c r="U3025">
        <f t="shared" si="476"/>
        <v>2015</v>
      </c>
      <c r="V3025">
        <f t="shared" si="477"/>
        <v>2015</v>
      </c>
      <c r="W3025" t="str">
        <f t="shared" si="478"/>
        <v>Apr</v>
      </c>
      <c r="X3025" t="str">
        <f t="shared" si="479"/>
        <v>&lt;1000</v>
      </c>
      <c r="Y3025" s="12">
        <f>VLOOKUP(H3025,Table1[#All],2,)*Kickstarter!E3025</f>
        <v>944.51</v>
      </c>
      <c r="Z3025" s="5">
        <f>Y3025/'currency conversion'!$B$18</f>
        <v>2.0500660992495303E-5</v>
      </c>
    </row>
    <row r="3026" spans="1:26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0"/>
        <v>2.4641999999999999</v>
      </c>
      <c r="P3026" s="6">
        <f t="shared" si="471"/>
        <v>67.697802197802204</v>
      </c>
      <c r="Q3026" t="str">
        <f t="shared" si="472"/>
        <v>theater</v>
      </c>
      <c r="R3026" t="str">
        <f t="shared" si="473"/>
        <v>spaces</v>
      </c>
      <c r="S3026" s="10">
        <f t="shared" si="474"/>
        <v>41158.743923611109</v>
      </c>
      <c r="T3026" s="10">
        <f t="shared" si="475"/>
        <v>41188.743923611109</v>
      </c>
      <c r="U3026">
        <f t="shared" si="476"/>
        <v>2012</v>
      </c>
      <c r="V3026">
        <f t="shared" si="477"/>
        <v>2012</v>
      </c>
      <c r="W3026" t="str">
        <f t="shared" si="478"/>
        <v>Sep</v>
      </c>
      <c r="X3026" t="str">
        <f t="shared" si="479"/>
        <v>10000 to 14999</v>
      </c>
      <c r="Y3026" s="12">
        <f>VLOOKUP(H3026,Table1[#All],2,)*Kickstarter!E3026</f>
        <v>12321</v>
      </c>
      <c r="Z3026" s="5">
        <f>Y3026/'currency conversion'!$B$18</f>
        <v>2.6742823695729493E-4</v>
      </c>
    </row>
    <row r="3027" spans="1:26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0"/>
        <v>3.0219999999999998</v>
      </c>
      <c r="P3027" s="6">
        <f t="shared" si="471"/>
        <v>52.103448275862071</v>
      </c>
      <c r="Q3027" t="str">
        <f t="shared" si="472"/>
        <v>theater</v>
      </c>
      <c r="R3027" t="str">
        <f t="shared" si="473"/>
        <v>spaces</v>
      </c>
      <c r="S3027" s="10">
        <f t="shared" si="474"/>
        <v>41761.259409722225</v>
      </c>
      <c r="T3027" s="10">
        <f t="shared" si="475"/>
        <v>41789.416666666664</v>
      </c>
      <c r="U3027">
        <f t="shared" si="476"/>
        <v>2014</v>
      </c>
      <c r="V3027">
        <f t="shared" si="477"/>
        <v>2014</v>
      </c>
      <c r="W3027" t="str">
        <f t="shared" si="478"/>
        <v>May</v>
      </c>
      <c r="X3027" t="str">
        <f t="shared" si="479"/>
        <v>5000 to 9999</v>
      </c>
      <c r="Y3027" s="12">
        <f>VLOOKUP(H3027,Table1[#All],2,)*Kickstarter!E3027</f>
        <v>9897.0500000000011</v>
      </c>
      <c r="Z3027" s="5">
        <f>Y3027/'currency conversion'!$B$18</f>
        <v>2.148162188603357E-4</v>
      </c>
    </row>
    <row r="3028" spans="1:26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0"/>
        <v>1.4333333333333333</v>
      </c>
      <c r="P3028" s="6">
        <f t="shared" si="471"/>
        <v>51.6</v>
      </c>
      <c r="Q3028" t="str">
        <f t="shared" si="472"/>
        <v>theater</v>
      </c>
      <c r="R3028" t="str">
        <f t="shared" si="473"/>
        <v>spaces</v>
      </c>
      <c r="S3028" s="10">
        <f t="shared" si="474"/>
        <v>42783.209398148145</v>
      </c>
      <c r="T3028" s="10">
        <f t="shared" si="475"/>
        <v>42797.209398148145</v>
      </c>
      <c r="U3028">
        <f t="shared" si="476"/>
        <v>2017</v>
      </c>
      <c r="V3028">
        <f t="shared" si="477"/>
        <v>2017</v>
      </c>
      <c r="W3028" t="str">
        <f t="shared" si="478"/>
        <v>Feb</v>
      </c>
      <c r="X3028" t="str">
        <f t="shared" si="479"/>
        <v>1000 to 4999</v>
      </c>
      <c r="Y3028" s="12">
        <f>VLOOKUP(H3028,Table1[#All],2,)*Kickstarter!E3028</f>
        <v>1689.9</v>
      </c>
      <c r="Z3028" s="5">
        <f>Y3028/'currency conversion'!$B$18</f>
        <v>3.6679407323604634E-5</v>
      </c>
    </row>
    <row r="3029" spans="1:26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0"/>
        <v>1.3144</v>
      </c>
      <c r="P3029" s="6">
        <f t="shared" si="471"/>
        <v>164.3</v>
      </c>
      <c r="Q3029" t="str">
        <f t="shared" si="472"/>
        <v>theater</v>
      </c>
      <c r="R3029" t="str">
        <f t="shared" si="473"/>
        <v>spaces</v>
      </c>
      <c r="S3029" s="10">
        <f t="shared" si="474"/>
        <v>42053.454293981486</v>
      </c>
      <c r="T3029" s="10">
        <f t="shared" si="475"/>
        <v>42083.412627314814</v>
      </c>
      <c r="U3029">
        <f t="shared" si="476"/>
        <v>2015</v>
      </c>
      <c r="V3029">
        <f t="shared" si="477"/>
        <v>2015</v>
      </c>
      <c r="W3029" t="str">
        <f t="shared" si="478"/>
        <v>Feb</v>
      </c>
      <c r="X3029" t="str">
        <f t="shared" si="479"/>
        <v>&gt;50000</v>
      </c>
      <c r="Y3029" s="12">
        <f>VLOOKUP(H3029,Table1[#All],2,)*Kickstarter!E3029</f>
        <v>52576</v>
      </c>
      <c r="Z3029" s="5">
        <f>Y3029/'currency conversion'!$B$18</f>
        <v>1.1411660568352194E-3</v>
      </c>
    </row>
    <row r="3030" spans="1:26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0"/>
        <v>1.6801999999999999</v>
      </c>
      <c r="P3030" s="6">
        <f t="shared" si="471"/>
        <v>84.858585858585855</v>
      </c>
      <c r="Q3030" t="str">
        <f t="shared" si="472"/>
        <v>theater</v>
      </c>
      <c r="R3030" t="str">
        <f t="shared" si="473"/>
        <v>spaces</v>
      </c>
      <c r="S3030" s="10">
        <f t="shared" si="474"/>
        <v>42567.014178240745</v>
      </c>
      <c r="T3030" s="10">
        <f t="shared" si="475"/>
        <v>42597.014178240745</v>
      </c>
      <c r="U3030">
        <f t="shared" si="476"/>
        <v>2016</v>
      </c>
      <c r="V3030">
        <f t="shared" si="477"/>
        <v>2016</v>
      </c>
      <c r="W3030" t="str">
        <f t="shared" si="478"/>
        <v>Jul</v>
      </c>
      <c r="X3030" t="str">
        <f t="shared" si="479"/>
        <v>5000 to 9999</v>
      </c>
      <c r="Y3030" s="12">
        <f>VLOOKUP(H3030,Table1[#All],2,)*Kickstarter!E3030</f>
        <v>8401</v>
      </c>
      <c r="Z3030" s="5">
        <f>Y3030/'currency conversion'!$B$18</f>
        <v>1.8234434044949555E-4</v>
      </c>
    </row>
    <row r="3031" spans="1:26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0"/>
        <v>1.0967666666666667</v>
      </c>
      <c r="P3031" s="6">
        <f t="shared" si="471"/>
        <v>94.548850574712645</v>
      </c>
      <c r="Q3031" t="str">
        <f t="shared" si="472"/>
        <v>theater</v>
      </c>
      <c r="R3031" t="str">
        <f t="shared" si="473"/>
        <v>spaces</v>
      </c>
      <c r="S3031" s="10">
        <f t="shared" si="474"/>
        <v>41932.458877314813</v>
      </c>
      <c r="T3031" s="10">
        <f t="shared" si="475"/>
        <v>41960.940972222219</v>
      </c>
      <c r="U3031">
        <f t="shared" si="476"/>
        <v>2014</v>
      </c>
      <c r="V3031">
        <f t="shared" si="477"/>
        <v>2014</v>
      </c>
      <c r="W3031" t="str">
        <f t="shared" si="478"/>
        <v>Oct</v>
      </c>
      <c r="X3031" t="str">
        <f t="shared" si="479"/>
        <v>30000 to 34999</v>
      </c>
      <c r="Y3031" s="12">
        <f>VLOOKUP(H3031,Table1[#All],2,)*Kickstarter!E3031</f>
        <v>32903</v>
      </c>
      <c r="Z3031" s="5">
        <f>Y3031/'currency conversion'!$B$18</f>
        <v>7.1416210377452116E-4</v>
      </c>
    </row>
    <row r="3032" spans="1:26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0"/>
        <v>1.0668571428571429</v>
      </c>
      <c r="P3032" s="6">
        <f t="shared" si="471"/>
        <v>45.536585365853661</v>
      </c>
      <c r="Q3032" t="str">
        <f t="shared" si="472"/>
        <v>theater</v>
      </c>
      <c r="R3032" t="str">
        <f t="shared" si="473"/>
        <v>spaces</v>
      </c>
      <c r="S3032" s="10">
        <f t="shared" si="474"/>
        <v>42233.497349537036</v>
      </c>
      <c r="T3032" s="10">
        <f t="shared" si="475"/>
        <v>42263.497349537036</v>
      </c>
      <c r="U3032">
        <f t="shared" si="476"/>
        <v>2015</v>
      </c>
      <c r="V3032">
        <f t="shared" si="477"/>
        <v>2015</v>
      </c>
      <c r="W3032" t="str">
        <f t="shared" si="478"/>
        <v>Aug</v>
      </c>
      <c r="X3032" t="str">
        <f t="shared" si="479"/>
        <v>1000 to 4999</v>
      </c>
      <c r="Y3032" s="12">
        <f>VLOOKUP(H3032,Table1[#All],2,)*Kickstarter!E3032</f>
        <v>1867</v>
      </c>
      <c r="Z3032" s="5">
        <f>Y3032/'currency conversion'!$B$18</f>
        <v>4.0523376219403427E-5</v>
      </c>
    </row>
    <row r="3033" spans="1:26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0"/>
        <v>1</v>
      </c>
      <c r="P3033" s="6">
        <f t="shared" si="471"/>
        <v>51.724137931034484</v>
      </c>
      <c r="Q3033" t="str">
        <f t="shared" si="472"/>
        <v>theater</v>
      </c>
      <c r="R3033" t="str">
        <f t="shared" si="473"/>
        <v>spaces</v>
      </c>
      <c r="S3033" s="10">
        <f t="shared" si="474"/>
        <v>42597.632488425923</v>
      </c>
      <c r="T3033" s="10">
        <f t="shared" si="475"/>
        <v>42657.632488425923</v>
      </c>
      <c r="U3033">
        <f t="shared" si="476"/>
        <v>2016</v>
      </c>
      <c r="V3033">
        <f t="shared" si="477"/>
        <v>2016</v>
      </c>
      <c r="W3033" t="str">
        <f t="shared" si="478"/>
        <v>Aug</v>
      </c>
      <c r="X3033" t="str">
        <f t="shared" si="479"/>
        <v>1000 to 4999</v>
      </c>
      <c r="Y3033" s="12">
        <f>VLOOKUP(H3033,Table1[#All],2,)*Kickstarter!E3033</f>
        <v>1500</v>
      </c>
      <c r="Z3033" s="5">
        <f>Y3033/'currency conversion'!$B$18</f>
        <v>3.255761345961711E-5</v>
      </c>
    </row>
    <row r="3034" spans="1:26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0"/>
        <v>1.272</v>
      </c>
      <c r="P3034" s="6">
        <f t="shared" si="471"/>
        <v>50.88</v>
      </c>
      <c r="Q3034" t="str">
        <f t="shared" si="472"/>
        <v>theater</v>
      </c>
      <c r="R3034" t="str">
        <f t="shared" si="473"/>
        <v>spaces</v>
      </c>
      <c r="S3034" s="10">
        <f t="shared" si="474"/>
        <v>42227.794664351852</v>
      </c>
      <c r="T3034" s="10">
        <f t="shared" si="475"/>
        <v>42257.794664351852</v>
      </c>
      <c r="U3034">
        <f t="shared" si="476"/>
        <v>2015</v>
      </c>
      <c r="V3034">
        <f t="shared" si="477"/>
        <v>2015</v>
      </c>
      <c r="W3034" t="str">
        <f t="shared" si="478"/>
        <v>Aug</v>
      </c>
      <c r="X3034" t="str">
        <f t="shared" si="479"/>
        <v>1000 to 4999</v>
      </c>
      <c r="Y3034" s="12">
        <f>VLOOKUP(H3034,Table1[#All],2,)*Kickstarter!E3034</f>
        <v>1272</v>
      </c>
      <c r="Z3034" s="5">
        <f>Y3034/'currency conversion'!$B$18</f>
        <v>2.7608856213755306E-5</v>
      </c>
    </row>
    <row r="3035" spans="1:26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0"/>
        <v>1.4653333333333334</v>
      </c>
      <c r="P3035" s="6">
        <f t="shared" si="471"/>
        <v>191.13043478260869</v>
      </c>
      <c r="Q3035" t="str">
        <f t="shared" si="472"/>
        <v>theater</v>
      </c>
      <c r="R3035" t="str">
        <f t="shared" si="473"/>
        <v>spaces</v>
      </c>
      <c r="S3035" s="10">
        <f t="shared" si="474"/>
        <v>42569.860243055555</v>
      </c>
      <c r="T3035" s="10">
        <f t="shared" si="475"/>
        <v>42599.860243055555</v>
      </c>
      <c r="U3035">
        <f t="shared" si="476"/>
        <v>2016</v>
      </c>
      <c r="V3035">
        <f t="shared" si="477"/>
        <v>2016</v>
      </c>
      <c r="W3035" t="str">
        <f t="shared" si="478"/>
        <v>Jul</v>
      </c>
      <c r="X3035" t="str">
        <f t="shared" si="479"/>
        <v>1000 to 4999</v>
      </c>
      <c r="Y3035" s="12">
        <f>VLOOKUP(H3035,Table1[#All],2,)*Kickstarter!E3035</f>
        <v>4396</v>
      </c>
      <c r="Z3035" s="5">
        <f>Y3035/'currency conversion'!$B$18</f>
        <v>9.5415512512317871E-5</v>
      </c>
    </row>
    <row r="3036" spans="1:26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0"/>
        <v>1.1253599999999999</v>
      </c>
      <c r="P3036" s="6">
        <f t="shared" si="471"/>
        <v>89.314285714285717</v>
      </c>
      <c r="Q3036" t="str">
        <f t="shared" si="472"/>
        <v>theater</v>
      </c>
      <c r="R3036" t="str">
        <f t="shared" si="473"/>
        <v>spaces</v>
      </c>
      <c r="S3036" s="10">
        <f t="shared" si="474"/>
        <v>42644.285358796296</v>
      </c>
      <c r="T3036" s="10">
        <f t="shared" si="475"/>
        <v>42674.915972222225</v>
      </c>
      <c r="U3036">
        <f t="shared" si="476"/>
        <v>2016</v>
      </c>
      <c r="V3036">
        <f t="shared" si="477"/>
        <v>2016</v>
      </c>
      <c r="W3036" t="str">
        <f t="shared" si="478"/>
        <v>Oct</v>
      </c>
      <c r="X3036" t="str">
        <f t="shared" si="479"/>
        <v>&gt;50000</v>
      </c>
      <c r="Y3036" s="12">
        <f>VLOOKUP(H3036,Table1[#All],2,)*Kickstarter!E3036</f>
        <v>112536</v>
      </c>
      <c r="Z3036" s="5">
        <f>Y3036/'currency conversion'!$B$18</f>
        <v>2.4426023921943138E-3</v>
      </c>
    </row>
    <row r="3037" spans="1:26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0"/>
        <v>1.0878684000000001</v>
      </c>
      <c r="P3037" s="6">
        <f t="shared" si="471"/>
        <v>88.588631921824103</v>
      </c>
      <c r="Q3037" t="str">
        <f t="shared" si="472"/>
        <v>theater</v>
      </c>
      <c r="R3037" t="str">
        <f t="shared" si="473"/>
        <v>spaces</v>
      </c>
      <c r="S3037" s="10">
        <f t="shared" si="474"/>
        <v>41368.310289351852</v>
      </c>
      <c r="T3037" s="10">
        <f t="shared" si="475"/>
        <v>41398.310289351852</v>
      </c>
      <c r="U3037">
        <f t="shared" si="476"/>
        <v>2013</v>
      </c>
      <c r="V3037">
        <f t="shared" si="477"/>
        <v>2013</v>
      </c>
      <c r="W3037" t="str">
        <f t="shared" si="478"/>
        <v>Apr</v>
      </c>
      <c r="X3037" t="str">
        <f t="shared" si="479"/>
        <v>25000 to 29999</v>
      </c>
      <c r="Y3037" s="12">
        <f>VLOOKUP(H3037,Table1[#All],2,)*Kickstarter!E3037</f>
        <v>27196.71</v>
      </c>
      <c r="Z3037" s="5">
        <f>Y3037/'currency conversion'!$B$18</f>
        <v>5.9030664770220206E-4</v>
      </c>
    </row>
    <row r="3038" spans="1:26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0"/>
        <v>1.26732</v>
      </c>
      <c r="P3038" s="6">
        <f t="shared" si="471"/>
        <v>96.300911854103347</v>
      </c>
      <c r="Q3038" t="str">
        <f t="shared" si="472"/>
        <v>theater</v>
      </c>
      <c r="R3038" t="str">
        <f t="shared" si="473"/>
        <v>spaces</v>
      </c>
      <c r="S3038" s="10">
        <f t="shared" si="474"/>
        <v>41466.535231481481</v>
      </c>
      <c r="T3038" s="10">
        <f t="shared" si="475"/>
        <v>41502.249305555553</v>
      </c>
      <c r="U3038">
        <f t="shared" si="476"/>
        <v>2013</v>
      </c>
      <c r="V3038">
        <f t="shared" si="477"/>
        <v>2013</v>
      </c>
      <c r="W3038" t="str">
        <f t="shared" si="478"/>
        <v>Jul</v>
      </c>
      <c r="X3038" t="str">
        <f t="shared" si="479"/>
        <v>30000 to 34999</v>
      </c>
      <c r="Y3038" s="12">
        <f>VLOOKUP(H3038,Table1[#All],2,)*Kickstarter!E3038</f>
        <v>31683</v>
      </c>
      <c r="Z3038" s="5">
        <f>Y3038/'currency conversion'!$B$18</f>
        <v>6.8768191149403259E-4</v>
      </c>
    </row>
    <row r="3039" spans="1:26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0"/>
        <v>2.1320000000000001</v>
      </c>
      <c r="P3039" s="6">
        <f t="shared" si="471"/>
        <v>33.3125</v>
      </c>
      <c r="Q3039" t="str">
        <f t="shared" si="472"/>
        <v>theater</v>
      </c>
      <c r="R3039" t="str">
        <f t="shared" si="473"/>
        <v>spaces</v>
      </c>
      <c r="S3039" s="10">
        <f t="shared" si="474"/>
        <v>40378.643206018518</v>
      </c>
      <c r="T3039" s="10">
        <f t="shared" si="475"/>
        <v>40452.957638888889</v>
      </c>
      <c r="U3039">
        <f t="shared" si="476"/>
        <v>2010</v>
      </c>
      <c r="V3039">
        <f t="shared" si="477"/>
        <v>2010</v>
      </c>
      <c r="W3039" t="str">
        <f t="shared" si="478"/>
        <v>Jul</v>
      </c>
      <c r="X3039" t="str">
        <f t="shared" si="479"/>
        <v>1000 to 4999</v>
      </c>
      <c r="Y3039" s="12">
        <f>VLOOKUP(H3039,Table1[#All],2,)*Kickstarter!E3039</f>
        <v>1066</v>
      </c>
      <c r="Z3039" s="5">
        <f>Y3039/'currency conversion'!$B$18</f>
        <v>2.3137610631967891E-5</v>
      </c>
    </row>
    <row r="3040" spans="1:26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0"/>
        <v>1.0049999999999999</v>
      </c>
      <c r="P3040" s="6">
        <f t="shared" si="471"/>
        <v>37.222222222222221</v>
      </c>
      <c r="Q3040" t="str">
        <f t="shared" si="472"/>
        <v>theater</v>
      </c>
      <c r="R3040" t="str">
        <f t="shared" si="473"/>
        <v>spaces</v>
      </c>
      <c r="S3040" s="10">
        <f t="shared" si="474"/>
        <v>42373.002280092594</v>
      </c>
      <c r="T3040" s="10">
        <f t="shared" si="475"/>
        <v>42433.002280092594</v>
      </c>
      <c r="U3040">
        <f t="shared" si="476"/>
        <v>2016</v>
      </c>
      <c r="V3040">
        <f t="shared" si="477"/>
        <v>2016</v>
      </c>
      <c r="W3040" t="str">
        <f t="shared" si="478"/>
        <v>Jan</v>
      </c>
      <c r="X3040" t="str">
        <f t="shared" si="479"/>
        <v>1000 to 4999</v>
      </c>
      <c r="Y3040" s="12">
        <f>VLOOKUP(H3040,Table1[#All],2,)*Kickstarter!E3040</f>
        <v>1005</v>
      </c>
      <c r="Z3040" s="5">
        <f>Y3040/'currency conversion'!$B$18</f>
        <v>2.1813601017943461E-5</v>
      </c>
    </row>
    <row r="3041" spans="1:26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0"/>
        <v>1.0871389999999999</v>
      </c>
      <c r="P3041" s="6">
        <f t="shared" si="471"/>
        <v>92.130423728813554</v>
      </c>
      <c r="Q3041" t="str">
        <f t="shared" si="472"/>
        <v>theater</v>
      </c>
      <c r="R3041" t="str">
        <f t="shared" si="473"/>
        <v>spaces</v>
      </c>
      <c r="S3041" s="10">
        <f t="shared" si="474"/>
        <v>41610.544421296298</v>
      </c>
      <c r="T3041" s="10">
        <f t="shared" si="475"/>
        <v>41637.082638888889</v>
      </c>
      <c r="U3041">
        <f t="shared" si="476"/>
        <v>2013</v>
      </c>
      <c r="V3041">
        <f t="shared" si="477"/>
        <v>2013</v>
      </c>
      <c r="W3041" t="str">
        <f t="shared" si="478"/>
        <v>Dec</v>
      </c>
      <c r="X3041" t="str">
        <f t="shared" si="479"/>
        <v>20000 to 24999</v>
      </c>
      <c r="Y3041" s="12">
        <f>VLOOKUP(H3041,Table1[#All],2,)*Kickstarter!E3041</f>
        <v>21742.78</v>
      </c>
      <c r="Z3041" s="5">
        <f>Y3041/'currency conversion'!$B$18</f>
        <v>4.7192868451832905E-4</v>
      </c>
    </row>
    <row r="3042" spans="1:26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0"/>
        <v>1.075</v>
      </c>
      <c r="P3042" s="6">
        <f t="shared" si="471"/>
        <v>76.785714285714292</v>
      </c>
      <c r="Q3042" t="str">
        <f t="shared" si="472"/>
        <v>theater</v>
      </c>
      <c r="R3042" t="str">
        <f t="shared" si="473"/>
        <v>spaces</v>
      </c>
      <c r="S3042" s="10">
        <f t="shared" si="474"/>
        <v>42177.541909722218</v>
      </c>
      <c r="T3042" s="10">
        <f t="shared" si="475"/>
        <v>42181.708333333328</v>
      </c>
      <c r="U3042">
        <f t="shared" si="476"/>
        <v>2015</v>
      </c>
      <c r="V3042">
        <f t="shared" si="477"/>
        <v>2015</v>
      </c>
      <c r="W3042" t="str">
        <f t="shared" si="478"/>
        <v>Jun</v>
      </c>
      <c r="X3042" t="str">
        <f t="shared" si="479"/>
        <v>1000 to 4999</v>
      </c>
      <c r="Y3042" s="12">
        <f>VLOOKUP(H3042,Table1[#All],2,)*Kickstarter!E3042</f>
        <v>3225</v>
      </c>
      <c r="Z3042" s="5">
        <f>Y3042/'currency conversion'!$B$18</f>
        <v>6.9998868938176786E-5</v>
      </c>
    </row>
    <row r="3043" spans="1:26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0"/>
        <v>1.1048192771084338</v>
      </c>
      <c r="P3043" s="6">
        <f t="shared" si="471"/>
        <v>96.526315789473685</v>
      </c>
      <c r="Q3043" t="str">
        <f t="shared" si="472"/>
        <v>theater</v>
      </c>
      <c r="R3043" t="str">
        <f t="shared" si="473"/>
        <v>spaces</v>
      </c>
      <c r="S3043" s="10">
        <f t="shared" si="474"/>
        <v>42359.618611111116</v>
      </c>
      <c r="T3043" s="10">
        <f t="shared" si="475"/>
        <v>42389.618611111116</v>
      </c>
      <c r="U3043">
        <f t="shared" si="476"/>
        <v>2015</v>
      </c>
      <c r="V3043">
        <f t="shared" si="477"/>
        <v>2016</v>
      </c>
      <c r="W3043" t="str">
        <f t="shared" si="478"/>
        <v>Dec</v>
      </c>
      <c r="X3043" t="str">
        <f t="shared" si="479"/>
        <v>5000 to 9999</v>
      </c>
      <c r="Y3043" s="12">
        <f>VLOOKUP(H3043,Table1[#All],2,)*Kickstarter!E3043</f>
        <v>9170</v>
      </c>
      <c r="Z3043" s="5">
        <f>Y3043/'currency conversion'!$B$18</f>
        <v>1.9903554361645924E-4</v>
      </c>
    </row>
    <row r="3044" spans="1:26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0"/>
        <v>1.28</v>
      </c>
      <c r="P3044" s="6">
        <f t="shared" si="471"/>
        <v>51.891891891891895</v>
      </c>
      <c r="Q3044" t="str">
        <f t="shared" si="472"/>
        <v>theater</v>
      </c>
      <c r="R3044" t="str">
        <f t="shared" si="473"/>
        <v>spaces</v>
      </c>
      <c r="S3044" s="10">
        <f t="shared" si="474"/>
        <v>42253.438043981485</v>
      </c>
      <c r="T3044" s="10">
        <f t="shared" si="475"/>
        <v>42283.438043981485</v>
      </c>
      <c r="U3044">
        <f t="shared" si="476"/>
        <v>2015</v>
      </c>
      <c r="V3044">
        <f t="shared" si="477"/>
        <v>2015</v>
      </c>
      <c r="W3044" t="str">
        <f t="shared" si="478"/>
        <v>Sep</v>
      </c>
      <c r="X3044" t="str">
        <f t="shared" si="479"/>
        <v>1000 to 4999</v>
      </c>
      <c r="Y3044" s="12">
        <f>VLOOKUP(H3044,Table1[#All],2,)*Kickstarter!E3044</f>
        <v>2515.2000000000003</v>
      </c>
      <c r="Z3044" s="5">
        <f>Y3044/'currency conversion'!$B$18</f>
        <v>5.4592606249085969E-5</v>
      </c>
    </row>
    <row r="3045" spans="1:26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0"/>
        <v>1.1000666666666667</v>
      </c>
      <c r="P3045" s="6">
        <f t="shared" si="471"/>
        <v>128.9140625</v>
      </c>
      <c r="Q3045" t="str">
        <f t="shared" si="472"/>
        <v>theater</v>
      </c>
      <c r="R3045" t="str">
        <f t="shared" si="473"/>
        <v>spaces</v>
      </c>
      <c r="S3045" s="10">
        <f t="shared" si="474"/>
        <v>42082.820590277777</v>
      </c>
      <c r="T3045" s="10">
        <f t="shared" si="475"/>
        <v>42109.868055555555</v>
      </c>
      <c r="U3045">
        <f t="shared" si="476"/>
        <v>2015</v>
      </c>
      <c r="V3045">
        <f t="shared" si="477"/>
        <v>2015</v>
      </c>
      <c r="W3045" t="str">
        <f t="shared" si="478"/>
        <v>Mar</v>
      </c>
      <c r="X3045" t="str">
        <f t="shared" si="479"/>
        <v>15000 to 19999</v>
      </c>
      <c r="Y3045" s="12">
        <f>VLOOKUP(H3045,Table1[#All],2,)*Kickstarter!E3045</f>
        <v>12375.75</v>
      </c>
      <c r="Z3045" s="5">
        <f>Y3045/'currency conversion'!$B$18</f>
        <v>2.6861658984857092E-4</v>
      </c>
    </row>
    <row r="3046" spans="1:26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0"/>
        <v>1.0934166666666667</v>
      </c>
      <c r="P3046" s="6">
        <f t="shared" si="471"/>
        <v>84.108974358974365</v>
      </c>
      <c r="Q3046" t="str">
        <f t="shared" si="472"/>
        <v>theater</v>
      </c>
      <c r="R3046" t="str">
        <f t="shared" si="473"/>
        <v>spaces</v>
      </c>
      <c r="S3046" s="10">
        <f t="shared" si="474"/>
        <v>42387.4768287037</v>
      </c>
      <c r="T3046" s="10">
        <f t="shared" si="475"/>
        <v>42402.4768287037</v>
      </c>
      <c r="U3046">
        <f t="shared" si="476"/>
        <v>2016</v>
      </c>
      <c r="V3046">
        <f t="shared" si="477"/>
        <v>2016</v>
      </c>
      <c r="W3046" t="str">
        <f t="shared" si="478"/>
        <v>Jan</v>
      </c>
      <c r="X3046" t="str">
        <f t="shared" si="479"/>
        <v>10000 to 14999</v>
      </c>
      <c r="Y3046" s="12">
        <f>VLOOKUP(H3046,Table1[#All],2,)*Kickstarter!E3046</f>
        <v>13121</v>
      </c>
      <c r="Z3046" s="5">
        <f>Y3046/'currency conversion'!$B$18</f>
        <v>2.8479229746909072E-4</v>
      </c>
    </row>
    <row r="3047" spans="1:26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0"/>
        <v>1.3270650000000002</v>
      </c>
      <c r="P3047" s="6">
        <f t="shared" si="471"/>
        <v>82.941562500000003</v>
      </c>
      <c r="Q3047" t="str">
        <f t="shared" si="472"/>
        <v>theater</v>
      </c>
      <c r="R3047" t="str">
        <f t="shared" si="473"/>
        <v>spaces</v>
      </c>
      <c r="S3047" s="10">
        <f t="shared" si="474"/>
        <v>41842.905729166669</v>
      </c>
      <c r="T3047" s="10">
        <f t="shared" si="475"/>
        <v>41872.905729166669</v>
      </c>
      <c r="U3047">
        <f t="shared" si="476"/>
        <v>2014</v>
      </c>
      <c r="V3047">
        <f t="shared" si="477"/>
        <v>2014</v>
      </c>
      <c r="W3047" t="str">
        <f t="shared" si="478"/>
        <v>Jul</v>
      </c>
      <c r="X3047" t="str">
        <f t="shared" si="479"/>
        <v>5000 to 9999</v>
      </c>
      <c r="Y3047" s="12">
        <f>VLOOKUP(H3047,Table1[#All],2,)*Kickstarter!E3047</f>
        <v>5308.26</v>
      </c>
      <c r="Z3047" s="5">
        <f>Y3047/'currency conversion'!$B$18</f>
        <v>1.1521618481543141E-4</v>
      </c>
    </row>
    <row r="3048" spans="1:26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0"/>
        <v>1.9084810126582279</v>
      </c>
      <c r="P3048" s="6">
        <f t="shared" si="471"/>
        <v>259.94827586206895</v>
      </c>
      <c r="Q3048" t="str">
        <f t="shared" si="472"/>
        <v>theater</v>
      </c>
      <c r="R3048" t="str">
        <f t="shared" si="473"/>
        <v>spaces</v>
      </c>
      <c r="S3048" s="10">
        <f t="shared" si="474"/>
        <v>41862.553078703706</v>
      </c>
      <c r="T3048" s="10">
        <f t="shared" si="475"/>
        <v>41891.952777777777</v>
      </c>
      <c r="U3048">
        <f t="shared" si="476"/>
        <v>2014</v>
      </c>
      <c r="V3048">
        <f t="shared" si="477"/>
        <v>2014</v>
      </c>
      <c r="W3048" t="str">
        <f t="shared" si="478"/>
        <v>Aug</v>
      </c>
      <c r="X3048" t="str">
        <f t="shared" si="479"/>
        <v>15000 to 19999</v>
      </c>
      <c r="Y3048" s="12">
        <f>VLOOKUP(H3048,Table1[#All],2,)*Kickstarter!E3048</f>
        <v>15077</v>
      </c>
      <c r="Z3048" s="5">
        <f>Y3048/'currency conversion'!$B$18</f>
        <v>3.2724742542043143E-4</v>
      </c>
    </row>
    <row r="3049" spans="1:26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0"/>
        <v>1.49</v>
      </c>
      <c r="P3049" s="6">
        <f t="shared" si="471"/>
        <v>37.25</v>
      </c>
      <c r="Q3049" t="str">
        <f t="shared" si="472"/>
        <v>theater</v>
      </c>
      <c r="R3049" t="str">
        <f t="shared" si="473"/>
        <v>spaces</v>
      </c>
      <c r="S3049" s="10">
        <f t="shared" si="474"/>
        <v>42443.739050925928</v>
      </c>
      <c r="T3049" s="10">
        <f t="shared" si="475"/>
        <v>42487.302777777775</v>
      </c>
      <c r="U3049">
        <f t="shared" si="476"/>
        <v>2016</v>
      </c>
      <c r="V3049">
        <f t="shared" si="477"/>
        <v>2016</v>
      </c>
      <c r="W3049" t="str">
        <f t="shared" si="478"/>
        <v>Mar</v>
      </c>
      <c r="X3049" t="str">
        <f t="shared" si="479"/>
        <v>&lt;1000</v>
      </c>
      <c r="Y3049" s="12">
        <f>VLOOKUP(H3049,Table1[#All],2,)*Kickstarter!E3049</f>
        <v>745</v>
      </c>
      <c r="Z3049" s="5">
        <f>Y3049/'currency conversion'!$B$18</f>
        <v>1.6170281351609829E-5</v>
      </c>
    </row>
    <row r="3050" spans="1:26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0"/>
        <v>1.6639999999999999</v>
      </c>
      <c r="P3050" s="6">
        <f t="shared" si="471"/>
        <v>177.02127659574469</v>
      </c>
      <c r="Q3050" t="str">
        <f t="shared" si="472"/>
        <v>theater</v>
      </c>
      <c r="R3050" t="str">
        <f t="shared" si="473"/>
        <v>spaces</v>
      </c>
      <c r="S3050" s="10">
        <f t="shared" si="474"/>
        <v>41975.651180555556</v>
      </c>
      <c r="T3050" s="10">
        <f t="shared" si="475"/>
        <v>42004.640277777777</v>
      </c>
      <c r="U3050">
        <f t="shared" si="476"/>
        <v>2014</v>
      </c>
      <c r="V3050">
        <f t="shared" si="477"/>
        <v>2014</v>
      </c>
      <c r="W3050" t="str">
        <f t="shared" si="478"/>
        <v>Dec</v>
      </c>
      <c r="X3050" t="str">
        <f t="shared" si="479"/>
        <v>5000 to 9999</v>
      </c>
      <c r="Y3050" s="12">
        <f>VLOOKUP(H3050,Table1[#All],2,)*Kickstarter!E3050</f>
        <v>8320</v>
      </c>
      <c r="Z3050" s="5">
        <f>Y3050/'currency conversion'!$B$18</f>
        <v>1.8058622932267621E-4</v>
      </c>
    </row>
    <row r="3051" spans="1:26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0"/>
        <v>1.0666666666666667</v>
      </c>
      <c r="P3051" s="6">
        <f t="shared" si="471"/>
        <v>74.074074074074076</v>
      </c>
      <c r="Q3051" t="str">
        <f t="shared" si="472"/>
        <v>theater</v>
      </c>
      <c r="R3051" t="str">
        <f t="shared" si="473"/>
        <v>spaces</v>
      </c>
      <c r="S3051" s="10">
        <f t="shared" si="474"/>
        <v>42138.764525462961</v>
      </c>
      <c r="T3051" s="10">
        <f t="shared" si="475"/>
        <v>42168.764525462961</v>
      </c>
      <c r="U3051">
        <f t="shared" si="476"/>
        <v>2015</v>
      </c>
      <c r="V3051">
        <f t="shared" si="477"/>
        <v>2015</v>
      </c>
      <c r="W3051" t="str">
        <f t="shared" si="478"/>
        <v>May</v>
      </c>
      <c r="X3051" t="str">
        <f t="shared" si="479"/>
        <v>1000 to 4999</v>
      </c>
      <c r="Y3051" s="12">
        <f>VLOOKUP(H3051,Table1[#All],2,)*Kickstarter!E3051</f>
        <v>4000</v>
      </c>
      <c r="Z3051" s="5">
        <f>Y3051/'currency conversion'!$B$18</f>
        <v>8.6820302558978955E-5</v>
      </c>
    </row>
    <row r="3052" spans="1:26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0"/>
        <v>1.06</v>
      </c>
      <c r="P3052" s="6">
        <f t="shared" si="471"/>
        <v>70.666666666666671</v>
      </c>
      <c r="Q3052" t="str">
        <f t="shared" si="472"/>
        <v>theater</v>
      </c>
      <c r="R3052" t="str">
        <f t="shared" si="473"/>
        <v>spaces</v>
      </c>
      <c r="S3052" s="10">
        <f t="shared" si="474"/>
        <v>42464.91851851852</v>
      </c>
      <c r="T3052" s="10">
        <f t="shared" si="475"/>
        <v>42494.91851851852</v>
      </c>
      <c r="U3052">
        <f t="shared" si="476"/>
        <v>2016</v>
      </c>
      <c r="V3052">
        <f t="shared" si="477"/>
        <v>2016</v>
      </c>
      <c r="W3052" t="str">
        <f t="shared" si="478"/>
        <v>Apr</v>
      </c>
      <c r="X3052" t="str">
        <f t="shared" si="479"/>
        <v>&lt;1000</v>
      </c>
      <c r="Y3052" s="12">
        <f>VLOOKUP(H3052,Table1[#All],2,)*Kickstarter!E3052</f>
        <v>636</v>
      </c>
      <c r="Z3052" s="5">
        <f>Y3052/'currency conversion'!$B$18</f>
        <v>1.3804428106877653E-5</v>
      </c>
    </row>
    <row r="3053" spans="1:26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0"/>
        <v>0.23628571428571429</v>
      </c>
      <c r="P3053" s="6">
        <f t="shared" si="471"/>
        <v>23.62857142857143</v>
      </c>
      <c r="Q3053" t="str">
        <f t="shared" si="472"/>
        <v>theater</v>
      </c>
      <c r="R3053" t="str">
        <f t="shared" si="473"/>
        <v>spaces</v>
      </c>
      <c r="S3053" s="10">
        <f t="shared" si="474"/>
        <v>42744.166030092594</v>
      </c>
      <c r="T3053" s="10">
        <f t="shared" si="475"/>
        <v>42774.166030092594</v>
      </c>
      <c r="U3053">
        <f t="shared" si="476"/>
        <v>2017</v>
      </c>
      <c r="V3053">
        <f t="shared" si="477"/>
        <v>2017</v>
      </c>
      <c r="W3053" t="str">
        <f t="shared" si="478"/>
        <v>Jan</v>
      </c>
      <c r="X3053" t="str">
        <f t="shared" si="479"/>
        <v>&lt;1000</v>
      </c>
      <c r="Y3053" s="12">
        <f>VLOOKUP(H3053,Table1[#All],2,)*Kickstarter!E3053</f>
        <v>1083.3700000000001</v>
      </c>
      <c r="Z3053" s="5">
        <f>Y3053/'currency conversion'!$B$18</f>
        <v>2.351462779583026E-5</v>
      </c>
    </row>
    <row r="3054" spans="1:26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0"/>
        <v>1.5E-3</v>
      </c>
      <c r="P3054" s="6">
        <f t="shared" si="471"/>
        <v>37.5</v>
      </c>
      <c r="Q3054" t="str">
        <f t="shared" si="472"/>
        <v>theater</v>
      </c>
      <c r="R3054" t="str">
        <f t="shared" si="473"/>
        <v>spaces</v>
      </c>
      <c r="S3054" s="10">
        <f t="shared" si="474"/>
        <v>42122.420069444444</v>
      </c>
      <c r="T3054" s="10">
        <f t="shared" si="475"/>
        <v>42152.415972222225</v>
      </c>
      <c r="U3054">
        <f t="shared" si="476"/>
        <v>2015</v>
      </c>
      <c r="V3054">
        <f t="shared" si="477"/>
        <v>2015</v>
      </c>
      <c r="W3054" t="str">
        <f t="shared" si="478"/>
        <v>Apr</v>
      </c>
      <c r="X3054" t="str">
        <f t="shared" si="479"/>
        <v>&lt;1000</v>
      </c>
      <c r="Y3054" s="12">
        <f>VLOOKUP(H3054,Table1[#All],2,)*Kickstarter!E3054</f>
        <v>75</v>
      </c>
      <c r="Z3054" s="5">
        <f>Y3054/'currency conversion'!$B$18</f>
        <v>1.6278806729808554E-6</v>
      </c>
    </row>
    <row r="3055" spans="1:26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0"/>
        <v>4.0000000000000001E-3</v>
      </c>
      <c r="P3055" s="6">
        <f t="shared" si="471"/>
        <v>13.333333333333334</v>
      </c>
      <c r="Q3055" t="str">
        <f t="shared" si="472"/>
        <v>theater</v>
      </c>
      <c r="R3055" t="str">
        <f t="shared" si="473"/>
        <v>spaces</v>
      </c>
      <c r="S3055" s="10">
        <f t="shared" si="474"/>
        <v>41862.511724537035</v>
      </c>
      <c r="T3055" s="10">
        <f t="shared" si="475"/>
        <v>41913.915972222225</v>
      </c>
      <c r="U3055">
        <f t="shared" si="476"/>
        <v>2014</v>
      </c>
      <c r="V3055">
        <f t="shared" si="477"/>
        <v>2014</v>
      </c>
      <c r="W3055" t="str">
        <f t="shared" si="478"/>
        <v>Aug</v>
      </c>
      <c r="X3055" t="str">
        <f t="shared" si="479"/>
        <v>&lt;1000</v>
      </c>
      <c r="Y3055" s="12">
        <f>VLOOKUP(H3055,Table1[#All],2,)*Kickstarter!E3055</f>
        <v>40</v>
      </c>
      <c r="Z3055" s="5">
        <f>Y3055/'currency conversion'!$B$18</f>
        <v>8.6820302558978954E-7</v>
      </c>
    </row>
    <row r="3056" spans="1:26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0"/>
        <v>0</v>
      </c>
      <c r="P3056" s="6">
        <f t="shared" si="471"/>
        <v>0</v>
      </c>
      <c r="Q3056" t="str">
        <f t="shared" si="472"/>
        <v>theater</v>
      </c>
      <c r="R3056" t="str">
        <f t="shared" si="473"/>
        <v>spaces</v>
      </c>
      <c r="S3056" s="10">
        <f t="shared" si="474"/>
        <v>42027.582800925928</v>
      </c>
      <c r="T3056" s="10">
        <f t="shared" si="475"/>
        <v>42064.794444444444</v>
      </c>
      <c r="U3056">
        <f t="shared" si="476"/>
        <v>2015</v>
      </c>
      <c r="V3056">
        <f t="shared" si="477"/>
        <v>2015</v>
      </c>
      <c r="W3056" t="str">
        <f t="shared" si="478"/>
        <v>Jan</v>
      </c>
      <c r="X3056" t="str">
        <f t="shared" si="479"/>
        <v>No funding</v>
      </c>
      <c r="Y3056" s="12">
        <f>VLOOKUP(H3056,Table1[#All],2,)*Kickstarter!E3056</f>
        <v>0</v>
      </c>
      <c r="Z3056" s="5">
        <f>Y3056/'currency conversion'!$B$18</f>
        <v>0</v>
      </c>
    </row>
    <row r="3057" spans="1:26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0"/>
        <v>5.0000000000000002E-5</v>
      </c>
      <c r="P3057" s="6">
        <f t="shared" si="471"/>
        <v>1</v>
      </c>
      <c r="Q3057" t="str">
        <f t="shared" si="472"/>
        <v>theater</v>
      </c>
      <c r="R3057" t="str">
        <f t="shared" si="473"/>
        <v>spaces</v>
      </c>
      <c r="S3057" s="10">
        <f t="shared" si="474"/>
        <v>41953.70821759259</v>
      </c>
      <c r="T3057" s="10">
        <f t="shared" si="475"/>
        <v>42013.70821759259</v>
      </c>
      <c r="U3057">
        <f t="shared" si="476"/>
        <v>2014</v>
      </c>
      <c r="V3057">
        <f t="shared" si="477"/>
        <v>2015</v>
      </c>
      <c r="W3057" t="str">
        <f t="shared" si="478"/>
        <v>Nov</v>
      </c>
      <c r="X3057" t="str">
        <f t="shared" si="479"/>
        <v>&lt;1000</v>
      </c>
      <c r="Y3057" s="12">
        <f>VLOOKUP(H3057,Table1[#All],2,)*Kickstarter!E3057</f>
        <v>1</v>
      </c>
      <c r="Z3057" s="5">
        <f>Y3057/'currency conversion'!$B$18</f>
        <v>2.1705075639744737E-8</v>
      </c>
    </row>
    <row r="3058" spans="1:26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0"/>
        <v>0</v>
      </c>
      <c r="P3058" s="6">
        <f t="shared" si="471"/>
        <v>0</v>
      </c>
      <c r="Q3058" t="str">
        <f t="shared" si="472"/>
        <v>theater</v>
      </c>
      <c r="R3058" t="str">
        <f t="shared" si="473"/>
        <v>spaces</v>
      </c>
      <c r="S3058" s="10">
        <f t="shared" si="474"/>
        <v>41851.386388888888</v>
      </c>
      <c r="T3058" s="10">
        <f t="shared" si="475"/>
        <v>41911.386388888888</v>
      </c>
      <c r="U3058">
        <f t="shared" si="476"/>
        <v>2014</v>
      </c>
      <c r="V3058">
        <f t="shared" si="477"/>
        <v>2014</v>
      </c>
      <c r="W3058" t="str">
        <f t="shared" si="478"/>
        <v>Jul</v>
      </c>
      <c r="X3058" t="str">
        <f t="shared" si="479"/>
        <v>No funding</v>
      </c>
      <c r="Y3058" s="12">
        <f>VLOOKUP(H3058,Table1[#All],2,)*Kickstarter!E3058</f>
        <v>0</v>
      </c>
      <c r="Z3058" s="5">
        <f>Y3058/'currency conversion'!$B$18</f>
        <v>0</v>
      </c>
    </row>
    <row r="3059" spans="1:26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0"/>
        <v>0</v>
      </c>
      <c r="P3059" s="6">
        <f t="shared" si="471"/>
        <v>0</v>
      </c>
      <c r="Q3059" t="str">
        <f t="shared" si="472"/>
        <v>theater</v>
      </c>
      <c r="R3059" t="str">
        <f t="shared" si="473"/>
        <v>spaces</v>
      </c>
      <c r="S3059" s="10">
        <f t="shared" si="474"/>
        <v>42433.400590277779</v>
      </c>
      <c r="T3059" s="10">
        <f t="shared" si="475"/>
        <v>42463.358923611115</v>
      </c>
      <c r="U3059">
        <f t="shared" si="476"/>
        <v>2016</v>
      </c>
      <c r="V3059">
        <f t="shared" si="477"/>
        <v>2016</v>
      </c>
      <c r="W3059" t="str">
        <f t="shared" si="478"/>
        <v>Mar</v>
      </c>
      <c r="X3059" t="str">
        <f t="shared" si="479"/>
        <v>No funding</v>
      </c>
      <c r="Y3059" s="12">
        <f>VLOOKUP(H3059,Table1[#All],2,)*Kickstarter!E3059</f>
        <v>0</v>
      </c>
      <c r="Z3059" s="5">
        <f>Y3059/'currency conversion'!$B$18</f>
        <v>0</v>
      </c>
    </row>
    <row r="3060" spans="1:26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0"/>
        <v>1.6666666666666666E-4</v>
      </c>
      <c r="P3060" s="6">
        <f t="shared" si="471"/>
        <v>1</v>
      </c>
      <c r="Q3060" t="str">
        <f t="shared" si="472"/>
        <v>theater</v>
      </c>
      <c r="R3060" t="str">
        <f t="shared" si="473"/>
        <v>spaces</v>
      </c>
      <c r="S3060" s="10">
        <f t="shared" si="474"/>
        <v>42460.124305555553</v>
      </c>
      <c r="T3060" s="10">
        <f t="shared" si="475"/>
        <v>42510.124305555553</v>
      </c>
      <c r="U3060">
        <f t="shared" si="476"/>
        <v>2016</v>
      </c>
      <c r="V3060">
        <f t="shared" si="477"/>
        <v>2016</v>
      </c>
      <c r="W3060" t="str">
        <f t="shared" si="478"/>
        <v>Mar</v>
      </c>
      <c r="X3060" t="str">
        <f t="shared" si="479"/>
        <v>&lt;1000</v>
      </c>
      <c r="Y3060" s="12">
        <f>VLOOKUP(H3060,Table1[#All],2,)*Kickstarter!E3060</f>
        <v>3.42</v>
      </c>
      <c r="Z3060" s="5">
        <f>Y3060/'currency conversion'!$B$18</f>
        <v>7.4231358687927006E-8</v>
      </c>
    </row>
    <row r="3061" spans="1:26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0"/>
        <v>3.0066666666666665E-2</v>
      </c>
      <c r="P3061" s="6">
        <f t="shared" si="471"/>
        <v>41</v>
      </c>
      <c r="Q3061" t="str">
        <f t="shared" si="472"/>
        <v>theater</v>
      </c>
      <c r="R3061" t="str">
        <f t="shared" si="473"/>
        <v>spaces</v>
      </c>
      <c r="S3061" s="10">
        <f t="shared" si="474"/>
        <v>41829.685717592591</v>
      </c>
      <c r="T3061" s="10">
        <f t="shared" si="475"/>
        <v>41859.685717592591</v>
      </c>
      <c r="U3061">
        <f t="shared" si="476"/>
        <v>2014</v>
      </c>
      <c r="V3061">
        <f t="shared" si="477"/>
        <v>2014</v>
      </c>
      <c r="W3061" t="str">
        <f t="shared" si="478"/>
        <v>Jul</v>
      </c>
      <c r="X3061" t="str">
        <f t="shared" si="479"/>
        <v>&lt;1000</v>
      </c>
      <c r="Y3061" s="12">
        <f>VLOOKUP(H3061,Table1[#All],2,)*Kickstarter!E3061</f>
        <v>451</v>
      </c>
      <c r="Z3061" s="5">
        <f>Y3061/'currency conversion'!$B$18</f>
        <v>9.7889891135248771E-6</v>
      </c>
    </row>
    <row r="3062" spans="1:26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0"/>
        <v>1.5227272727272728E-3</v>
      </c>
      <c r="P3062" s="6">
        <f t="shared" si="471"/>
        <v>55.833333333333336</v>
      </c>
      <c r="Q3062" t="str">
        <f t="shared" si="472"/>
        <v>theater</v>
      </c>
      <c r="R3062" t="str">
        <f t="shared" si="473"/>
        <v>spaces</v>
      </c>
      <c r="S3062" s="10">
        <f t="shared" si="474"/>
        <v>42245.024699074071</v>
      </c>
      <c r="T3062" s="10">
        <f t="shared" si="475"/>
        <v>42275.024699074071</v>
      </c>
      <c r="U3062">
        <f t="shared" si="476"/>
        <v>2015</v>
      </c>
      <c r="V3062">
        <f t="shared" si="477"/>
        <v>2015</v>
      </c>
      <c r="W3062" t="str">
        <f t="shared" si="478"/>
        <v>Aug</v>
      </c>
      <c r="X3062" t="str">
        <f t="shared" si="479"/>
        <v>&lt;1000</v>
      </c>
      <c r="Y3062" s="12">
        <f>VLOOKUP(H3062,Table1[#All],2,)*Kickstarter!E3062</f>
        <v>335</v>
      </c>
      <c r="Z3062" s="5">
        <f>Y3062/'currency conversion'!$B$18</f>
        <v>7.2712003393144877E-6</v>
      </c>
    </row>
    <row r="3063" spans="1:26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0"/>
        <v>0</v>
      </c>
      <c r="P3063" s="6">
        <f t="shared" si="471"/>
        <v>0</v>
      </c>
      <c r="Q3063" t="str">
        <f t="shared" si="472"/>
        <v>theater</v>
      </c>
      <c r="R3063" t="str">
        <f t="shared" si="473"/>
        <v>spaces</v>
      </c>
      <c r="S3063" s="10">
        <f t="shared" si="474"/>
        <v>41834.534120370372</v>
      </c>
      <c r="T3063" s="10">
        <f t="shared" si="475"/>
        <v>41864.534120370372</v>
      </c>
      <c r="U3063">
        <f t="shared" si="476"/>
        <v>2014</v>
      </c>
      <c r="V3063">
        <f t="shared" si="477"/>
        <v>2014</v>
      </c>
      <c r="W3063" t="str">
        <f t="shared" si="478"/>
        <v>Jul</v>
      </c>
      <c r="X3063" t="str">
        <f t="shared" si="479"/>
        <v>No funding</v>
      </c>
      <c r="Y3063" s="12">
        <f>VLOOKUP(H3063,Table1[#All],2,)*Kickstarter!E3063</f>
        <v>0</v>
      </c>
      <c r="Z3063" s="5">
        <f>Y3063/'currency conversion'!$B$18</f>
        <v>0</v>
      </c>
    </row>
    <row r="3064" spans="1:26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0"/>
        <v>0.66839999999999999</v>
      </c>
      <c r="P3064" s="6">
        <f t="shared" si="471"/>
        <v>99.761194029850742</v>
      </c>
      <c r="Q3064" t="str">
        <f t="shared" si="472"/>
        <v>theater</v>
      </c>
      <c r="R3064" t="str">
        <f t="shared" si="473"/>
        <v>spaces</v>
      </c>
      <c r="S3064" s="10">
        <f t="shared" si="474"/>
        <v>42248.285787037035</v>
      </c>
      <c r="T3064" s="10">
        <f t="shared" si="475"/>
        <v>42277.5</v>
      </c>
      <c r="U3064">
        <f t="shared" si="476"/>
        <v>2015</v>
      </c>
      <c r="V3064">
        <f t="shared" si="477"/>
        <v>2015</v>
      </c>
      <c r="W3064" t="str">
        <f t="shared" si="478"/>
        <v>Sep</v>
      </c>
      <c r="X3064" t="str">
        <f t="shared" si="479"/>
        <v>5000 to 9999</v>
      </c>
      <c r="Y3064" s="12">
        <f>VLOOKUP(H3064,Table1[#All],2,)*Kickstarter!E3064</f>
        <v>6684</v>
      </c>
      <c r="Z3064" s="5">
        <f>Y3064/'currency conversion'!$B$18</f>
        <v>1.4507672557605383E-4</v>
      </c>
    </row>
    <row r="3065" spans="1:26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0"/>
        <v>0.19566666666666666</v>
      </c>
      <c r="P3065" s="6">
        <f t="shared" si="471"/>
        <v>25.521739130434781</v>
      </c>
      <c r="Q3065" t="str">
        <f t="shared" si="472"/>
        <v>theater</v>
      </c>
      <c r="R3065" t="str">
        <f t="shared" si="473"/>
        <v>spaces</v>
      </c>
      <c r="S3065" s="10">
        <f t="shared" si="474"/>
        <v>42630.672893518524</v>
      </c>
      <c r="T3065" s="10">
        <f t="shared" si="475"/>
        <v>42665.672893518524</v>
      </c>
      <c r="U3065">
        <f t="shared" si="476"/>
        <v>2016</v>
      </c>
      <c r="V3065">
        <f t="shared" si="477"/>
        <v>2016</v>
      </c>
      <c r="W3065" t="str">
        <f t="shared" si="478"/>
        <v>Sep</v>
      </c>
      <c r="X3065" t="str">
        <f t="shared" si="479"/>
        <v>&lt;1000</v>
      </c>
      <c r="Y3065" s="12">
        <f>VLOOKUP(H3065,Table1[#All],2,)*Kickstarter!E3065</f>
        <v>587</v>
      </c>
      <c r="Z3065" s="5">
        <f>Y3065/'currency conversion'!$B$18</f>
        <v>1.2740879400530161E-5</v>
      </c>
    </row>
    <row r="3066" spans="1:26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0"/>
        <v>0.11294666666666667</v>
      </c>
      <c r="P3066" s="6">
        <f t="shared" si="471"/>
        <v>117.65277777777777</v>
      </c>
      <c r="Q3066" t="str">
        <f t="shared" si="472"/>
        <v>theater</v>
      </c>
      <c r="R3066" t="str">
        <f t="shared" si="473"/>
        <v>spaces</v>
      </c>
      <c r="S3066" s="10">
        <f t="shared" si="474"/>
        <v>42298.880162037036</v>
      </c>
      <c r="T3066" s="10">
        <f t="shared" si="475"/>
        <v>42330.040972222225</v>
      </c>
      <c r="U3066">
        <f t="shared" si="476"/>
        <v>2015</v>
      </c>
      <c r="V3066">
        <f t="shared" si="477"/>
        <v>2015</v>
      </c>
      <c r="W3066" t="str">
        <f t="shared" si="478"/>
        <v>Oct</v>
      </c>
      <c r="X3066" t="str">
        <f t="shared" si="479"/>
        <v>5000 to 9999</v>
      </c>
      <c r="Y3066" s="12">
        <f>VLOOKUP(H3066,Table1[#All],2,)*Kickstarter!E3066</f>
        <v>8471</v>
      </c>
      <c r="Z3066" s="5">
        <f>Y3066/'currency conversion'!$B$18</f>
        <v>1.8386369574427769E-4</v>
      </c>
    </row>
    <row r="3067" spans="1:26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0"/>
        <v>4.0000000000000002E-4</v>
      </c>
      <c r="P3067" s="6">
        <f t="shared" si="471"/>
        <v>5</v>
      </c>
      <c r="Q3067" t="str">
        <f t="shared" si="472"/>
        <v>theater</v>
      </c>
      <c r="R3067" t="str">
        <f t="shared" si="473"/>
        <v>spaces</v>
      </c>
      <c r="S3067" s="10">
        <f t="shared" si="474"/>
        <v>41824.805231481485</v>
      </c>
      <c r="T3067" s="10">
        <f t="shared" si="475"/>
        <v>41849.805231481485</v>
      </c>
      <c r="U3067">
        <f t="shared" si="476"/>
        <v>2014</v>
      </c>
      <c r="V3067">
        <f t="shared" si="477"/>
        <v>2014</v>
      </c>
      <c r="W3067" t="str">
        <f t="shared" si="478"/>
        <v>Jul</v>
      </c>
      <c r="X3067" t="str">
        <f t="shared" si="479"/>
        <v>&lt;1000</v>
      </c>
      <c r="Y3067" s="12">
        <f>VLOOKUP(H3067,Table1[#All],2,)*Kickstarter!E3067</f>
        <v>10</v>
      </c>
      <c r="Z3067" s="5">
        <f>Y3067/'currency conversion'!$B$18</f>
        <v>2.1705075639744738E-7</v>
      </c>
    </row>
    <row r="3068" spans="1:26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0"/>
        <v>0.11985714285714286</v>
      </c>
      <c r="P3068" s="6">
        <f t="shared" si="471"/>
        <v>2796.6666666666665</v>
      </c>
      <c r="Q3068" t="str">
        <f t="shared" si="472"/>
        <v>theater</v>
      </c>
      <c r="R3068" t="str">
        <f t="shared" si="473"/>
        <v>spaces</v>
      </c>
      <c r="S3068" s="10">
        <f t="shared" si="474"/>
        <v>42530.978437500002</v>
      </c>
      <c r="T3068" s="10">
        <f t="shared" si="475"/>
        <v>42560.978437500002</v>
      </c>
      <c r="U3068">
        <f t="shared" si="476"/>
        <v>2016</v>
      </c>
      <c r="V3068">
        <f t="shared" si="477"/>
        <v>2016</v>
      </c>
      <c r="W3068" t="str">
        <f t="shared" si="478"/>
        <v>Jun</v>
      </c>
      <c r="X3068" t="str">
        <f t="shared" si="479"/>
        <v>40000 to 44999</v>
      </c>
      <c r="Y3068" s="12">
        <f>VLOOKUP(H3068,Table1[#All],2,)*Kickstarter!E3068</f>
        <v>29784.5</v>
      </c>
      <c r="Z3068" s="5">
        <f>Y3068/'currency conversion'!$B$18</f>
        <v>6.4647482539197717E-4</v>
      </c>
    </row>
    <row r="3069" spans="1:26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0"/>
        <v>2.5000000000000001E-2</v>
      </c>
      <c r="P3069" s="6">
        <f t="shared" si="471"/>
        <v>200</v>
      </c>
      <c r="Q3069" t="str">
        <f t="shared" si="472"/>
        <v>theater</v>
      </c>
      <c r="R3069" t="str">
        <f t="shared" si="473"/>
        <v>spaces</v>
      </c>
      <c r="S3069" s="10">
        <f t="shared" si="474"/>
        <v>42226.688414351855</v>
      </c>
      <c r="T3069" s="10">
        <f t="shared" si="475"/>
        <v>42256.688414351855</v>
      </c>
      <c r="U3069">
        <f t="shared" si="476"/>
        <v>2015</v>
      </c>
      <c r="V3069">
        <f t="shared" si="477"/>
        <v>2015</v>
      </c>
      <c r="W3069" t="str">
        <f t="shared" si="478"/>
        <v>Aug</v>
      </c>
      <c r="X3069" t="str">
        <f t="shared" si="479"/>
        <v>&lt;1000</v>
      </c>
      <c r="Y3069" s="12">
        <f>VLOOKUP(H3069,Table1[#All],2,)*Kickstarter!E3069</f>
        <v>136</v>
      </c>
      <c r="Z3069" s="5">
        <f>Y3069/'currency conversion'!$B$18</f>
        <v>2.9518902870052843E-6</v>
      </c>
    </row>
    <row r="3070" spans="1:26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0"/>
        <v>6.9999999999999999E-4</v>
      </c>
      <c r="P3070" s="6">
        <f t="shared" si="471"/>
        <v>87.5</v>
      </c>
      <c r="Q3070" t="str">
        <f t="shared" si="472"/>
        <v>theater</v>
      </c>
      <c r="R3070" t="str">
        <f t="shared" si="473"/>
        <v>spaces</v>
      </c>
      <c r="S3070" s="10">
        <f t="shared" si="474"/>
        <v>42263.441574074073</v>
      </c>
      <c r="T3070" s="10">
        <f t="shared" si="475"/>
        <v>42293.441574074073</v>
      </c>
      <c r="U3070">
        <f t="shared" si="476"/>
        <v>2015</v>
      </c>
      <c r="V3070">
        <f t="shared" si="477"/>
        <v>2015</v>
      </c>
      <c r="W3070" t="str">
        <f t="shared" si="478"/>
        <v>Sep</v>
      </c>
      <c r="X3070" t="str">
        <f t="shared" si="479"/>
        <v>&lt;1000</v>
      </c>
      <c r="Y3070" s="12">
        <f>VLOOKUP(H3070,Table1[#All],2,)*Kickstarter!E3070</f>
        <v>175</v>
      </c>
      <c r="Z3070" s="5">
        <f>Y3070/'currency conversion'!$B$18</f>
        <v>3.7983882369553291E-6</v>
      </c>
    </row>
    <row r="3071" spans="1:26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0"/>
        <v>0.14099999999999999</v>
      </c>
      <c r="P3071" s="6">
        <f t="shared" si="471"/>
        <v>20.142857142857142</v>
      </c>
      <c r="Q3071" t="str">
        <f t="shared" si="472"/>
        <v>theater</v>
      </c>
      <c r="R3071" t="str">
        <f t="shared" si="473"/>
        <v>spaces</v>
      </c>
      <c r="S3071" s="10">
        <f t="shared" si="474"/>
        <v>41957.583726851852</v>
      </c>
      <c r="T3071" s="10">
        <f t="shared" si="475"/>
        <v>41987.583726851852</v>
      </c>
      <c r="U3071">
        <f t="shared" si="476"/>
        <v>2014</v>
      </c>
      <c r="V3071">
        <f t="shared" si="477"/>
        <v>2014</v>
      </c>
      <c r="W3071" t="str">
        <f t="shared" si="478"/>
        <v>Nov</v>
      </c>
      <c r="X3071" t="str">
        <f t="shared" si="479"/>
        <v>&lt;1000</v>
      </c>
      <c r="Y3071" s="12">
        <f>VLOOKUP(H3071,Table1[#All],2,)*Kickstarter!E3071</f>
        <v>141</v>
      </c>
      <c r="Z3071" s="5">
        <f>Y3071/'currency conversion'!$B$18</f>
        <v>3.0604156652040082E-6</v>
      </c>
    </row>
    <row r="3072" spans="1:26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0"/>
        <v>3.3399999999999999E-2</v>
      </c>
      <c r="P3072" s="6">
        <f t="shared" si="471"/>
        <v>20.875</v>
      </c>
      <c r="Q3072" t="str">
        <f t="shared" si="472"/>
        <v>theater</v>
      </c>
      <c r="R3072" t="str">
        <f t="shared" si="473"/>
        <v>spaces</v>
      </c>
      <c r="S3072" s="10">
        <f t="shared" si="474"/>
        <v>42690.483437499999</v>
      </c>
      <c r="T3072" s="10">
        <f t="shared" si="475"/>
        <v>42711.483437499999</v>
      </c>
      <c r="U3072">
        <f t="shared" si="476"/>
        <v>2016</v>
      </c>
      <c r="V3072">
        <f t="shared" si="477"/>
        <v>2016</v>
      </c>
      <c r="W3072" t="str">
        <f t="shared" si="478"/>
        <v>Nov</v>
      </c>
      <c r="X3072" t="str">
        <f t="shared" si="479"/>
        <v>&lt;1000</v>
      </c>
      <c r="Y3072" s="12">
        <f>VLOOKUP(H3072,Table1[#All],2,)*Kickstarter!E3072</f>
        <v>437.54</v>
      </c>
      <c r="Z3072" s="5">
        <f>Y3072/'currency conversion'!$B$18</f>
        <v>9.4968387954139133E-6</v>
      </c>
    </row>
    <row r="3073" spans="1:26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0"/>
        <v>0.59775</v>
      </c>
      <c r="P3073" s="6">
        <f t="shared" si="471"/>
        <v>61.307692307692307</v>
      </c>
      <c r="Q3073" t="str">
        <f t="shared" si="472"/>
        <v>theater</v>
      </c>
      <c r="R3073" t="str">
        <f t="shared" si="473"/>
        <v>spaces</v>
      </c>
      <c r="S3073" s="10">
        <f t="shared" si="474"/>
        <v>42097.482418981483</v>
      </c>
      <c r="T3073" s="10">
        <f t="shared" si="475"/>
        <v>42114.999305555553</v>
      </c>
      <c r="U3073">
        <f t="shared" si="476"/>
        <v>2015</v>
      </c>
      <c r="V3073">
        <f t="shared" si="477"/>
        <v>2015</v>
      </c>
      <c r="W3073" t="str">
        <f t="shared" si="478"/>
        <v>Apr</v>
      </c>
      <c r="X3073" t="str">
        <f t="shared" si="479"/>
        <v>5000 to 9999</v>
      </c>
      <c r="Y3073" s="12">
        <f>VLOOKUP(H3073,Table1[#All],2,)*Kickstarter!E3073</f>
        <v>7173</v>
      </c>
      <c r="Z3073" s="5">
        <f>Y3073/'currency conversion'!$B$18</f>
        <v>1.55690507563889E-4</v>
      </c>
    </row>
    <row r="3074" spans="1:26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0"/>
        <v>1.6666666666666666E-4</v>
      </c>
      <c r="P3074" s="6">
        <f t="shared" si="471"/>
        <v>1</v>
      </c>
      <c r="Q3074" t="str">
        <f t="shared" si="472"/>
        <v>theater</v>
      </c>
      <c r="R3074" t="str">
        <f t="shared" si="473"/>
        <v>spaces</v>
      </c>
      <c r="S3074" s="10">
        <f t="shared" si="474"/>
        <v>42658.440532407403</v>
      </c>
      <c r="T3074" s="10">
        <f t="shared" si="475"/>
        <v>42672.823611111111</v>
      </c>
      <c r="U3074">
        <f t="shared" si="476"/>
        <v>2016</v>
      </c>
      <c r="V3074">
        <f t="shared" si="477"/>
        <v>2016</v>
      </c>
      <c r="W3074" t="str">
        <f t="shared" si="478"/>
        <v>Oct</v>
      </c>
      <c r="X3074" t="str">
        <f t="shared" si="479"/>
        <v>&lt;1000</v>
      </c>
      <c r="Y3074" s="12">
        <f>VLOOKUP(H3074,Table1[#All],2,)*Kickstarter!E3074</f>
        <v>2</v>
      </c>
      <c r="Z3074" s="5">
        <f>Y3074/'currency conversion'!$B$18</f>
        <v>4.3410151279489474E-8</v>
      </c>
    </row>
    <row r="3075" spans="1:26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0">IF(D3075&lt;&gt;0,IF(E3075&lt;&gt;0,E3075/D3075,0),0)</f>
        <v>2.3035714285714285E-4</v>
      </c>
      <c r="P3075" s="6">
        <f t="shared" ref="P3075:P3138" si="481">IF(L3075&lt;&gt;0,IF(E3075&lt;&gt;0,E3075/L3075,0),0)</f>
        <v>92.142857142857139</v>
      </c>
      <c r="Q3075" t="str">
        <f t="shared" ref="Q3075:Q3138" si="482">LEFT(N3075,SEARCH("/",N3075,1)-1)</f>
        <v>theater</v>
      </c>
      <c r="R3075" t="str">
        <f t="shared" ref="R3075:R3138" si="483">RIGHT(N3075,LEN(N3075)-SEARCH("/",N3075,1))</f>
        <v>spaces</v>
      </c>
      <c r="S3075" s="10">
        <f t="shared" ref="S3075:S3138" si="484">(J3075/86400)+25569+(-6/24)</f>
        <v>42111.434027777781</v>
      </c>
      <c r="T3075" s="10">
        <f t="shared" ref="T3075:T3138" si="485">(I3075/86400)+25569+(-6/24)</f>
        <v>42169.554861111115</v>
      </c>
      <c r="U3075">
        <f t="shared" ref="U3075:U3138" si="486">YEAR(S3075)</f>
        <v>2015</v>
      </c>
      <c r="V3075">
        <f t="shared" ref="V3075:V3138" si="487">YEAR(T3075)</f>
        <v>2015</v>
      </c>
      <c r="W3075" t="str">
        <f t="shared" ref="W3075:W3138" si="488">TEXT(S3075,"mmm")</f>
        <v>Apr</v>
      </c>
      <c r="X3075" t="str">
        <f t="shared" ref="X3075:X3138" si="489">IF(E3075=0,"No funding",IF(E3075&lt;1000,"&lt;1000",IF(E3075&lt;4999,"1000 to 4999",IF(E3075&lt;10000,"5000 to 9999",IF(E3075&lt;14999,"10000 to 14999",IF(E3075&lt;20000,"15000 to 19999",IF(E3075&lt;25000,"20000 to 24999",IF(E3075&lt;30000,"25000 to 29999",IF(E3075&lt;35000,"30000 to 34999",IF(E3075&lt;40000,"35000 to 39999",IF(E3075&lt;45000,"40000 to 44999",IF(E3075&lt;50000,"45000 to 49999","&gt;50000"))))))))))))</f>
        <v>&lt;1000</v>
      </c>
      <c r="Y3075" s="12">
        <f>VLOOKUP(H3075,Table1[#All],2,)*Kickstarter!E3075</f>
        <v>645</v>
      </c>
      <c r="Z3075" s="5">
        <f>Y3075/'currency conversion'!$B$18</f>
        <v>1.3999773787635355E-5</v>
      </c>
    </row>
    <row r="3076" spans="1:26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0"/>
        <v>8.8000000000000003E-4</v>
      </c>
      <c r="P3076" s="6">
        <f t="shared" si="481"/>
        <v>7.333333333333333</v>
      </c>
      <c r="Q3076" t="str">
        <f t="shared" si="482"/>
        <v>theater</v>
      </c>
      <c r="R3076" t="str">
        <f t="shared" si="483"/>
        <v>spaces</v>
      </c>
      <c r="S3076" s="10">
        <f t="shared" si="484"/>
        <v>42409.321284722224</v>
      </c>
      <c r="T3076" s="10">
        <f t="shared" si="485"/>
        <v>42439.321284722224</v>
      </c>
      <c r="U3076">
        <f t="shared" si="486"/>
        <v>2016</v>
      </c>
      <c r="V3076">
        <f t="shared" si="487"/>
        <v>2016</v>
      </c>
      <c r="W3076" t="str">
        <f t="shared" si="488"/>
        <v>Feb</v>
      </c>
      <c r="X3076" t="str">
        <f t="shared" si="489"/>
        <v>&lt;1000</v>
      </c>
      <c r="Y3076" s="12">
        <f>VLOOKUP(H3076,Table1[#All],2,)*Kickstarter!E3076</f>
        <v>25.08</v>
      </c>
      <c r="Z3076" s="5">
        <f>Y3076/'currency conversion'!$B$18</f>
        <v>5.4436329704479797E-7</v>
      </c>
    </row>
    <row r="3077" spans="1:26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0"/>
        <v>8.6400000000000005E-2</v>
      </c>
      <c r="P3077" s="6">
        <f t="shared" si="481"/>
        <v>64.8</v>
      </c>
      <c r="Q3077" t="str">
        <f t="shared" si="482"/>
        <v>theater</v>
      </c>
      <c r="R3077" t="str">
        <f t="shared" si="483"/>
        <v>spaces</v>
      </c>
      <c r="S3077" s="10">
        <f t="shared" si="484"/>
        <v>42550.852314814816</v>
      </c>
      <c r="T3077" s="10">
        <f t="shared" si="485"/>
        <v>42600.852314814816</v>
      </c>
      <c r="U3077">
        <f t="shared" si="486"/>
        <v>2016</v>
      </c>
      <c r="V3077">
        <f t="shared" si="487"/>
        <v>2016</v>
      </c>
      <c r="W3077" t="str">
        <f t="shared" si="488"/>
        <v>Jun</v>
      </c>
      <c r="X3077" t="str">
        <f t="shared" si="489"/>
        <v>1000 to 4999</v>
      </c>
      <c r="Y3077" s="12">
        <f>VLOOKUP(H3077,Table1[#All],2,)*Kickstarter!E3077</f>
        <v>1296</v>
      </c>
      <c r="Z3077" s="5">
        <f>Y3077/'currency conversion'!$B$18</f>
        <v>2.8129778029109181E-5</v>
      </c>
    </row>
    <row r="3078" spans="1:26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0"/>
        <v>0.15060000000000001</v>
      </c>
      <c r="P3078" s="6">
        <f t="shared" si="481"/>
        <v>30.12</v>
      </c>
      <c r="Q3078" t="str">
        <f t="shared" si="482"/>
        <v>theater</v>
      </c>
      <c r="R3078" t="str">
        <f t="shared" si="483"/>
        <v>spaces</v>
      </c>
      <c r="S3078" s="10">
        <f t="shared" si="484"/>
        <v>42226.401886574073</v>
      </c>
      <c r="T3078" s="10">
        <f t="shared" si="485"/>
        <v>42286.401886574073</v>
      </c>
      <c r="U3078">
        <f t="shared" si="486"/>
        <v>2015</v>
      </c>
      <c r="V3078">
        <f t="shared" si="487"/>
        <v>2015</v>
      </c>
      <c r="W3078" t="str">
        <f t="shared" si="488"/>
        <v>Aug</v>
      </c>
      <c r="X3078" t="str">
        <f t="shared" si="489"/>
        <v>1000 to 4999</v>
      </c>
      <c r="Y3078" s="12">
        <f>VLOOKUP(H3078,Table1[#All],2,)*Kickstarter!E3078</f>
        <v>1506</v>
      </c>
      <c r="Z3078" s="5">
        <f>Y3078/'currency conversion'!$B$18</f>
        <v>3.2687843913455577E-5</v>
      </c>
    </row>
    <row r="3079" spans="1:26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0"/>
        <v>4.7727272727272731E-3</v>
      </c>
      <c r="P3079" s="6">
        <f t="shared" si="481"/>
        <v>52.5</v>
      </c>
      <c r="Q3079" t="str">
        <f t="shared" si="482"/>
        <v>theater</v>
      </c>
      <c r="R3079" t="str">
        <f t="shared" si="483"/>
        <v>spaces</v>
      </c>
      <c r="S3079" s="10">
        <f t="shared" si="484"/>
        <v>42766.706921296296</v>
      </c>
      <c r="T3079" s="10">
        <f t="shared" si="485"/>
        <v>42796.706921296296</v>
      </c>
      <c r="U3079">
        <f t="shared" si="486"/>
        <v>2017</v>
      </c>
      <c r="V3079">
        <f t="shared" si="487"/>
        <v>2017</v>
      </c>
      <c r="W3079" t="str">
        <f t="shared" si="488"/>
        <v>Jan</v>
      </c>
      <c r="X3079" t="str">
        <f t="shared" si="489"/>
        <v>&lt;1000</v>
      </c>
      <c r="Y3079" s="12">
        <f>VLOOKUP(H3079,Table1[#All],2,)*Kickstarter!E3079</f>
        <v>78.75</v>
      </c>
      <c r="Z3079" s="5">
        <f>Y3079/'currency conversion'!$B$18</f>
        <v>1.7092747066298982E-6</v>
      </c>
    </row>
    <row r="3080" spans="1:26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0"/>
        <v>1.1833333333333333E-3</v>
      </c>
      <c r="P3080" s="6">
        <f t="shared" si="481"/>
        <v>23.666666666666668</v>
      </c>
      <c r="Q3080" t="str">
        <f t="shared" si="482"/>
        <v>theater</v>
      </c>
      <c r="R3080" t="str">
        <f t="shared" si="483"/>
        <v>spaces</v>
      </c>
      <c r="S3080" s="10">
        <f t="shared" si="484"/>
        <v>42030.888831018514</v>
      </c>
      <c r="T3080" s="10">
        <f t="shared" si="485"/>
        <v>42060.888831018514</v>
      </c>
      <c r="U3080">
        <f t="shared" si="486"/>
        <v>2015</v>
      </c>
      <c r="V3080">
        <f t="shared" si="487"/>
        <v>2015</v>
      </c>
      <c r="W3080" t="str">
        <f t="shared" si="488"/>
        <v>Jan</v>
      </c>
      <c r="X3080" t="str">
        <f t="shared" si="489"/>
        <v>&lt;1000</v>
      </c>
      <c r="Y3080" s="12">
        <f>VLOOKUP(H3080,Table1[#All],2,)*Kickstarter!E3080</f>
        <v>71</v>
      </c>
      <c r="Z3080" s="5">
        <f>Y3080/'currency conversion'!$B$18</f>
        <v>1.5410603704218764E-6</v>
      </c>
    </row>
    <row r="3081" spans="1:26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0"/>
        <v>8.4173998587352451E-3</v>
      </c>
      <c r="P3081" s="6">
        <f t="shared" si="481"/>
        <v>415.77777777777777</v>
      </c>
      <c r="Q3081" t="str">
        <f t="shared" si="482"/>
        <v>theater</v>
      </c>
      <c r="R3081" t="str">
        <f t="shared" si="483"/>
        <v>spaces</v>
      </c>
      <c r="S3081" s="10">
        <f t="shared" si="484"/>
        <v>42055.463368055556</v>
      </c>
      <c r="T3081" s="10">
        <f t="shared" si="485"/>
        <v>42085.421701388885</v>
      </c>
      <c r="U3081">
        <f t="shared" si="486"/>
        <v>2015</v>
      </c>
      <c r="V3081">
        <f t="shared" si="487"/>
        <v>2015</v>
      </c>
      <c r="W3081" t="str">
        <f t="shared" si="488"/>
        <v>Feb</v>
      </c>
      <c r="X3081" t="str">
        <f t="shared" si="489"/>
        <v>10000 to 14999</v>
      </c>
      <c r="Y3081" s="12">
        <f>VLOOKUP(H3081,Table1[#All],2,)*Kickstarter!E3081</f>
        <v>11226</v>
      </c>
      <c r="Z3081" s="5">
        <f>Y3081/'currency conversion'!$B$18</f>
        <v>2.4366117913177443E-4</v>
      </c>
    </row>
    <row r="3082" spans="1:26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0"/>
        <v>1.8799999999999999E-4</v>
      </c>
      <c r="P3082" s="6">
        <f t="shared" si="481"/>
        <v>53.714285714285715</v>
      </c>
      <c r="Q3082" t="str">
        <f t="shared" si="482"/>
        <v>theater</v>
      </c>
      <c r="R3082" t="str">
        <f t="shared" si="483"/>
        <v>spaces</v>
      </c>
      <c r="S3082" s="10">
        <f t="shared" si="484"/>
        <v>41939.778287037036</v>
      </c>
      <c r="T3082" s="10">
        <f t="shared" si="485"/>
        <v>41999.8199537037</v>
      </c>
      <c r="U3082">
        <f t="shared" si="486"/>
        <v>2014</v>
      </c>
      <c r="V3082">
        <f t="shared" si="487"/>
        <v>2014</v>
      </c>
      <c r="W3082" t="str">
        <f t="shared" si="488"/>
        <v>Oct</v>
      </c>
      <c r="X3082" t="str">
        <f t="shared" si="489"/>
        <v>&lt;1000</v>
      </c>
      <c r="Y3082" s="12">
        <f>VLOOKUP(H3082,Table1[#All],2,)*Kickstarter!E3082</f>
        <v>376</v>
      </c>
      <c r="Z3082" s="5">
        <f>Y3082/'currency conversion'!$B$18</f>
        <v>8.161108440544022E-6</v>
      </c>
    </row>
    <row r="3083" spans="1:26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0"/>
        <v>2.1029999999999998E-3</v>
      </c>
      <c r="P3083" s="6">
        <f t="shared" si="481"/>
        <v>420.6</v>
      </c>
      <c r="Q3083" t="str">
        <f t="shared" si="482"/>
        <v>theater</v>
      </c>
      <c r="R3083" t="str">
        <f t="shared" si="483"/>
        <v>spaces</v>
      </c>
      <c r="S3083" s="10">
        <f t="shared" si="484"/>
        <v>42236.931608796294</v>
      </c>
      <c r="T3083" s="10">
        <f t="shared" si="485"/>
        <v>42266.931608796294</v>
      </c>
      <c r="U3083">
        <f t="shared" si="486"/>
        <v>2015</v>
      </c>
      <c r="V3083">
        <f t="shared" si="487"/>
        <v>2015</v>
      </c>
      <c r="W3083" t="str">
        <f t="shared" si="488"/>
        <v>Aug</v>
      </c>
      <c r="X3083" t="str">
        <f t="shared" si="489"/>
        <v>1000 to 4999</v>
      </c>
      <c r="Y3083" s="12">
        <f>VLOOKUP(H3083,Table1[#All],2,)*Kickstarter!E3083</f>
        <v>2103</v>
      </c>
      <c r="Z3083" s="5">
        <f>Y3083/'currency conversion'!$B$18</f>
        <v>4.5645774070383184E-5</v>
      </c>
    </row>
    <row r="3084" spans="1:26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0"/>
        <v>0</v>
      </c>
      <c r="P3084" s="6">
        <f t="shared" si="481"/>
        <v>0</v>
      </c>
      <c r="Q3084" t="str">
        <f t="shared" si="482"/>
        <v>theater</v>
      </c>
      <c r="R3084" t="str">
        <f t="shared" si="483"/>
        <v>spaces</v>
      </c>
      <c r="S3084" s="10">
        <f t="shared" si="484"/>
        <v>42293.672986111109</v>
      </c>
      <c r="T3084" s="10">
        <f t="shared" si="485"/>
        <v>42323.71465277778</v>
      </c>
      <c r="U3084">
        <f t="shared" si="486"/>
        <v>2015</v>
      </c>
      <c r="V3084">
        <f t="shared" si="487"/>
        <v>2015</v>
      </c>
      <c r="W3084" t="str">
        <f t="shared" si="488"/>
        <v>Oct</v>
      </c>
      <c r="X3084" t="str">
        <f t="shared" si="489"/>
        <v>No funding</v>
      </c>
      <c r="Y3084" s="12">
        <f>VLOOKUP(H3084,Table1[#All],2,)*Kickstarter!E3084</f>
        <v>0</v>
      </c>
      <c r="Z3084" s="5">
        <f>Y3084/'currency conversion'!$B$18</f>
        <v>0</v>
      </c>
    </row>
    <row r="3085" spans="1:26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0"/>
        <v>2.8E-3</v>
      </c>
      <c r="P3085" s="6">
        <f t="shared" si="481"/>
        <v>18.666666666666668</v>
      </c>
      <c r="Q3085" t="str">
        <f t="shared" si="482"/>
        <v>theater</v>
      </c>
      <c r="R3085" t="str">
        <f t="shared" si="483"/>
        <v>spaces</v>
      </c>
      <c r="S3085" s="10">
        <f t="shared" si="484"/>
        <v>41853.313402777778</v>
      </c>
      <c r="T3085" s="10">
        <f t="shared" si="485"/>
        <v>41882.958333333336</v>
      </c>
      <c r="U3085">
        <f t="shared" si="486"/>
        <v>2014</v>
      </c>
      <c r="V3085">
        <f t="shared" si="487"/>
        <v>2014</v>
      </c>
      <c r="W3085" t="str">
        <f t="shared" si="488"/>
        <v>Aug</v>
      </c>
      <c r="X3085" t="str">
        <f t="shared" si="489"/>
        <v>&lt;1000</v>
      </c>
      <c r="Y3085" s="12">
        <f>VLOOKUP(H3085,Table1[#All],2,)*Kickstarter!E3085</f>
        <v>56</v>
      </c>
      <c r="Z3085" s="5">
        <f>Y3085/'currency conversion'!$B$18</f>
        <v>1.2154842358257054E-6</v>
      </c>
    </row>
    <row r="3086" spans="1:26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0"/>
        <v>0.11579206701157921</v>
      </c>
      <c r="P3086" s="6">
        <f t="shared" si="481"/>
        <v>78.333333333333329</v>
      </c>
      <c r="Q3086" t="str">
        <f t="shared" si="482"/>
        <v>theater</v>
      </c>
      <c r="R3086" t="str">
        <f t="shared" si="483"/>
        <v>spaces</v>
      </c>
      <c r="S3086" s="10">
        <f t="shared" si="484"/>
        <v>42100.473738425921</v>
      </c>
      <c r="T3086" s="10">
        <f t="shared" si="485"/>
        <v>42129.533333333333</v>
      </c>
      <c r="U3086">
        <f t="shared" si="486"/>
        <v>2015</v>
      </c>
      <c r="V3086">
        <f t="shared" si="487"/>
        <v>2015</v>
      </c>
      <c r="W3086" t="str">
        <f t="shared" si="488"/>
        <v>Apr</v>
      </c>
      <c r="X3086" t="str">
        <f t="shared" si="489"/>
        <v>&lt;1000</v>
      </c>
      <c r="Y3086" s="12">
        <f>VLOOKUP(H3086,Table1[#All],2,)*Kickstarter!E3086</f>
        <v>470</v>
      </c>
      <c r="Z3086" s="5">
        <f>Y3086/'currency conversion'!$B$18</f>
        <v>1.0201385550680027E-5</v>
      </c>
    </row>
    <row r="3087" spans="1:26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0"/>
        <v>2.4400000000000002E-2</v>
      </c>
      <c r="P3087" s="6">
        <f t="shared" si="481"/>
        <v>67.777777777777771</v>
      </c>
      <c r="Q3087" t="str">
        <f t="shared" si="482"/>
        <v>theater</v>
      </c>
      <c r="R3087" t="str">
        <f t="shared" si="483"/>
        <v>spaces</v>
      </c>
      <c r="S3087" s="10">
        <f t="shared" si="484"/>
        <v>42246.633784722224</v>
      </c>
      <c r="T3087" s="10">
        <f t="shared" si="485"/>
        <v>42276.633784722224</v>
      </c>
      <c r="U3087">
        <f t="shared" si="486"/>
        <v>2015</v>
      </c>
      <c r="V3087">
        <f t="shared" si="487"/>
        <v>2015</v>
      </c>
      <c r="W3087" t="str">
        <f t="shared" si="488"/>
        <v>Aug</v>
      </c>
      <c r="X3087" t="str">
        <f t="shared" si="489"/>
        <v>&lt;1000</v>
      </c>
      <c r="Y3087" s="12">
        <f>VLOOKUP(H3087,Table1[#All],2,)*Kickstarter!E3087</f>
        <v>610</v>
      </c>
      <c r="Z3087" s="5">
        <f>Y3087/'currency conversion'!$B$18</f>
        <v>1.324009614024429E-5</v>
      </c>
    </row>
    <row r="3088" spans="1:26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0"/>
        <v>2.5000000000000001E-3</v>
      </c>
      <c r="P3088" s="6">
        <f t="shared" si="481"/>
        <v>16.666666666666668</v>
      </c>
      <c r="Q3088" t="str">
        <f t="shared" si="482"/>
        <v>theater</v>
      </c>
      <c r="R3088" t="str">
        <f t="shared" si="483"/>
        <v>spaces</v>
      </c>
      <c r="S3088" s="10">
        <f t="shared" si="484"/>
        <v>42173.42082175926</v>
      </c>
      <c r="T3088" s="10">
        <f t="shared" si="485"/>
        <v>42233.42082175926</v>
      </c>
      <c r="U3088">
        <f t="shared" si="486"/>
        <v>2015</v>
      </c>
      <c r="V3088">
        <f t="shared" si="487"/>
        <v>2015</v>
      </c>
      <c r="W3088" t="str">
        <f t="shared" si="488"/>
        <v>Jun</v>
      </c>
      <c r="X3088" t="str">
        <f t="shared" si="489"/>
        <v>&lt;1000</v>
      </c>
      <c r="Y3088" s="12">
        <f>VLOOKUP(H3088,Table1[#All],2,)*Kickstarter!E3088</f>
        <v>56.999999999999993</v>
      </c>
      <c r="Z3088" s="5">
        <f>Y3088/'currency conversion'!$B$18</f>
        <v>1.23718931146545E-6</v>
      </c>
    </row>
    <row r="3089" spans="1:26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0"/>
        <v>6.2500000000000003E-3</v>
      </c>
      <c r="P3089" s="6">
        <f t="shared" si="481"/>
        <v>62.5</v>
      </c>
      <c r="Q3089" t="str">
        <f t="shared" si="482"/>
        <v>theater</v>
      </c>
      <c r="R3089" t="str">
        <f t="shared" si="483"/>
        <v>spaces</v>
      </c>
      <c r="S3089" s="10">
        <f t="shared" si="484"/>
        <v>42664.900347222225</v>
      </c>
      <c r="T3089" s="10">
        <f t="shared" si="485"/>
        <v>42724.942013888889</v>
      </c>
      <c r="U3089">
        <f t="shared" si="486"/>
        <v>2016</v>
      </c>
      <c r="V3089">
        <f t="shared" si="487"/>
        <v>2016</v>
      </c>
      <c r="W3089" t="str">
        <f t="shared" si="488"/>
        <v>Oct</v>
      </c>
      <c r="X3089" t="str">
        <f t="shared" si="489"/>
        <v>&lt;1000</v>
      </c>
      <c r="Y3089" s="12">
        <f>VLOOKUP(H3089,Table1[#All],2,)*Kickstarter!E3089</f>
        <v>125</v>
      </c>
      <c r="Z3089" s="5">
        <f>Y3089/'currency conversion'!$B$18</f>
        <v>2.7131344549680923E-6</v>
      </c>
    </row>
    <row r="3090" spans="1:26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0"/>
        <v>1.9384615384615384E-3</v>
      </c>
      <c r="P3090" s="6">
        <f t="shared" si="481"/>
        <v>42</v>
      </c>
      <c r="Q3090" t="str">
        <f t="shared" si="482"/>
        <v>theater</v>
      </c>
      <c r="R3090" t="str">
        <f t="shared" si="483"/>
        <v>spaces</v>
      </c>
      <c r="S3090" s="10">
        <f t="shared" si="484"/>
        <v>41981.32230324074</v>
      </c>
      <c r="T3090" s="10">
        <f t="shared" si="485"/>
        <v>42012.320138888885</v>
      </c>
      <c r="U3090">
        <f t="shared" si="486"/>
        <v>2014</v>
      </c>
      <c r="V3090">
        <f t="shared" si="487"/>
        <v>2015</v>
      </c>
      <c r="W3090" t="str">
        <f t="shared" si="488"/>
        <v>Dec</v>
      </c>
      <c r="X3090" t="str">
        <f t="shared" si="489"/>
        <v>&lt;1000</v>
      </c>
      <c r="Y3090" s="12">
        <f>VLOOKUP(H3090,Table1[#All],2,)*Kickstarter!E3090</f>
        <v>126</v>
      </c>
      <c r="Z3090" s="5">
        <f>Y3090/'currency conversion'!$B$18</f>
        <v>2.7348395306078369E-6</v>
      </c>
    </row>
    <row r="3091" spans="1:26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0"/>
        <v>0.23416000000000001</v>
      </c>
      <c r="P3091" s="6">
        <f t="shared" si="481"/>
        <v>130.0888888888889</v>
      </c>
      <c r="Q3091" t="str">
        <f t="shared" si="482"/>
        <v>theater</v>
      </c>
      <c r="R3091" t="str">
        <f t="shared" si="483"/>
        <v>spaces</v>
      </c>
      <c r="S3091" s="10">
        <f t="shared" si="484"/>
        <v>42528.292627314819</v>
      </c>
      <c r="T3091" s="10">
        <f t="shared" si="485"/>
        <v>42559.832638888889</v>
      </c>
      <c r="U3091">
        <f t="shared" si="486"/>
        <v>2016</v>
      </c>
      <c r="V3091">
        <f t="shared" si="487"/>
        <v>2016</v>
      </c>
      <c r="W3091" t="str">
        <f t="shared" si="488"/>
        <v>Jun</v>
      </c>
      <c r="X3091" t="str">
        <f t="shared" si="489"/>
        <v>5000 to 9999</v>
      </c>
      <c r="Y3091" s="12">
        <f>VLOOKUP(H3091,Table1[#All],2,)*Kickstarter!E3091</f>
        <v>5854</v>
      </c>
      <c r="Z3091" s="5">
        <f>Y3091/'currency conversion'!$B$18</f>
        <v>1.270615127950657E-4</v>
      </c>
    </row>
    <row r="3092" spans="1:26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0"/>
        <v>5.080888888888889E-2</v>
      </c>
      <c r="P3092" s="6">
        <f t="shared" si="481"/>
        <v>1270.2222222222222</v>
      </c>
      <c r="Q3092" t="str">
        <f t="shared" si="482"/>
        <v>theater</v>
      </c>
      <c r="R3092" t="str">
        <f t="shared" si="483"/>
        <v>spaces</v>
      </c>
      <c r="S3092" s="10">
        <f t="shared" si="484"/>
        <v>42065.568807870368</v>
      </c>
      <c r="T3092" s="10">
        <f t="shared" si="485"/>
        <v>42125.527141203704</v>
      </c>
      <c r="U3092">
        <f t="shared" si="486"/>
        <v>2015</v>
      </c>
      <c r="V3092">
        <f t="shared" si="487"/>
        <v>2015</v>
      </c>
      <c r="W3092" t="str">
        <f t="shared" si="488"/>
        <v>Mar</v>
      </c>
      <c r="X3092" t="str">
        <f t="shared" si="489"/>
        <v>10000 to 14999</v>
      </c>
      <c r="Y3092" s="12">
        <f>VLOOKUP(H3092,Table1[#All],2,)*Kickstarter!E3092</f>
        <v>11432</v>
      </c>
      <c r="Z3092" s="5">
        <f>Y3092/'currency conversion'!$B$18</f>
        <v>2.4813242471356182E-4</v>
      </c>
    </row>
    <row r="3093" spans="1:26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0"/>
        <v>0.15920000000000001</v>
      </c>
      <c r="P3093" s="6">
        <f t="shared" si="481"/>
        <v>88.444444444444443</v>
      </c>
      <c r="Q3093" t="str">
        <f t="shared" si="482"/>
        <v>theater</v>
      </c>
      <c r="R3093" t="str">
        <f t="shared" si="483"/>
        <v>spaces</v>
      </c>
      <c r="S3093" s="10">
        <f t="shared" si="484"/>
        <v>42566.698414351849</v>
      </c>
      <c r="T3093" s="10">
        <f t="shared" si="485"/>
        <v>42596.698414351849</v>
      </c>
      <c r="U3093">
        <f t="shared" si="486"/>
        <v>2016</v>
      </c>
      <c r="V3093">
        <f t="shared" si="487"/>
        <v>2016</v>
      </c>
      <c r="W3093" t="str">
        <f t="shared" si="488"/>
        <v>Jul</v>
      </c>
      <c r="X3093" t="str">
        <f t="shared" si="489"/>
        <v>&lt;1000</v>
      </c>
      <c r="Y3093" s="12">
        <f>VLOOKUP(H3093,Table1[#All],2,)*Kickstarter!E3093</f>
        <v>796</v>
      </c>
      <c r="Z3093" s="5">
        <f>Y3093/'currency conversion'!$B$18</f>
        <v>1.727724020923681E-5</v>
      </c>
    </row>
    <row r="3094" spans="1:26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0"/>
        <v>1.1831900000000001E-2</v>
      </c>
      <c r="P3094" s="6">
        <f t="shared" si="481"/>
        <v>56.342380952380957</v>
      </c>
      <c r="Q3094" t="str">
        <f t="shared" si="482"/>
        <v>theater</v>
      </c>
      <c r="R3094" t="str">
        <f t="shared" si="483"/>
        <v>spaces</v>
      </c>
      <c r="S3094" s="10">
        <f t="shared" si="484"/>
        <v>42255.369351851856</v>
      </c>
      <c r="T3094" s="10">
        <f t="shared" si="485"/>
        <v>42292.666666666672</v>
      </c>
      <c r="U3094">
        <f t="shared" si="486"/>
        <v>2015</v>
      </c>
      <c r="V3094">
        <f t="shared" si="487"/>
        <v>2015</v>
      </c>
      <c r="W3094" t="str">
        <f t="shared" si="488"/>
        <v>Sep</v>
      </c>
      <c r="X3094" t="str">
        <f t="shared" si="489"/>
        <v>1000 to 4999</v>
      </c>
      <c r="Y3094" s="12">
        <f>VLOOKUP(H3094,Table1[#All],2,)*Kickstarter!E3094</f>
        <v>1183.19</v>
      </c>
      <c r="Z3094" s="5">
        <f>Y3094/'currency conversion'!$B$18</f>
        <v>2.5681228446189578E-5</v>
      </c>
    </row>
    <row r="3095" spans="1:26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0"/>
        <v>0.22750000000000001</v>
      </c>
      <c r="P3095" s="6">
        <f t="shared" si="481"/>
        <v>53.529411764705884</v>
      </c>
      <c r="Q3095" t="str">
        <f t="shared" si="482"/>
        <v>theater</v>
      </c>
      <c r="R3095" t="str">
        <f t="shared" si="483"/>
        <v>spaces</v>
      </c>
      <c r="S3095" s="10">
        <f t="shared" si="484"/>
        <v>41760.659039351856</v>
      </c>
      <c r="T3095" s="10">
        <f t="shared" si="485"/>
        <v>41790.915972222225</v>
      </c>
      <c r="U3095">
        <f t="shared" si="486"/>
        <v>2014</v>
      </c>
      <c r="V3095">
        <f t="shared" si="487"/>
        <v>2014</v>
      </c>
      <c r="W3095" t="str">
        <f t="shared" si="488"/>
        <v>May</v>
      </c>
      <c r="X3095" t="str">
        <f t="shared" si="489"/>
        <v>&lt;1000</v>
      </c>
      <c r="Y3095" s="12">
        <f>VLOOKUP(H3095,Table1[#All],2,)*Kickstarter!E3095</f>
        <v>682.5</v>
      </c>
      <c r="Z3095" s="5">
        <f>Y3095/'currency conversion'!$B$18</f>
        <v>1.4813714124125784E-5</v>
      </c>
    </row>
    <row r="3096" spans="1:26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0"/>
        <v>2.5000000000000001E-4</v>
      </c>
      <c r="P3096" s="6">
        <f t="shared" si="481"/>
        <v>25</v>
      </c>
      <c r="Q3096" t="str">
        <f t="shared" si="482"/>
        <v>theater</v>
      </c>
      <c r="R3096" t="str">
        <f t="shared" si="483"/>
        <v>spaces</v>
      </c>
      <c r="S3096" s="10">
        <f t="shared" si="484"/>
        <v>42207.545787037037</v>
      </c>
      <c r="T3096" s="10">
        <f t="shared" si="485"/>
        <v>42267.545787037037</v>
      </c>
      <c r="U3096">
        <f t="shared" si="486"/>
        <v>2015</v>
      </c>
      <c r="V3096">
        <f t="shared" si="487"/>
        <v>2015</v>
      </c>
      <c r="W3096" t="str">
        <f t="shared" si="488"/>
        <v>Jul</v>
      </c>
      <c r="X3096" t="str">
        <f t="shared" si="489"/>
        <v>&lt;1000</v>
      </c>
      <c r="Y3096" s="12">
        <f>VLOOKUP(H3096,Table1[#All],2,)*Kickstarter!E3096</f>
        <v>25</v>
      </c>
      <c r="Z3096" s="5">
        <f>Y3096/'currency conversion'!$B$18</f>
        <v>5.4262689099361849E-7</v>
      </c>
    </row>
    <row r="3097" spans="1:26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0"/>
        <v>3.351206434316354E-3</v>
      </c>
      <c r="P3097" s="6">
        <f t="shared" si="481"/>
        <v>50</v>
      </c>
      <c r="Q3097" t="str">
        <f t="shared" si="482"/>
        <v>theater</v>
      </c>
      <c r="R3097" t="str">
        <f t="shared" si="483"/>
        <v>spaces</v>
      </c>
      <c r="S3097" s="10">
        <f t="shared" si="484"/>
        <v>42522.775231481486</v>
      </c>
      <c r="T3097" s="10">
        <f t="shared" si="485"/>
        <v>42582.775231481486</v>
      </c>
      <c r="U3097">
        <f t="shared" si="486"/>
        <v>2016</v>
      </c>
      <c r="V3097">
        <f t="shared" si="487"/>
        <v>2016</v>
      </c>
      <c r="W3097" t="str">
        <f t="shared" si="488"/>
        <v>Jun</v>
      </c>
      <c r="X3097" t="str">
        <f t="shared" si="489"/>
        <v>&lt;1000</v>
      </c>
      <c r="Y3097" s="12">
        <f>VLOOKUP(H3097,Table1[#All],2,)*Kickstarter!E3097</f>
        <v>50</v>
      </c>
      <c r="Z3097" s="5">
        <f>Y3097/'currency conversion'!$B$18</f>
        <v>1.085253781987237E-6</v>
      </c>
    </row>
    <row r="3098" spans="1:26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0"/>
        <v>3.9750000000000001E-2</v>
      </c>
      <c r="P3098" s="6">
        <f t="shared" si="481"/>
        <v>56.785714285714285</v>
      </c>
      <c r="Q3098" t="str">
        <f t="shared" si="482"/>
        <v>theater</v>
      </c>
      <c r="R3098" t="str">
        <f t="shared" si="483"/>
        <v>spaces</v>
      </c>
      <c r="S3098" s="10">
        <f t="shared" si="484"/>
        <v>42114.575532407413</v>
      </c>
      <c r="T3098" s="10">
        <f t="shared" si="485"/>
        <v>42144.575532407413</v>
      </c>
      <c r="U3098">
        <f t="shared" si="486"/>
        <v>2015</v>
      </c>
      <c r="V3098">
        <f t="shared" si="487"/>
        <v>2015</v>
      </c>
      <c r="W3098" t="str">
        <f t="shared" si="488"/>
        <v>Apr</v>
      </c>
      <c r="X3098" t="str">
        <f t="shared" si="489"/>
        <v>&lt;1000</v>
      </c>
      <c r="Y3098" s="12">
        <f>VLOOKUP(H3098,Table1[#All],2,)*Kickstarter!E3098</f>
        <v>795</v>
      </c>
      <c r="Z3098" s="5">
        <f>Y3098/'currency conversion'!$B$18</f>
        <v>1.7255535133597066E-5</v>
      </c>
    </row>
    <row r="3099" spans="1:26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0"/>
        <v>0.17150000000000001</v>
      </c>
      <c r="P3099" s="6">
        <f t="shared" si="481"/>
        <v>40.833333333333336</v>
      </c>
      <c r="Q3099" t="str">
        <f t="shared" si="482"/>
        <v>theater</v>
      </c>
      <c r="R3099" t="str">
        <f t="shared" si="483"/>
        <v>spaces</v>
      </c>
      <c r="S3099" s="10">
        <f t="shared" si="484"/>
        <v>42629.253483796296</v>
      </c>
      <c r="T3099" s="10">
        <f t="shared" si="485"/>
        <v>42650.333333333328</v>
      </c>
      <c r="U3099">
        <f t="shared" si="486"/>
        <v>2016</v>
      </c>
      <c r="V3099">
        <f t="shared" si="487"/>
        <v>2016</v>
      </c>
      <c r="W3099" t="str">
        <f t="shared" si="488"/>
        <v>Sep</v>
      </c>
      <c r="X3099" t="str">
        <f t="shared" si="489"/>
        <v>1000 to 4999</v>
      </c>
      <c r="Y3099" s="12">
        <f>VLOOKUP(H3099,Table1[#All],2,)*Kickstarter!E3099</f>
        <v>2246.65</v>
      </c>
      <c r="Z3099" s="5">
        <f>Y3099/'currency conversion'!$B$18</f>
        <v>4.8763708186032515E-5</v>
      </c>
    </row>
    <row r="3100" spans="1:26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0"/>
        <v>3.608004104669061E-2</v>
      </c>
      <c r="P3100" s="6">
        <f t="shared" si="481"/>
        <v>65.111111111111114</v>
      </c>
      <c r="Q3100" t="str">
        <f t="shared" si="482"/>
        <v>theater</v>
      </c>
      <c r="R3100" t="str">
        <f t="shared" si="483"/>
        <v>spaces</v>
      </c>
      <c r="S3100" s="10">
        <f t="shared" si="484"/>
        <v>42359.542233796295</v>
      </c>
      <c r="T3100" s="10">
        <f t="shared" si="485"/>
        <v>42407.76180555555</v>
      </c>
      <c r="U3100">
        <f t="shared" si="486"/>
        <v>2015</v>
      </c>
      <c r="V3100">
        <f t="shared" si="487"/>
        <v>2016</v>
      </c>
      <c r="W3100" t="str">
        <f t="shared" si="488"/>
        <v>Dec</v>
      </c>
      <c r="X3100" t="str">
        <f t="shared" si="489"/>
        <v>1000 to 4999</v>
      </c>
      <c r="Y3100" s="12">
        <f>VLOOKUP(H3100,Table1[#All],2,)*Kickstarter!E3100</f>
        <v>1758</v>
      </c>
      <c r="Z3100" s="5">
        <f>Y3100/'currency conversion'!$B$18</f>
        <v>3.8157522974671246E-5</v>
      </c>
    </row>
    <row r="3101" spans="1:26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0"/>
        <v>0.13900000000000001</v>
      </c>
      <c r="P3101" s="6">
        <f t="shared" si="481"/>
        <v>55.6</v>
      </c>
      <c r="Q3101" t="str">
        <f t="shared" si="482"/>
        <v>theater</v>
      </c>
      <c r="R3101" t="str">
        <f t="shared" si="483"/>
        <v>spaces</v>
      </c>
      <c r="S3101" s="10">
        <f t="shared" si="484"/>
        <v>42381.939710648148</v>
      </c>
      <c r="T3101" s="10">
        <f t="shared" si="485"/>
        <v>42411.939710648148</v>
      </c>
      <c r="U3101">
        <f t="shared" si="486"/>
        <v>2016</v>
      </c>
      <c r="V3101">
        <f t="shared" si="487"/>
        <v>2016</v>
      </c>
      <c r="W3101" t="str">
        <f t="shared" si="488"/>
        <v>Jan</v>
      </c>
      <c r="X3101" t="str">
        <f t="shared" si="489"/>
        <v>&lt;1000</v>
      </c>
      <c r="Y3101" s="12">
        <f>VLOOKUP(H3101,Table1[#All],2,)*Kickstarter!E3101</f>
        <v>278</v>
      </c>
      <c r="Z3101" s="5">
        <f>Y3101/'currency conversion'!$B$18</f>
        <v>6.0340110278490375E-6</v>
      </c>
    </row>
    <row r="3102" spans="1:26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0"/>
        <v>0.15225</v>
      </c>
      <c r="P3102" s="6">
        <f t="shared" si="481"/>
        <v>140.53846153846155</v>
      </c>
      <c r="Q3102" t="str">
        <f t="shared" si="482"/>
        <v>theater</v>
      </c>
      <c r="R3102" t="str">
        <f t="shared" si="483"/>
        <v>spaces</v>
      </c>
      <c r="S3102" s="10">
        <f t="shared" si="484"/>
        <v>41902.372395833336</v>
      </c>
      <c r="T3102" s="10">
        <f t="shared" si="485"/>
        <v>41932.372395833336</v>
      </c>
      <c r="U3102">
        <f t="shared" si="486"/>
        <v>2014</v>
      </c>
      <c r="V3102">
        <f t="shared" si="487"/>
        <v>2014</v>
      </c>
      <c r="W3102" t="str">
        <f t="shared" si="488"/>
        <v>Sep</v>
      </c>
      <c r="X3102" t="str">
        <f t="shared" si="489"/>
        <v>1000 to 4999</v>
      </c>
      <c r="Y3102" s="12">
        <f>VLOOKUP(H3102,Table1[#All],2,)*Kickstarter!E3102</f>
        <v>1827</v>
      </c>
      <c r="Z3102" s="5">
        <f>Y3102/'currency conversion'!$B$18</f>
        <v>3.9655173193813639E-5</v>
      </c>
    </row>
    <row r="3103" spans="1:26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0"/>
        <v>0.12</v>
      </c>
      <c r="P3103" s="6">
        <f t="shared" si="481"/>
        <v>25</v>
      </c>
      <c r="Q3103" t="str">
        <f t="shared" si="482"/>
        <v>theater</v>
      </c>
      <c r="R3103" t="str">
        <f t="shared" si="483"/>
        <v>spaces</v>
      </c>
      <c r="S3103" s="10">
        <f t="shared" si="484"/>
        <v>42171.133530092593</v>
      </c>
      <c r="T3103" s="10">
        <f t="shared" si="485"/>
        <v>42201.080555555556</v>
      </c>
      <c r="U3103">
        <f t="shared" si="486"/>
        <v>2015</v>
      </c>
      <c r="V3103">
        <f t="shared" si="487"/>
        <v>2015</v>
      </c>
      <c r="W3103" t="str">
        <f t="shared" si="488"/>
        <v>Jun</v>
      </c>
      <c r="X3103" t="str">
        <f t="shared" si="489"/>
        <v>&lt;1000</v>
      </c>
      <c r="Y3103" s="12">
        <f>VLOOKUP(H3103,Table1[#All],2,)*Kickstarter!E3103</f>
        <v>341.99999999999994</v>
      </c>
      <c r="Z3103" s="5">
        <f>Y3103/'currency conversion'!$B$18</f>
        <v>7.4231358687926994E-6</v>
      </c>
    </row>
    <row r="3104" spans="1:26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0"/>
        <v>0.391125</v>
      </c>
      <c r="P3104" s="6">
        <f t="shared" si="481"/>
        <v>69.533333333333331</v>
      </c>
      <c r="Q3104" t="str">
        <f t="shared" si="482"/>
        <v>theater</v>
      </c>
      <c r="R3104" t="str">
        <f t="shared" si="483"/>
        <v>spaces</v>
      </c>
      <c r="S3104" s="10">
        <f t="shared" si="484"/>
        <v>42555.090486111112</v>
      </c>
      <c r="T3104" s="10">
        <f t="shared" si="485"/>
        <v>42605.090486111112</v>
      </c>
      <c r="U3104">
        <f t="shared" si="486"/>
        <v>2016</v>
      </c>
      <c r="V3104">
        <f t="shared" si="487"/>
        <v>2016</v>
      </c>
      <c r="W3104" t="str">
        <f t="shared" si="488"/>
        <v>Jul</v>
      </c>
      <c r="X3104" t="str">
        <f t="shared" si="489"/>
        <v>5000 to 9999</v>
      </c>
      <c r="Y3104" s="12">
        <f>VLOOKUP(H3104,Table1[#All],2,)*Kickstarter!E3104</f>
        <v>8197.98</v>
      </c>
      <c r="Z3104" s="5">
        <f>Y3104/'currency conversion'!$B$18</f>
        <v>1.7793777599311455E-4</v>
      </c>
    </row>
    <row r="3105" spans="1:26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0"/>
        <v>2.6829268292682929E-3</v>
      </c>
      <c r="P3105" s="6">
        <f t="shared" si="481"/>
        <v>5.5</v>
      </c>
      <c r="Q3105" t="str">
        <f t="shared" si="482"/>
        <v>theater</v>
      </c>
      <c r="R3105" t="str">
        <f t="shared" si="483"/>
        <v>spaces</v>
      </c>
      <c r="S3105" s="10">
        <f t="shared" si="484"/>
        <v>42106.906319444446</v>
      </c>
      <c r="T3105" s="10">
        <f t="shared" si="485"/>
        <v>42166.906319444446</v>
      </c>
      <c r="U3105">
        <f t="shared" si="486"/>
        <v>2015</v>
      </c>
      <c r="V3105">
        <f t="shared" si="487"/>
        <v>2015</v>
      </c>
      <c r="W3105" t="str">
        <f t="shared" si="488"/>
        <v>Apr</v>
      </c>
      <c r="X3105" t="str">
        <f t="shared" si="489"/>
        <v>&lt;1000</v>
      </c>
      <c r="Y3105" s="12">
        <f>VLOOKUP(H3105,Table1[#All],2,)*Kickstarter!E3105</f>
        <v>11</v>
      </c>
      <c r="Z3105" s="5">
        <f>Y3105/'currency conversion'!$B$18</f>
        <v>2.3875583203719213E-7</v>
      </c>
    </row>
    <row r="3106" spans="1:26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0"/>
        <v>0.29625000000000001</v>
      </c>
      <c r="P3106" s="6">
        <f t="shared" si="481"/>
        <v>237</v>
      </c>
      <c r="Q3106" t="str">
        <f t="shared" si="482"/>
        <v>theater</v>
      </c>
      <c r="R3106" t="str">
        <f t="shared" si="483"/>
        <v>spaces</v>
      </c>
      <c r="S3106" s="10">
        <f t="shared" si="484"/>
        <v>42006.658692129626</v>
      </c>
      <c r="T3106" s="10">
        <f t="shared" si="485"/>
        <v>42037.833333333328</v>
      </c>
      <c r="U3106">
        <f t="shared" si="486"/>
        <v>2015</v>
      </c>
      <c r="V3106">
        <f t="shared" si="487"/>
        <v>2015</v>
      </c>
      <c r="W3106" t="str">
        <f t="shared" si="488"/>
        <v>Jan</v>
      </c>
      <c r="X3106" t="str">
        <f t="shared" si="489"/>
        <v>1000 to 4999</v>
      </c>
      <c r="Y3106" s="12">
        <f>VLOOKUP(H3106,Table1[#All],2,)*Kickstarter!E3106</f>
        <v>841.34999999999991</v>
      </c>
      <c r="Z3106" s="5">
        <f>Y3106/'currency conversion'!$B$18</f>
        <v>1.8261565389499233E-5</v>
      </c>
    </row>
    <row r="3107" spans="1:26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0"/>
        <v>0.4236099230111206</v>
      </c>
      <c r="P3107" s="6">
        <f t="shared" si="481"/>
        <v>79.870967741935488</v>
      </c>
      <c r="Q3107" t="str">
        <f t="shared" si="482"/>
        <v>theater</v>
      </c>
      <c r="R3107" t="str">
        <f t="shared" si="483"/>
        <v>spaces</v>
      </c>
      <c r="S3107" s="10">
        <f t="shared" si="484"/>
        <v>41876.468935185185</v>
      </c>
      <c r="T3107" s="10">
        <f t="shared" si="485"/>
        <v>41930.958333333336</v>
      </c>
      <c r="U3107">
        <f t="shared" si="486"/>
        <v>2014</v>
      </c>
      <c r="V3107">
        <f t="shared" si="487"/>
        <v>2014</v>
      </c>
      <c r="W3107" t="str">
        <f t="shared" si="488"/>
        <v>Aug</v>
      </c>
      <c r="X3107" t="str">
        <f t="shared" si="489"/>
        <v>1000 to 4999</v>
      </c>
      <c r="Y3107" s="12">
        <f>VLOOKUP(H3107,Table1[#All],2,)*Kickstarter!E3107</f>
        <v>2476</v>
      </c>
      <c r="Z3107" s="5">
        <f>Y3107/'currency conversion'!$B$18</f>
        <v>5.3741767284007969E-5</v>
      </c>
    </row>
    <row r="3108" spans="1:26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0"/>
        <v>4.1000000000000002E-2</v>
      </c>
      <c r="P3108" s="6">
        <f t="shared" si="481"/>
        <v>10.25</v>
      </c>
      <c r="Q3108" t="str">
        <f t="shared" si="482"/>
        <v>theater</v>
      </c>
      <c r="R3108" t="str">
        <f t="shared" si="483"/>
        <v>spaces</v>
      </c>
      <c r="S3108" s="10">
        <f t="shared" si="484"/>
        <v>42241.179120370369</v>
      </c>
      <c r="T3108" s="10">
        <f t="shared" si="485"/>
        <v>42263.666666666672</v>
      </c>
      <c r="U3108">
        <f t="shared" si="486"/>
        <v>2015</v>
      </c>
      <c r="V3108">
        <f t="shared" si="487"/>
        <v>2015</v>
      </c>
      <c r="W3108" t="str">
        <f t="shared" si="488"/>
        <v>Aug</v>
      </c>
      <c r="X3108" t="str">
        <f t="shared" si="489"/>
        <v>&lt;1000</v>
      </c>
      <c r="Y3108" s="12">
        <f>VLOOKUP(H3108,Table1[#All],2,)*Kickstarter!E3108</f>
        <v>53.71</v>
      </c>
      <c r="Z3108" s="5">
        <f>Y3108/'currency conversion'!$B$18</f>
        <v>1.1657796126106899E-6</v>
      </c>
    </row>
    <row r="3109" spans="1:26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0"/>
        <v>0.197625</v>
      </c>
      <c r="P3109" s="6">
        <f t="shared" si="481"/>
        <v>272.58620689655174</v>
      </c>
      <c r="Q3109" t="str">
        <f t="shared" si="482"/>
        <v>theater</v>
      </c>
      <c r="R3109" t="str">
        <f t="shared" si="483"/>
        <v>spaces</v>
      </c>
      <c r="S3109" s="10">
        <f t="shared" si="484"/>
        <v>42128.564247685186</v>
      </c>
      <c r="T3109" s="10">
        <f t="shared" si="485"/>
        <v>42135.564247685186</v>
      </c>
      <c r="U3109">
        <f t="shared" si="486"/>
        <v>2015</v>
      </c>
      <c r="V3109">
        <f t="shared" si="487"/>
        <v>2015</v>
      </c>
      <c r="W3109" t="str">
        <f t="shared" si="488"/>
        <v>May</v>
      </c>
      <c r="X3109" t="str">
        <f t="shared" si="489"/>
        <v>5000 to 9999</v>
      </c>
      <c r="Y3109" s="12">
        <f>VLOOKUP(H3109,Table1[#All],2,)*Kickstarter!E3109</f>
        <v>7905</v>
      </c>
      <c r="Z3109" s="5">
        <f>Y3109/'currency conversion'!$B$18</f>
        <v>1.7157862293218216E-4</v>
      </c>
    </row>
    <row r="3110" spans="1:26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0"/>
        <v>5.1999999999999995E-4</v>
      </c>
      <c r="P3110" s="6">
        <f t="shared" si="481"/>
        <v>13</v>
      </c>
      <c r="Q3110" t="str">
        <f t="shared" si="482"/>
        <v>theater</v>
      </c>
      <c r="R3110" t="str">
        <f t="shared" si="483"/>
        <v>spaces</v>
      </c>
      <c r="S3110" s="10">
        <f t="shared" si="484"/>
        <v>42062.430486111116</v>
      </c>
      <c r="T3110" s="10">
        <f t="shared" si="485"/>
        <v>42122.388819444444</v>
      </c>
      <c r="U3110">
        <f t="shared" si="486"/>
        <v>2015</v>
      </c>
      <c r="V3110">
        <f t="shared" si="487"/>
        <v>2015</v>
      </c>
      <c r="W3110" t="str">
        <f t="shared" si="488"/>
        <v>Feb</v>
      </c>
      <c r="X3110" t="str">
        <f t="shared" si="489"/>
        <v>&lt;1000</v>
      </c>
      <c r="Y3110" s="12">
        <f>VLOOKUP(H3110,Table1[#All],2,)*Kickstarter!E3110</f>
        <v>26</v>
      </c>
      <c r="Z3110" s="5">
        <f>Y3110/'currency conversion'!$B$18</f>
        <v>5.6433196663336323E-7</v>
      </c>
    </row>
    <row r="3111" spans="1:26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0"/>
        <v>0.25030188679245285</v>
      </c>
      <c r="P3111" s="6">
        <f t="shared" si="481"/>
        <v>58.184210526315788</v>
      </c>
      <c r="Q3111" t="str">
        <f t="shared" si="482"/>
        <v>theater</v>
      </c>
      <c r="R3111" t="str">
        <f t="shared" si="483"/>
        <v>spaces</v>
      </c>
      <c r="S3111" s="10">
        <f t="shared" si="484"/>
        <v>41843.875115740739</v>
      </c>
      <c r="T3111" s="10">
        <f t="shared" si="485"/>
        <v>41878.875115740739</v>
      </c>
      <c r="U3111">
        <f t="shared" si="486"/>
        <v>2014</v>
      </c>
      <c r="V3111">
        <f t="shared" si="487"/>
        <v>2014</v>
      </c>
      <c r="W3111" t="str">
        <f t="shared" si="488"/>
        <v>Jul</v>
      </c>
      <c r="X3111" t="str">
        <f t="shared" si="489"/>
        <v>5000 to 9999</v>
      </c>
      <c r="Y3111" s="12">
        <f>VLOOKUP(H3111,Table1[#All],2,)*Kickstarter!E3111</f>
        <v>6633</v>
      </c>
      <c r="Z3111" s="5">
        <f>Y3111/'currency conversion'!$B$18</f>
        <v>1.4396976671842684E-4</v>
      </c>
    </row>
    <row r="3112" spans="1:26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0"/>
        <v>4.0000000000000002E-4</v>
      </c>
      <c r="P3112" s="6">
        <f t="shared" si="481"/>
        <v>10</v>
      </c>
      <c r="Q3112" t="str">
        <f t="shared" si="482"/>
        <v>theater</v>
      </c>
      <c r="R3112" t="str">
        <f t="shared" si="483"/>
        <v>spaces</v>
      </c>
      <c r="S3112" s="10">
        <f t="shared" si="484"/>
        <v>42744.781469907408</v>
      </c>
      <c r="T3112" s="10">
        <f t="shared" si="485"/>
        <v>42784.781469907408</v>
      </c>
      <c r="U3112">
        <f t="shared" si="486"/>
        <v>2017</v>
      </c>
      <c r="V3112">
        <f t="shared" si="487"/>
        <v>2017</v>
      </c>
      <c r="W3112" t="str">
        <f t="shared" si="488"/>
        <v>Jan</v>
      </c>
      <c r="X3112" t="str">
        <f t="shared" si="489"/>
        <v>&lt;1000</v>
      </c>
      <c r="Y3112" s="12">
        <f>VLOOKUP(H3112,Table1[#All],2,)*Kickstarter!E3112</f>
        <v>10</v>
      </c>
      <c r="Z3112" s="5">
        <f>Y3112/'currency conversion'!$B$18</f>
        <v>2.1705075639744738E-7</v>
      </c>
    </row>
    <row r="3113" spans="1:26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0"/>
        <v>0.26640000000000003</v>
      </c>
      <c r="P3113" s="6">
        <f t="shared" si="481"/>
        <v>70.10526315789474</v>
      </c>
      <c r="Q3113" t="str">
        <f t="shared" si="482"/>
        <v>theater</v>
      </c>
      <c r="R3113" t="str">
        <f t="shared" si="483"/>
        <v>spaces</v>
      </c>
      <c r="S3113" s="10">
        <f t="shared" si="484"/>
        <v>41885.345138888893</v>
      </c>
      <c r="T3113" s="10">
        <f t="shared" si="485"/>
        <v>41916.345138888893</v>
      </c>
      <c r="U3113">
        <f t="shared" si="486"/>
        <v>2014</v>
      </c>
      <c r="V3113">
        <f t="shared" si="487"/>
        <v>2014</v>
      </c>
      <c r="W3113" t="str">
        <f t="shared" si="488"/>
        <v>Sep</v>
      </c>
      <c r="X3113" t="str">
        <f t="shared" si="489"/>
        <v>5000 to 9999</v>
      </c>
      <c r="Y3113" s="12">
        <f>VLOOKUP(H3113,Table1[#All],2,)*Kickstarter!E3113</f>
        <v>5328</v>
      </c>
      <c r="Z3113" s="5">
        <f>Y3113/'currency conversion'!$B$18</f>
        <v>1.1564464300855996E-4</v>
      </c>
    </row>
    <row r="3114" spans="1:26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0"/>
        <v>4.7363636363636365E-2</v>
      </c>
      <c r="P3114" s="6">
        <f t="shared" si="481"/>
        <v>57.888888888888886</v>
      </c>
      <c r="Q3114" t="str">
        <f t="shared" si="482"/>
        <v>theater</v>
      </c>
      <c r="R3114" t="str">
        <f t="shared" si="483"/>
        <v>spaces</v>
      </c>
      <c r="S3114" s="10">
        <f t="shared" si="484"/>
        <v>42614.871921296297</v>
      </c>
      <c r="T3114" s="10">
        <f t="shared" si="485"/>
        <v>42674.871921296297</v>
      </c>
      <c r="U3114">
        <f t="shared" si="486"/>
        <v>2016</v>
      </c>
      <c r="V3114">
        <f t="shared" si="487"/>
        <v>2016</v>
      </c>
      <c r="W3114" t="str">
        <f t="shared" si="488"/>
        <v>Sep</v>
      </c>
      <c r="X3114" t="str">
        <f t="shared" si="489"/>
        <v>&lt;1000</v>
      </c>
      <c r="Y3114" s="12">
        <f>VLOOKUP(H3114,Table1[#All],2,)*Kickstarter!E3114</f>
        <v>521</v>
      </c>
      <c r="Z3114" s="5">
        <f>Y3114/'currency conversion'!$B$18</f>
        <v>1.1308344408307008E-5</v>
      </c>
    </row>
    <row r="3115" spans="1:26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0"/>
        <v>4.2435339894712751E-2</v>
      </c>
      <c r="P3115" s="6">
        <f t="shared" si="481"/>
        <v>125.27027027027027</v>
      </c>
      <c r="Q3115" t="str">
        <f t="shared" si="482"/>
        <v>theater</v>
      </c>
      <c r="R3115" t="str">
        <f t="shared" si="483"/>
        <v>spaces</v>
      </c>
      <c r="S3115" s="10">
        <f t="shared" si="484"/>
        <v>42081.481273148151</v>
      </c>
      <c r="T3115" s="10">
        <f t="shared" si="485"/>
        <v>42111.481273148151</v>
      </c>
      <c r="U3115">
        <f t="shared" si="486"/>
        <v>2015</v>
      </c>
      <c r="V3115">
        <f t="shared" si="487"/>
        <v>2015</v>
      </c>
      <c r="W3115" t="str">
        <f t="shared" si="488"/>
        <v>Mar</v>
      </c>
      <c r="X3115" t="str">
        <f t="shared" si="489"/>
        <v>1000 to 4999</v>
      </c>
      <c r="Y3115" s="12">
        <f>VLOOKUP(H3115,Table1[#All],2,)*Kickstarter!E3115</f>
        <v>4635</v>
      </c>
      <c r="Z3115" s="5">
        <f>Y3115/'currency conversion'!$B$18</f>
        <v>1.0060302559021686E-4</v>
      </c>
    </row>
    <row r="3116" spans="1:26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0"/>
        <v>0</v>
      </c>
      <c r="P3116" s="6">
        <f t="shared" si="481"/>
        <v>0</v>
      </c>
      <c r="Q3116" t="str">
        <f t="shared" si="482"/>
        <v>theater</v>
      </c>
      <c r="R3116" t="str">
        <f t="shared" si="483"/>
        <v>spaces</v>
      </c>
      <c r="S3116" s="10">
        <f t="shared" si="484"/>
        <v>41843.382523148146</v>
      </c>
      <c r="T3116" s="10">
        <f t="shared" si="485"/>
        <v>41903.382523148146</v>
      </c>
      <c r="U3116">
        <f t="shared" si="486"/>
        <v>2014</v>
      </c>
      <c r="V3116">
        <f t="shared" si="487"/>
        <v>2014</v>
      </c>
      <c r="W3116" t="str">
        <f t="shared" si="488"/>
        <v>Jul</v>
      </c>
      <c r="X3116" t="str">
        <f t="shared" si="489"/>
        <v>No funding</v>
      </c>
      <c r="Y3116" s="12">
        <f>VLOOKUP(H3116,Table1[#All],2,)*Kickstarter!E3116</f>
        <v>0</v>
      </c>
      <c r="Z3116" s="5">
        <f>Y3116/'currency conversion'!$B$18</f>
        <v>0</v>
      </c>
    </row>
    <row r="3117" spans="1:26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0"/>
        <v>0.03</v>
      </c>
      <c r="P3117" s="6">
        <f t="shared" si="481"/>
        <v>300</v>
      </c>
      <c r="Q3117" t="str">
        <f t="shared" si="482"/>
        <v>theater</v>
      </c>
      <c r="R3117" t="str">
        <f t="shared" si="483"/>
        <v>spaces</v>
      </c>
      <c r="S3117" s="10">
        <f t="shared" si="484"/>
        <v>42496.197071759263</v>
      </c>
      <c r="T3117" s="10">
        <f t="shared" si="485"/>
        <v>42526.197071759263</v>
      </c>
      <c r="U3117">
        <f t="shared" si="486"/>
        <v>2016</v>
      </c>
      <c r="V3117">
        <f t="shared" si="487"/>
        <v>2016</v>
      </c>
      <c r="W3117" t="str">
        <f t="shared" si="488"/>
        <v>May</v>
      </c>
      <c r="X3117" t="str">
        <f t="shared" si="489"/>
        <v>&lt;1000</v>
      </c>
      <c r="Y3117" s="12">
        <f>VLOOKUP(H3117,Table1[#All],2,)*Kickstarter!E3117</f>
        <v>33</v>
      </c>
      <c r="Z3117" s="5">
        <f>Y3117/'currency conversion'!$B$18</f>
        <v>7.1626749611157633E-7</v>
      </c>
    </row>
    <row r="3118" spans="1:26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0"/>
        <v>0.57333333333333336</v>
      </c>
      <c r="P3118" s="6">
        <f t="shared" si="481"/>
        <v>43</v>
      </c>
      <c r="Q3118" t="str">
        <f t="shared" si="482"/>
        <v>theater</v>
      </c>
      <c r="R3118" t="str">
        <f t="shared" si="483"/>
        <v>spaces</v>
      </c>
      <c r="S3118" s="10">
        <f t="shared" si="484"/>
        <v>42081.265335648146</v>
      </c>
      <c r="T3118" s="10">
        <f t="shared" si="485"/>
        <v>42095.265335648146</v>
      </c>
      <c r="U3118">
        <f t="shared" si="486"/>
        <v>2015</v>
      </c>
      <c r="V3118">
        <f t="shared" si="487"/>
        <v>2015</v>
      </c>
      <c r="W3118" t="str">
        <f t="shared" si="488"/>
        <v>Mar</v>
      </c>
      <c r="X3118" t="str">
        <f t="shared" si="489"/>
        <v>&lt;1000</v>
      </c>
      <c r="Y3118" s="12">
        <f>VLOOKUP(H3118,Table1[#All],2,)*Kickstarter!E3118</f>
        <v>430</v>
      </c>
      <c r="Z3118" s="5">
        <f>Y3118/'currency conversion'!$B$18</f>
        <v>9.3331825250902368E-6</v>
      </c>
    </row>
    <row r="3119" spans="1:26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0"/>
        <v>1E-3</v>
      </c>
      <c r="P3119" s="6">
        <f t="shared" si="481"/>
        <v>1</v>
      </c>
      <c r="Q3119" t="str">
        <f t="shared" si="482"/>
        <v>theater</v>
      </c>
      <c r="R3119" t="str">
        <f t="shared" si="483"/>
        <v>spaces</v>
      </c>
      <c r="S3119" s="10">
        <f t="shared" si="484"/>
        <v>42509.124537037038</v>
      </c>
      <c r="T3119" s="10">
        <f t="shared" si="485"/>
        <v>42517.3</v>
      </c>
      <c r="U3119">
        <f t="shared" si="486"/>
        <v>2016</v>
      </c>
      <c r="V3119">
        <f t="shared" si="487"/>
        <v>2016</v>
      </c>
      <c r="W3119" t="str">
        <f t="shared" si="488"/>
        <v>May</v>
      </c>
      <c r="X3119" t="str">
        <f t="shared" si="489"/>
        <v>&lt;1000</v>
      </c>
      <c r="Y3119" s="12">
        <f>VLOOKUP(H3119,Table1[#All],2,)*Kickstarter!E3119</f>
        <v>1.31</v>
      </c>
      <c r="Z3119" s="5">
        <f>Y3119/'currency conversion'!$B$18</f>
        <v>2.8433649088065608E-8</v>
      </c>
    </row>
    <row r="3120" spans="1:26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0"/>
        <v>3.0999999999999999E-3</v>
      </c>
      <c r="P3120" s="6">
        <f t="shared" si="481"/>
        <v>775</v>
      </c>
      <c r="Q3120" t="str">
        <f t="shared" si="482"/>
        <v>theater</v>
      </c>
      <c r="R3120" t="str">
        <f t="shared" si="483"/>
        <v>spaces</v>
      </c>
      <c r="S3120" s="10">
        <f t="shared" si="484"/>
        <v>42534.399571759262</v>
      </c>
      <c r="T3120" s="10">
        <f t="shared" si="485"/>
        <v>42553.399571759262</v>
      </c>
      <c r="U3120">
        <f t="shared" si="486"/>
        <v>2016</v>
      </c>
      <c r="V3120">
        <f t="shared" si="487"/>
        <v>2016</v>
      </c>
      <c r="W3120" t="str">
        <f t="shared" si="488"/>
        <v>Jun</v>
      </c>
      <c r="X3120" t="str">
        <f t="shared" si="489"/>
        <v>1000 to 4999</v>
      </c>
      <c r="Y3120" s="12">
        <f>VLOOKUP(H3120,Table1[#All],2,)*Kickstarter!E3120</f>
        <v>170.5</v>
      </c>
      <c r="Z3120" s="5">
        <f>Y3120/'currency conversion'!$B$18</f>
        <v>3.7007153965764779E-6</v>
      </c>
    </row>
    <row r="3121" spans="1:26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0"/>
        <v>5.0000000000000001E-4</v>
      </c>
      <c r="P3121" s="6">
        <f t="shared" si="481"/>
        <v>5</v>
      </c>
      <c r="Q3121" t="str">
        <f t="shared" si="482"/>
        <v>theater</v>
      </c>
      <c r="R3121" t="str">
        <f t="shared" si="483"/>
        <v>spaces</v>
      </c>
      <c r="S3121" s="10">
        <f t="shared" si="484"/>
        <v>42059.79550925926</v>
      </c>
      <c r="T3121" s="10">
        <f t="shared" si="485"/>
        <v>42089.753842592589</v>
      </c>
      <c r="U3121">
        <f t="shared" si="486"/>
        <v>2015</v>
      </c>
      <c r="V3121">
        <f t="shared" si="487"/>
        <v>2015</v>
      </c>
      <c r="W3121" t="str">
        <f t="shared" si="488"/>
        <v>Feb</v>
      </c>
      <c r="X3121" t="str">
        <f t="shared" si="489"/>
        <v>&lt;1000</v>
      </c>
      <c r="Y3121" s="12">
        <f>VLOOKUP(H3121,Table1[#All],2,)*Kickstarter!E3121</f>
        <v>5</v>
      </c>
      <c r="Z3121" s="5">
        <f>Y3121/'currency conversion'!$B$18</f>
        <v>1.0852537819872369E-7</v>
      </c>
    </row>
    <row r="3122" spans="1:26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0"/>
        <v>9.8461538461538464E-5</v>
      </c>
      <c r="P3122" s="6">
        <f t="shared" si="481"/>
        <v>12.8</v>
      </c>
      <c r="Q3122" t="str">
        <f t="shared" si="482"/>
        <v>theater</v>
      </c>
      <c r="R3122" t="str">
        <f t="shared" si="483"/>
        <v>spaces</v>
      </c>
      <c r="S3122" s="10">
        <f t="shared" si="484"/>
        <v>42435.692083333328</v>
      </c>
      <c r="T3122" s="10">
        <f t="shared" si="485"/>
        <v>42495.650416666671</v>
      </c>
      <c r="U3122">
        <f t="shared" si="486"/>
        <v>2016</v>
      </c>
      <c r="V3122">
        <f t="shared" si="487"/>
        <v>2016</v>
      </c>
      <c r="W3122" t="str">
        <f t="shared" si="488"/>
        <v>Mar</v>
      </c>
      <c r="X3122" t="str">
        <f t="shared" si="489"/>
        <v>&lt;1000</v>
      </c>
      <c r="Y3122" s="12">
        <f>VLOOKUP(H3122,Table1[#All],2,)*Kickstarter!E3122</f>
        <v>145.91999999999999</v>
      </c>
      <c r="Z3122" s="5">
        <f>Y3122/'currency conversion'!$B$18</f>
        <v>3.1672046373515518E-6</v>
      </c>
    </row>
    <row r="3123" spans="1:26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0"/>
        <v>6.6666666666666671E-3</v>
      </c>
      <c r="P3123" s="6">
        <f t="shared" si="481"/>
        <v>10</v>
      </c>
      <c r="Q3123" t="str">
        <f t="shared" si="482"/>
        <v>theater</v>
      </c>
      <c r="R3123" t="str">
        <f t="shared" si="483"/>
        <v>spaces</v>
      </c>
      <c r="S3123" s="10">
        <f t="shared" si="484"/>
        <v>41848.429803240739</v>
      </c>
      <c r="T3123" s="10">
        <f t="shared" si="485"/>
        <v>41908.429803240739</v>
      </c>
      <c r="U3123">
        <f t="shared" si="486"/>
        <v>2014</v>
      </c>
      <c r="V3123">
        <f t="shared" si="487"/>
        <v>2014</v>
      </c>
      <c r="W3123" t="str">
        <f t="shared" si="488"/>
        <v>Jul</v>
      </c>
      <c r="X3123" t="str">
        <f t="shared" si="489"/>
        <v>&lt;1000</v>
      </c>
      <c r="Y3123" s="12">
        <f>VLOOKUP(H3123,Table1[#All],2,)*Kickstarter!E3123</f>
        <v>7.5</v>
      </c>
      <c r="Z3123" s="5">
        <f>Y3123/'currency conversion'!$B$18</f>
        <v>1.6278806729808553E-7</v>
      </c>
    </row>
    <row r="3124" spans="1:26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0"/>
        <v>0.58291457286432158</v>
      </c>
      <c r="P3124" s="6">
        <f t="shared" si="481"/>
        <v>58</v>
      </c>
      <c r="Q3124" t="str">
        <f t="shared" si="482"/>
        <v>theater</v>
      </c>
      <c r="R3124" t="str">
        <f t="shared" si="483"/>
        <v>spaces</v>
      </c>
      <c r="S3124" s="10">
        <f t="shared" si="484"/>
        <v>42678.682083333333</v>
      </c>
      <c r="T3124" s="10">
        <f t="shared" si="485"/>
        <v>42683.723750000005</v>
      </c>
      <c r="U3124">
        <f t="shared" si="486"/>
        <v>2016</v>
      </c>
      <c r="V3124">
        <f t="shared" si="487"/>
        <v>2016</v>
      </c>
      <c r="W3124" t="str">
        <f t="shared" si="488"/>
        <v>Nov</v>
      </c>
      <c r="X3124" t="str">
        <f t="shared" si="489"/>
        <v>&lt;1000</v>
      </c>
      <c r="Y3124" s="12">
        <f>VLOOKUP(H3124,Table1[#All],2,)*Kickstarter!E3124</f>
        <v>116</v>
      </c>
      <c r="Z3124" s="5">
        <f>Y3124/'currency conversion'!$B$18</f>
        <v>2.5177887742103894E-6</v>
      </c>
    </row>
    <row r="3125" spans="1:26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0"/>
        <v>0.68153600000000003</v>
      </c>
      <c r="P3125" s="6">
        <f t="shared" si="481"/>
        <v>244.80459770114942</v>
      </c>
      <c r="Q3125" t="str">
        <f t="shared" si="482"/>
        <v>theater</v>
      </c>
      <c r="R3125" t="str">
        <f t="shared" si="483"/>
        <v>spaces</v>
      </c>
      <c r="S3125" s="10">
        <f t="shared" si="484"/>
        <v>42530.743032407408</v>
      </c>
      <c r="T3125" s="10">
        <f t="shared" si="485"/>
        <v>42560.743032407408</v>
      </c>
      <c r="U3125">
        <f t="shared" si="486"/>
        <v>2016</v>
      </c>
      <c r="V3125">
        <f t="shared" si="487"/>
        <v>2016</v>
      </c>
      <c r="W3125" t="str">
        <f t="shared" si="488"/>
        <v>Jun</v>
      </c>
      <c r="X3125" t="str">
        <f t="shared" si="489"/>
        <v>&gt;50000</v>
      </c>
      <c r="Y3125" s="12">
        <f>VLOOKUP(H3125,Table1[#All],2,)*Kickstarter!E3125</f>
        <v>85192</v>
      </c>
      <c r="Z3125" s="5">
        <f>Y3125/'currency conversion'!$B$18</f>
        <v>1.8490988039011338E-3</v>
      </c>
    </row>
    <row r="3126" spans="1:26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0"/>
        <v>3.2499999999999997E-5</v>
      </c>
      <c r="P3126" s="6">
        <f t="shared" si="481"/>
        <v>6.5</v>
      </c>
      <c r="Q3126" t="str">
        <f t="shared" si="482"/>
        <v>theater</v>
      </c>
      <c r="R3126" t="str">
        <f t="shared" si="483"/>
        <v>spaces</v>
      </c>
      <c r="S3126" s="10">
        <f t="shared" si="484"/>
        <v>41977.530104166668</v>
      </c>
      <c r="T3126" s="10">
        <f t="shared" si="485"/>
        <v>42037.530104166668</v>
      </c>
      <c r="U3126">
        <f t="shared" si="486"/>
        <v>2014</v>
      </c>
      <c r="V3126">
        <f t="shared" si="487"/>
        <v>2015</v>
      </c>
      <c r="W3126" t="str">
        <f t="shared" si="488"/>
        <v>Dec</v>
      </c>
      <c r="X3126" t="str">
        <f t="shared" si="489"/>
        <v>&lt;1000</v>
      </c>
      <c r="Y3126" s="12">
        <f>VLOOKUP(H3126,Table1[#All],2,)*Kickstarter!E3126</f>
        <v>26</v>
      </c>
      <c r="Z3126" s="5">
        <f>Y3126/'currency conversion'!$B$18</f>
        <v>5.6433196663336323E-7</v>
      </c>
    </row>
    <row r="3127" spans="1:26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0"/>
        <v>0</v>
      </c>
      <c r="P3127" s="6">
        <f t="shared" si="481"/>
        <v>0</v>
      </c>
      <c r="Q3127" t="str">
        <f t="shared" si="482"/>
        <v>theater</v>
      </c>
      <c r="R3127" t="str">
        <f t="shared" si="483"/>
        <v>spaces</v>
      </c>
      <c r="S3127" s="10">
        <f t="shared" si="484"/>
        <v>42345.95685185185</v>
      </c>
      <c r="T3127" s="10">
        <f t="shared" si="485"/>
        <v>42375.95685185185</v>
      </c>
      <c r="U3127">
        <f t="shared" si="486"/>
        <v>2015</v>
      </c>
      <c r="V3127">
        <f t="shared" si="487"/>
        <v>2016</v>
      </c>
      <c r="W3127" t="str">
        <f t="shared" si="488"/>
        <v>Dec</v>
      </c>
      <c r="X3127" t="str">
        <f t="shared" si="489"/>
        <v>No funding</v>
      </c>
      <c r="Y3127" s="12">
        <f>VLOOKUP(H3127,Table1[#All],2,)*Kickstarter!E3127</f>
        <v>0</v>
      </c>
      <c r="Z3127" s="5">
        <f>Y3127/'currency conversion'!$B$18</f>
        <v>0</v>
      </c>
    </row>
    <row r="3128" spans="1:26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0"/>
        <v>4.1599999999999998E-2</v>
      </c>
      <c r="P3128" s="6">
        <f t="shared" si="481"/>
        <v>61.176470588235297</v>
      </c>
      <c r="Q3128" t="str">
        <f t="shared" si="482"/>
        <v>theater</v>
      </c>
      <c r="R3128" t="str">
        <f t="shared" si="483"/>
        <v>spaces</v>
      </c>
      <c r="S3128" s="10">
        <f t="shared" si="484"/>
        <v>42426.768078703702</v>
      </c>
      <c r="T3128" s="10">
        <f t="shared" si="485"/>
        <v>42456.726412037038</v>
      </c>
      <c r="U3128">
        <f t="shared" si="486"/>
        <v>2016</v>
      </c>
      <c r="V3128">
        <f t="shared" si="487"/>
        <v>2016</v>
      </c>
      <c r="W3128" t="str">
        <f t="shared" si="488"/>
        <v>Feb</v>
      </c>
      <c r="X3128" t="str">
        <f t="shared" si="489"/>
        <v>1000 to 4999</v>
      </c>
      <c r="Y3128" s="12">
        <f>VLOOKUP(H3128,Table1[#All],2,)*Kickstarter!E3128</f>
        <v>1040</v>
      </c>
      <c r="Z3128" s="5">
        <f>Y3128/'currency conversion'!$B$18</f>
        <v>2.2573278665334527E-5</v>
      </c>
    </row>
    <row r="3129" spans="1:26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0"/>
        <v>0</v>
      </c>
      <c r="P3129" s="6">
        <f t="shared" si="481"/>
        <v>0</v>
      </c>
      <c r="Q3129" t="str">
        <f t="shared" si="482"/>
        <v>theater</v>
      </c>
      <c r="R3129" t="str">
        <f t="shared" si="483"/>
        <v>spaces</v>
      </c>
      <c r="S3129" s="10">
        <f t="shared" si="484"/>
        <v>42034.606817129628</v>
      </c>
      <c r="T3129" s="10">
        <f t="shared" si="485"/>
        <v>42064.606817129628</v>
      </c>
      <c r="U3129">
        <f t="shared" si="486"/>
        <v>2015</v>
      </c>
      <c r="V3129">
        <f t="shared" si="487"/>
        <v>2015</v>
      </c>
      <c r="W3129" t="str">
        <f t="shared" si="488"/>
        <v>Jan</v>
      </c>
      <c r="X3129" t="str">
        <f t="shared" si="489"/>
        <v>No funding</v>
      </c>
      <c r="Y3129" s="12">
        <f>VLOOKUP(H3129,Table1[#All],2,)*Kickstarter!E3129</f>
        <v>0</v>
      </c>
      <c r="Z3129" s="5">
        <f>Y3129/'currency conversion'!$B$18</f>
        <v>0</v>
      </c>
    </row>
    <row r="3130" spans="1:26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0"/>
        <v>1.0860666666666667</v>
      </c>
      <c r="P3130" s="6">
        <f t="shared" si="481"/>
        <v>139.23931623931625</v>
      </c>
      <c r="Q3130" t="str">
        <f t="shared" si="482"/>
        <v>theater</v>
      </c>
      <c r="R3130" t="str">
        <f t="shared" si="483"/>
        <v>plays</v>
      </c>
      <c r="S3130" s="10">
        <f t="shared" si="484"/>
        <v>42780.575706018513</v>
      </c>
      <c r="T3130" s="10">
        <f t="shared" si="485"/>
        <v>42810.534039351856</v>
      </c>
      <c r="U3130">
        <f t="shared" si="486"/>
        <v>2017</v>
      </c>
      <c r="V3130">
        <f t="shared" si="487"/>
        <v>2017</v>
      </c>
      <c r="W3130" t="str">
        <f t="shared" si="488"/>
        <v>Feb</v>
      </c>
      <c r="X3130" t="str">
        <f t="shared" si="489"/>
        <v>15000 to 19999</v>
      </c>
      <c r="Y3130" s="12">
        <f>VLOOKUP(H3130,Table1[#All],2,)*Kickstarter!E3130</f>
        <v>16291</v>
      </c>
      <c r="Z3130" s="5">
        <f>Y3130/'currency conversion'!$B$18</f>
        <v>3.5359738724708155E-4</v>
      </c>
    </row>
    <row r="3131" spans="1:26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0"/>
        <v>8.0000000000000002E-3</v>
      </c>
      <c r="P3131" s="6">
        <f t="shared" si="481"/>
        <v>10</v>
      </c>
      <c r="Q3131" t="str">
        <f t="shared" si="482"/>
        <v>theater</v>
      </c>
      <c r="R3131" t="str">
        <f t="shared" si="483"/>
        <v>plays</v>
      </c>
      <c r="S3131" s="10">
        <f t="shared" si="484"/>
        <v>42803.592812499999</v>
      </c>
      <c r="T3131" s="10">
        <f t="shared" si="485"/>
        <v>42843.551145833335</v>
      </c>
      <c r="U3131">
        <f t="shared" si="486"/>
        <v>2017</v>
      </c>
      <c r="V3131">
        <f t="shared" si="487"/>
        <v>2017</v>
      </c>
      <c r="W3131" t="str">
        <f t="shared" si="488"/>
        <v>Mar</v>
      </c>
      <c r="X3131" t="str">
        <f t="shared" si="489"/>
        <v>&lt;1000</v>
      </c>
      <c r="Y3131" s="12">
        <f>VLOOKUP(H3131,Table1[#All],2,)*Kickstarter!E3131</f>
        <v>10</v>
      </c>
      <c r="Z3131" s="5">
        <f>Y3131/'currency conversion'!$B$18</f>
        <v>2.1705075639744738E-7</v>
      </c>
    </row>
    <row r="3132" spans="1:26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0"/>
        <v>3.7499999999999999E-2</v>
      </c>
      <c r="P3132" s="6">
        <f t="shared" si="481"/>
        <v>93.75</v>
      </c>
      <c r="Q3132" t="str">
        <f t="shared" si="482"/>
        <v>theater</v>
      </c>
      <c r="R3132" t="str">
        <f t="shared" si="483"/>
        <v>plays</v>
      </c>
      <c r="S3132" s="10">
        <f t="shared" si="484"/>
        <v>42808.390231481477</v>
      </c>
      <c r="T3132" s="10">
        <f t="shared" si="485"/>
        <v>42838.957638888889</v>
      </c>
      <c r="U3132">
        <f t="shared" si="486"/>
        <v>2017</v>
      </c>
      <c r="V3132">
        <f t="shared" si="487"/>
        <v>2017</v>
      </c>
      <c r="W3132" t="str">
        <f t="shared" si="488"/>
        <v>Mar</v>
      </c>
      <c r="X3132" t="str">
        <f t="shared" si="489"/>
        <v>&lt;1000</v>
      </c>
      <c r="Y3132" s="12">
        <f>VLOOKUP(H3132,Table1[#All],2,)*Kickstarter!E3132</f>
        <v>375</v>
      </c>
      <c r="Z3132" s="5">
        <f>Y3132/'currency conversion'!$B$18</f>
        <v>8.1394033649042774E-6</v>
      </c>
    </row>
    <row r="3133" spans="1:26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0"/>
        <v>0.15731707317073171</v>
      </c>
      <c r="P3133" s="6">
        <f t="shared" si="481"/>
        <v>53.75</v>
      </c>
      <c r="Q3133" t="str">
        <f t="shared" si="482"/>
        <v>theater</v>
      </c>
      <c r="R3133" t="str">
        <f t="shared" si="483"/>
        <v>plays</v>
      </c>
      <c r="S3133" s="10">
        <f t="shared" si="484"/>
        <v>42803.329224537039</v>
      </c>
      <c r="T3133" s="10">
        <f t="shared" si="485"/>
        <v>42833.287557870368</v>
      </c>
      <c r="U3133">
        <f t="shared" si="486"/>
        <v>2017</v>
      </c>
      <c r="V3133">
        <f t="shared" si="487"/>
        <v>2017</v>
      </c>
      <c r="W3133" t="str">
        <f t="shared" si="488"/>
        <v>Mar</v>
      </c>
      <c r="X3133" t="str">
        <f t="shared" si="489"/>
        <v>&lt;1000</v>
      </c>
      <c r="Y3133" s="12">
        <f>VLOOKUP(H3133,Table1[#All],2,)*Kickstarter!E3133</f>
        <v>645</v>
      </c>
      <c r="Z3133" s="5">
        <f>Y3133/'currency conversion'!$B$18</f>
        <v>1.3999773787635355E-5</v>
      </c>
    </row>
    <row r="3134" spans="1:26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0"/>
        <v>3.3333333333333332E-4</v>
      </c>
      <c r="P3134" s="6">
        <f t="shared" si="481"/>
        <v>10</v>
      </c>
      <c r="Q3134" t="str">
        <f t="shared" si="482"/>
        <v>theater</v>
      </c>
      <c r="R3134" t="str">
        <f t="shared" si="483"/>
        <v>plays</v>
      </c>
      <c r="S3134" s="10">
        <f t="shared" si="484"/>
        <v>42786.100231481483</v>
      </c>
      <c r="T3134" s="10">
        <f t="shared" si="485"/>
        <v>42846.058564814812</v>
      </c>
      <c r="U3134">
        <f t="shared" si="486"/>
        <v>2017</v>
      </c>
      <c r="V3134">
        <f t="shared" si="487"/>
        <v>2017</v>
      </c>
      <c r="W3134" t="str">
        <f t="shared" si="488"/>
        <v>Feb</v>
      </c>
      <c r="X3134" t="str">
        <f t="shared" si="489"/>
        <v>&lt;1000</v>
      </c>
      <c r="Y3134" s="12">
        <f>VLOOKUP(H3134,Table1[#All],2,)*Kickstarter!E3134</f>
        <v>10</v>
      </c>
      <c r="Z3134" s="5">
        <f>Y3134/'currency conversion'!$B$18</f>
        <v>2.1705075639744738E-7</v>
      </c>
    </row>
    <row r="3135" spans="1:26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0"/>
        <v>1.08</v>
      </c>
      <c r="P3135" s="6">
        <f t="shared" si="481"/>
        <v>33.75</v>
      </c>
      <c r="Q3135" t="str">
        <f t="shared" si="482"/>
        <v>theater</v>
      </c>
      <c r="R3135" t="str">
        <f t="shared" si="483"/>
        <v>plays</v>
      </c>
      <c r="S3135" s="10">
        <f t="shared" si="484"/>
        <v>42788.315208333333</v>
      </c>
      <c r="T3135" s="10">
        <f t="shared" si="485"/>
        <v>42818.273541666669</v>
      </c>
      <c r="U3135">
        <f t="shared" si="486"/>
        <v>2017</v>
      </c>
      <c r="V3135">
        <f t="shared" si="487"/>
        <v>2017</v>
      </c>
      <c r="W3135" t="str">
        <f t="shared" si="488"/>
        <v>Feb</v>
      </c>
      <c r="X3135" t="str">
        <f t="shared" si="489"/>
        <v>&lt;1000</v>
      </c>
      <c r="Y3135" s="12">
        <f>VLOOKUP(H3135,Table1[#All],2,)*Kickstarter!E3135</f>
        <v>707.4</v>
      </c>
      <c r="Z3135" s="5">
        <f>Y3135/'currency conversion'!$B$18</f>
        <v>1.5354170507555428E-5</v>
      </c>
    </row>
    <row r="3136" spans="1:26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0"/>
        <v>0.22500000000000001</v>
      </c>
      <c r="P3136" s="6">
        <f t="shared" si="481"/>
        <v>18.75</v>
      </c>
      <c r="Q3136" t="str">
        <f t="shared" si="482"/>
        <v>theater</v>
      </c>
      <c r="R3136" t="str">
        <f t="shared" si="483"/>
        <v>plays</v>
      </c>
      <c r="S3136" s="10">
        <f t="shared" si="484"/>
        <v>42800.470127314809</v>
      </c>
      <c r="T3136" s="10">
        <f t="shared" si="485"/>
        <v>42821.428460648152</v>
      </c>
      <c r="U3136">
        <f t="shared" si="486"/>
        <v>2017</v>
      </c>
      <c r="V3136">
        <f t="shared" si="487"/>
        <v>2017</v>
      </c>
      <c r="W3136" t="str">
        <f t="shared" si="488"/>
        <v>Mar</v>
      </c>
      <c r="X3136" t="str">
        <f t="shared" si="489"/>
        <v>&lt;1000</v>
      </c>
      <c r="Y3136" s="12">
        <f>VLOOKUP(H3136,Table1[#All],2,)*Kickstarter!E3136</f>
        <v>294.75</v>
      </c>
      <c r="Z3136" s="5">
        <f>Y3136/'currency conversion'!$B$18</f>
        <v>6.3975710448147618E-6</v>
      </c>
    </row>
    <row r="3137" spans="1:26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0"/>
        <v>0.20849420849420849</v>
      </c>
      <c r="P3137" s="6">
        <f t="shared" si="481"/>
        <v>23.142857142857142</v>
      </c>
      <c r="Q3137" t="str">
        <f t="shared" si="482"/>
        <v>theater</v>
      </c>
      <c r="R3137" t="str">
        <f t="shared" si="483"/>
        <v>plays</v>
      </c>
      <c r="S3137" s="10">
        <f t="shared" si="484"/>
        <v>42806.901863425926</v>
      </c>
      <c r="T3137" s="10">
        <f t="shared" si="485"/>
        <v>42828.901863425926</v>
      </c>
      <c r="U3137">
        <f t="shared" si="486"/>
        <v>2017</v>
      </c>
      <c r="V3137">
        <f t="shared" si="487"/>
        <v>2017</v>
      </c>
      <c r="W3137" t="str">
        <f t="shared" si="488"/>
        <v>Mar</v>
      </c>
      <c r="X3137" t="str">
        <f t="shared" si="489"/>
        <v>&lt;1000</v>
      </c>
      <c r="Y3137" s="12">
        <f>VLOOKUP(H3137,Table1[#All],2,)*Kickstarter!E3137</f>
        <v>162</v>
      </c>
      <c r="Z3137" s="5">
        <f>Y3137/'currency conversion'!$B$18</f>
        <v>3.5162222536386476E-6</v>
      </c>
    </row>
    <row r="3138" spans="1:26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0"/>
        <v>1.278</v>
      </c>
      <c r="P3138" s="6">
        <f t="shared" si="481"/>
        <v>29.045454545454547</v>
      </c>
      <c r="Q3138" t="str">
        <f t="shared" si="482"/>
        <v>theater</v>
      </c>
      <c r="R3138" t="str">
        <f t="shared" si="483"/>
        <v>plays</v>
      </c>
      <c r="S3138" s="10">
        <f t="shared" si="484"/>
        <v>42789.212430555555</v>
      </c>
      <c r="T3138" s="10">
        <f t="shared" si="485"/>
        <v>42825.707638888889</v>
      </c>
      <c r="U3138">
        <f t="shared" si="486"/>
        <v>2017</v>
      </c>
      <c r="V3138">
        <f t="shared" si="487"/>
        <v>2017</v>
      </c>
      <c r="W3138" t="str">
        <f t="shared" si="488"/>
        <v>Feb</v>
      </c>
      <c r="X3138" t="str">
        <f t="shared" si="489"/>
        <v>&lt;1000</v>
      </c>
      <c r="Y3138" s="12">
        <f>VLOOKUP(H3138,Table1[#All],2,)*Kickstarter!E3138</f>
        <v>837.09</v>
      </c>
      <c r="Z3138" s="5">
        <f>Y3138/'currency conversion'!$B$18</f>
        <v>1.8169101767273924E-5</v>
      </c>
    </row>
    <row r="3139" spans="1:26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0">IF(D3139&lt;&gt;0,IF(E3139&lt;&gt;0,E3139/D3139,0),0)</f>
        <v>3.3333333333333333E-2</v>
      </c>
      <c r="P3139" s="6">
        <f t="shared" ref="P3139:P3202" si="491">IF(L3139&lt;&gt;0,IF(E3139&lt;&gt;0,E3139/L3139,0),0)</f>
        <v>50</v>
      </c>
      <c r="Q3139" t="str">
        <f t="shared" ref="Q3139:Q3202" si="492">LEFT(N3139,SEARCH("/",N3139,1)-1)</f>
        <v>theater</v>
      </c>
      <c r="R3139" t="str">
        <f t="shared" ref="R3139:R3202" si="493">RIGHT(N3139,LEN(N3139)-SEARCH("/",N3139,1))</f>
        <v>plays</v>
      </c>
      <c r="S3139" s="10">
        <f t="shared" ref="S3139:S3202" si="494">(J3139/86400)+25569+(-6/24)</f>
        <v>42807.635057870371</v>
      </c>
      <c r="T3139" s="10">
        <f t="shared" ref="T3139:T3202" si="495">(I3139/86400)+25569+(-6/24)</f>
        <v>42858.55</v>
      </c>
      <c r="U3139">
        <f t="shared" ref="U3139:U3202" si="496">YEAR(S3139)</f>
        <v>2017</v>
      </c>
      <c r="V3139">
        <f t="shared" ref="V3139:V3202" si="497">YEAR(T3139)</f>
        <v>2017</v>
      </c>
      <c r="W3139" t="str">
        <f t="shared" ref="W3139:W3202" si="498">TEXT(S3139,"mmm")</f>
        <v>Mar</v>
      </c>
      <c r="X3139" t="str">
        <f t="shared" ref="X3139:X3202" si="499">IF(E3139=0,"No funding",IF(E3139&lt;1000,"&lt;1000",IF(E3139&lt;4999,"1000 to 4999",IF(E3139&lt;10000,"5000 to 9999",IF(E3139&lt;14999,"10000 to 14999",IF(E3139&lt;20000,"15000 to 19999",IF(E3139&lt;25000,"20000 to 24999",IF(E3139&lt;30000,"25000 to 29999",IF(E3139&lt;35000,"30000 to 34999",IF(E3139&lt;40000,"35000 to 39999",IF(E3139&lt;45000,"40000 to 44999",IF(E3139&lt;50000,"45000 to 49999","&gt;50000"))))))))))))</f>
        <v>&lt;1000</v>
      </c>
      <c r="Y3139" s="12">
        <f>VLOOKUP(H3139,Table1[#All],2,)*Kickstarter!E3139</f>
        <v>50</v>
      </c>
      <c r="Z3139" s="5">
        <f>Y3139/'currency conversion'!$B$18</f>
        <v>1.085253781987237E-6</v>
      </c>
    </row>
    <row r="3140" spans="1:26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0"/>
        <v>0</v>
      </c>
      <c r="P3140" s="6">
        <f t="shared" si="491"/>
        <v>0</v>
      </c>
      <c r="Q3140" t="str">
        <f t="shared" si="492"/>
        <v>theater</v>
      </c>
      <c r="R3140" t="str">
        <f t="shared" si="493"/>
        <v>plays</v>
      </c>
      <c r="S3140" s="10">
        <f t="shared" si="494"/>
        <v>42809.395914351851</v>
      </c>
      <c r="T3140" s="10">
        <f t="shared" si="495"/>
        <v>42828.395914351851</v>
      </c>
      <c r="U3140">
        <f t="shared" si="496"/>
        <v>2017</v>
      </c>
      <c r="V3140">
        <f t="shared" si="497"/>
        <v>2017</v>
      </c>
      <c r="W3140" t="str">
        <f t="shared" si="498"/>
        <v>Mar</v>
      </c>
      <c r="X3140" t="str">
        <f t="shared" si="499"/>
        <v>No funding</v>
      </c>
      <c r="Y3140" s="12">
        <f>VLOOKUP(H3140,Table1[#All],2,)*Kickstarter!E3140</f>
        <v>0</v>
      </c>
      <c r="Z3140" s="5">
        <f>Y3140/'currency conversion'!$B$18</f>
        <v>0</v>
      </c>
    </row>
    <row r="3141" spans="1:26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0"/>
        <v>5.3999999999999999E-2</v>
      </c>
      <c r="P3141" s="6">
        <f t="shared" si="491"/>
        <v>450</v>
      </c>
      <c r="Q3141" t="str">
        <f t="shared" si="492"/>
        <v>theater</v>
      </c>
      <c r="R3141" t="str">
        <f t="shared" si="493"/>
        <v>plays</v>
      </c>
      <c r="S3141" s="10">
        <f t="shared" si="494"/>
        <v>42785.020370370374</v>
      </c>
      <c r="T3141" s="10">
        <f t="shared" si="495"/>
        <v>42818.939583333333</v>
      </c>
      <c r="U3141">
        <f t="shared" si="496"/>
        <v>2017</v>
      </c>
      <c r="V3141">
        <f t="shared" si="497"/>
        <v>2017</v>
      </c>
      <c r="W3141" t="str">
        <f t="shared" si="498"/>
        <v>Feb</v>
      </c>
      <c r="X3141" t="str">
        <f t="shared" si="499"/>
        <v>1000 to 4999</v>
      </c>
      <c r="Y3141" s="12">
        <f>VLOOKUP(H3141,Table1[#All],2,)*Kickstarter!E3141</f>
        <v>143.1</v>
      </c>
      <c r="Z3141" s="5">
        <f>Y3141/'currency conversion'!$B$18</f>
        <v>3.1059963240474717E-6</v>
      </c>
    </row>
    <row r="3142" spans="1:26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0"/>
        <v>9.5999999999999992E-3</v>
      </c>
      <c r="P3142" s="6">
        <f t="shared" si="491"/>
        <v>24</v>
      </c>
      <c r="Q3142" t="str">
        <f t="shared" si="492"/>
        <v>theater</v>
      </c>
      <c r="R3142" t="str">
        <f t="shared" si="493"/>
        <v>plays</v>
      </c>
      <c r="S3142" s="10">
        <f t="shared" si="494"/>
        <v>42802.468784722223</v>
      </c>
      <c r="T3142" s="10">
        <f t="shared" si="495"/>
        <v>42832.427118055552</v>
      </c>
      <c r="U3142">
        <f t="shared" si="496"/>
        <v>2017</v>
      </c>
      <c r="V3142">
        <f t="shared" si="497"/>
        <v>2017</v>
      </c>
      <c r="W3142" t="str">
        <f t="shared" si="498"/>
        <v>Mar</v>
      </c>
      <c r="X3142" t="str">
        <f t="shared" si="499"/>
        <v>&lt;1000</v>
      </c>
      <c r="Y3142" s="12">
        <f>VLOOKUP(H3142,Table1[#All],2,)*Kickstarter!E3142</f>
        <v>109.44</v>
      </c>
      <c r="Z3142" s="5">
        <f>Y3142/'currency conversion'!$B$18</f>
        <v>2.3754034780136642E-6</v>
      </c>
    </row>
    <row r="3143" spans="1:26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0"/>
        <v>0.51600000000000001</v>
      </c>
      <c r="P3143" s="6">
        <f t="shared" si="491"/>
        <v>32.25</v>
      </c>
      <c r="Q3143" t="str">
        <f t="shared" si="492"/>
        <v>theater</v>
      </c>
      <c r="R3143" t="str">
        <f t="shared" si="493"/>
        <v>plays</v>
      </c>
      <c r="S3143" s="10">
        <f t="shared" si="494"/>
        <v>42800.503333333334</v>
      </c>
      <c r="T3143" s="10">
        <f t="shared" si="495"/>
        <v>42841.583333333328</v>
      </c>
      <c r="U3143">
        <f t="shared" si="496"/>
        <v>2017</v>
      </c>
      <c r="V3143">
        <f t="shared" si="497"/>
        <v>2017</v>
      </c>
      <c r="W3143" t="str">
        <f t="shared" si="498"/>
        <v>Mar</v>
      </c>
      <c r="X3143" t="str">
        <f t="shared" si="499"/>
        <v>&lt;1000</v>
      </c>
      <c r="Y3143" s="12">
        <f>VLOOKUP(H3143,Table1[#All],2,)*Kickstarter!E3143</f>
        <v>294.11999999999995</v>
      </c>
      <c r="Z3143" s="5">
        <f>Y3143/'currency conversion'!$B$18</f>
        <v>6.3838968471617215E-6</v>
      </c>
    </row>
    <row r="3144" spans="1:26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0"/>
        <v>1.6363636363636365E-2</v>
      </c>
      <c r="P3144" s="6">
        <f t="shared" si="491"/>
        <v>15</v>
      </c>
      <c r="Q3144" t="str">
        <f t="shared" si="492"/>
        <v>theater</v>
      </c>
      <c r="R3144" t="str">
        <f t="shared" si="493"/>
        <v>plays</v>
      </c>
      <c r="S3144" s="10">
        <f t="shared" si="494"/>
        <v>42783.263182870374</v>
      </c>
      <c r="T3144" s="10">
        <f t="shared" si="495"/>
        <v>42813.221516203703</v>
      </c>
      <c r="U3144">
        <f t="shared" si="496"/>
        <v>2017</v>
      </c>
      <c r="V3144">
        <f t="shared" si="497"/>
        <v>2017</v>
      </c>
      <c r="W3144" t="str">
        <f t="shared" si="498"/>
        <v>Feb</v>
      </c>
      <c r="X3144" t="str">
        <f t="shared" si="499"/>
        <v>&lt;1000</v>
      </c>
      <c r="Y3144" s="12">
        <f>VLOOKUP(H3144,Table1[#All],2,)*Kickstarter!E3144</f>
        <v>58.95</v>
      </c>
      <c r="Z3144" s="5">
        <f>Y3144/'currency conversion'!$B$18</f>
        <v>1.2795142089629524E-6</v>
      </c>
    </row>
    <row r="3145" spans="1:26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0"/>
        <v>0</v>
      </c>
      <c r="P3145" s="6">
        <f t="shared" si="491"/>
        <v>0</v>
      </c>
      <c r="Q3145" t="str">
        <f t="shared" si="492"/>
        <v>theater</v>
      </c>
      <c r="R3145" t="str">
        <f t="shared" si="493"/>
        <v>plays</v>
      </c>
      <c r="S3145" s="10">
        <f t="shared" si="494"/>
        <v>42808.108287037037</v>
      </c>
      <c r="T3145" s="10">
        <f t="shared" si="495"/>
        <v>42834.108287037037</v>
      </c>
      <c r="U3145">
        <f t="shared" si="496"/>
        <v>2017</v>
      </c>
      <c r="V3145">
        <f t="shared" si="497"/>
        <v>2017</v>
      </c>
      <c r="W3145" t="str">
        <f t="shared" si="498"/>
        <v>Mar</v>
      </c>
      <c r="X3145" t="str">
        <f t="shared" si="499"/>
        <v>No funding</v>
      </c>
      <c r="Y3145" s="12">
        <f>VLOOKUP(H3145,Table1[#All],2,)*Kickstarter!E3145</f>
        <v>0</v>
      </c>
      <c r="Z3145" s="5">
        <f>Y3145/'currency conversion'!$B$18</f>
        <v>0</v>
      </c>
    </row>
    <row r="3146" spans="1:26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0"/>
        <v>0.754</v>
      </c>
      <c r="P3146" s="6">
        <f t="shared" si="491"/>
        <v>251.33333333333334</v>
      </c>
      <c r="Q3146" t="str">
        <f t="shared" si="492"/>
        <v>theater</v>
      </c>
      <c r="R3146" t="str">
        <f t="shared" si="493"/>
        <v>plays</v>
      </c>
      <c r="S3146" s="10">
        <f t="shared" si="494"/>
        <v>42796.288275462968</v>
      </c>
      <c r="T3146" s="10">
        <f t="shared" si="495"/>
        <v>42813</v>
      </c>
      <c r="U3146">
        <f t="shared" si="496"/>
        <v>2017</v>
      </c>
      <c r="V3146">
        <f t="shared" si="497"/>
        <v>2017</v>
      </c>
      <c r="W3146" t="str">
        <f t="shared" si="498"/>
        <v>Mar</v>
      </c>
      <c r="X3146" t="str">
        <f t="shared" si="499"/>
        <v>5000 to 9999</v>
      </c>
      <c r="Y3146" s="12">
        <f>VLOOKUP(H3146,Table1[#All],2,)*Kickstarter!E3146</f>
        <v>7540</v>
      </c>
      <c r="Z3146" s="5">
        <f>Y3146/'currency conversion'!$B$18</f>
        <v>1.6365627032367532E-4</v>
      </c>
    </row>
    <row r="3147" spans="1:26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0"/>
        <v>0</v>
      </c>
      <c r="P3147" s="6">
        <f t="shared" si="491"/>
        <v>0</v>
      </c>
      <c r="Q3147" t="str">
        <f t="shared" si="492"/>
        <v>theater</v>
      </c>
      <c r="R3147" t="str">
        <f t="shared" si="493"/>
        <v>plays</v>
      </c>
      <c r="S3147" s="10">
        <f t="shared" si="494"/>
        <v>42761.790902777779</v>
      </c>
      <c r="T3147" s="10">
        <f t="shared" si="495"/>
        <v>42821.749236111107</v>
      </c>
      <c r="U3147">
        <f t="shared" si="496"/>
        <v>2017</v>
      </c>
      <c r="V3147">
        <f t="shared" si="497"/>
        <v>2017</v>
      </c>
      <c r="W3147" t="str">
        <f t="shared" si="498"/>
        <v>Jan</v>
      </c>
      <c r="X3147" t="str">
        <f t="shared" si="499"/>
        <v>No funding</v>
      </c>
      <c r="Y3147" s="12">
        <f>VLOOKUP(H3147,Table1[#All],2,)*Kickstarter!E3147</f>
        <v>0</v>
      </c>
      <c r="Z3147" s="5">
        <f>Y3147/'currency conversion'!$B$18</f>
        <v>0</v>
      </c>
    </row>
    <row r="3148" spans="1:26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0"/>
        <v>0.105</v>
      </c>
      <c r="P3148" s="6">
        <f t="shared" si="491"/>
        <v>437.5</v>
      </c>
      <c r="Q3148" t="str">
        <f t="shared" si="492"/>
        <v>theater</v>
      </c>
      <c r="R3148" t="str">
        <f t="shared" si="493"/>
        <v>plays</v>
      </c>
      <c r="S3148" s="10">
        <f t="shared" si="494"/>
        <v>42796.432476851856</v>
      </c>
      <c r="T3148" s="10">
        <f t="shared" si="495"/>
        <v>42841.390810185185</v>
      </c>
      <c r="U3148">
        <f t="shared" si="496"/>
        <v>2017</v>
      </c>
      <c r="V3148">
        <f t="shared" si="497"/>
        <v>2017</v>
      </c>
      <c r="W3148" t="str">
        <f t="shared" si="498"/>
        <v>Mar</v>
      </c>
      <c r="X3148" t="str">
        <f t="shared" si="499"/>
        <v>5000 to 9999</v>
      </c>
      <c r="Y3148" s="12">
        <f>VLOOKUP(H3148,Table1[#All],2,)*Kickstarter!E3148</f>
        <v>278.25</v>
      </c>
      <c r="Z3148" s="5">
        <f>Y3148/'currency conversion'!$B$18</f>
        <v>6.0394372967589736E-6</v>
      </c>
    </row>
    <row r="3149" spans="1:26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0"/>
        <v>1.1752499999999999</v>
      </c>
      <c r="P3149" s="6">
        <f t="shared" si="491"/>
        <v>110.35211267605634</v>
      </c>
      <c r="Q3149" t="str">
        <f t="shared" si="492"/>
        <v>theater</v>
      </c>
      <c r="R3149" t="str">
        <f t="shared" si="493"/>
        <v>plays</v>
      </c>
      <c r="S3149" s="10">
        <f t="shared" si="494"/>
        <v>41909.71938657407</v>
      </c>
      <c r="T3149" s="10">
        <f t="shared" si="495"/>
        <v>41949.761053240742</v>
      </c>
      <c r="U3149">
        <f t="shared" si="496"/>
        <v>2014</v>
      </c>
      <c r="V3149">
        <f t="shared" si="497"/>
        <v>2014</v>
      </c>
      <c r="W3149" t="str">
        <f t="shared" si="498"/>
        <v>Sep</v>
      </c>
      <c r="X3149" t="str">
        <f t="shared" si="499"/>
        <v>20000 to 24999</v>
      </c>
      <c r="Y3149" s="12">
        <f>VLOOKUP(H3149,Table1[#All],2,)*Kickstarter!E3149</f>
        <v>23505</v>
      </c>
      <c r="Z3149" s="5">
        <f>Y3149/'currency conversion'!$B$18</f>
        <v>5.1017780291220006E-4</v>
      </c>
    </row>
    <row r="3150" spans="1:26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0"/>
        <v>1.3116666666666668</v>
      </c>
      <c r="P3150" s="6">
        <f t="shared" si="491"/>
        <v>41.421052631578945</v>
      </c>
      <c r="Q3150" t="str">
        <f t="shared" si="492"/>
        <v>theater</v>
      </c>
      <c r="R3150" t="str">
        <f t="shared" si="493"/>
        <v>plays</v>
      </c>
      <c r="S3150" s="10">
        <f t="shared" si="494"/>
        <v>41891.415324074071</v>
      </c>
      <c r="T3150" s="10">
        <f t="shared" si="495"/>
        <v>41912.916666666664</v>
      </c>
      <c r="U3150">
        <f t="shared" si="496"/>
        <v>2014</v>
      </c>
      <c r="V3150">
        <f t="shared" si="497"/>
        <v>2014</v>
      </c>
      <c r="W3150" t="str">
        <f t="shared" si="498"/>
        <v>Sep</v>
      </c>
      <c r="X3150" t="str">
        <f t="shared" si="499"/>
        <v>1000 to 4999</v>
      </c>
      <c r="Y3150" s="12">
        <f>VLOOKUP(H3150,Table1[#All],2,)*Kickstarter!E3150</f>
        <v>2361</v>
      </c>
      <c r="Z3150" s="5">
        <f>Y3150/'currency conversion'!$B$18</f>
        <v>5.1245683585437328E-5</v>
      </c>
    </row>
    <row r="3151" spans="1:26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0"/>
        <v>1.04</v>
      </c>
      <c r="P3151" s="6">
        <f t="shared" si="491"/>
        <v>52</v>
      </c>
      <c r="Q3151" t="str">
        <f t="shared" si="492"/>
        <v>theater</v>
      </c>
      <c r="R3151" t="str">
        <f t="shared" si="493"/>
        <v>plays</v>
      </c>
      <c r="S3151" s="10">
        <f t="shared" si="494"/>
        <v>41225.767361111109</v>
      </c>
      <c r="T3151" s="10">
        <f t="shared" si="495"/>
        <v>41249.833333333336</v>
      </c>
      <c r="U3151">
        <f t="shared" si="496"/>
        <v>2012</v>
      </c>
      <c r="V3151">
        <f t="shared" si="497"/>
        <v>2012</v>
      </c>
      <c r="W3151" t="str">
        <f t="shared" si="498"/>
        <v>Nov</v>
      </c>
      <c r="X3151" t="str">
        <f t="shared" si="499"/>
        <v>1000 to 4999</v>
      </c>
      <c r="Y3151" s="12">
        <f>VLOOKUP(H3151,Table1[#All],2,)*Kickstarter!E3151</f>
        <v>1300</v>
      </c>
      <c r="Z3151" s="5">
        <f>Y3151/'currency conversion'!$B$18</f>
        <v>2.8216598331668159E-5</v>
      </c>
    </row>
    <row r="3152" spans="1:26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0"/>
        <v>1.01</v>
      </c>
      <c r="P3152" s="6">
        <f t="shared" si="491"/>
        <v>33.990384615384613</v>
      </c>
      <c r="Q3152" t="str">
        <f t="shared" si="492"/>
        <v>theater</v>
      </c>
      <c r="R3152" t="str">
        <f t="shared" si="493"/>
        <v>plays</v>
      </c>
      <c r="S3152" s="10">
        <f t="shared" si="494"/>
        <v>40478.013923611114</v>
      </c>
      <c r="T3152" s="10">
        <f t="shared" si="495"/>
        <v>40567.916666666664</v>
      </c>
      <c r="U3152">
        <f t="shared" si="496"/>
        <v>2010</v>
      </c>
      <c r="V3152">
        <f t="shared" si="497"/>
        <v>2011</v>
      </c>
      <c r="W3152" t="str">
        <f t="shared" si="498"/>
        <v>Oct</v>
      </c>
      <c r="X3152" t="str">
        <f t="shared" si="499"/>
        <v>1000 to 4999</v>
      </c>
      <c r="Y3152" s="12">
        <f>VLOOKUP(H3152,Table1[#All],2,)*Kickstarter!E3152</f>
        <v>3535</v>
      </c>
      <c r="Z3152" s="5">
        <f>Y3152/'currency conversion'!$B$18</f>
        <v>7.6727442386497646E-5</v>
      </c>
    </row>
    <row r="3153" spans="1:26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0"/>
        <v>1.004</v>
      </c>
      <c r="P3153" s="6">
        <f t="shared" si="491"/>
        <v>103.35294117647059</v>
      </c>
      <c r="Q3153" t="str">
        <f t="shared" si="492"/>
        <v>theater</v>
      </c>
      <c r="R3153" t="str">
        <f t="shared" si="493"/>
        <v>plays</v>
      </c>
      <c r="S3153" s="10">
        <f t="shared" si="494"/>
        <v>41862.58997685185</v>
      </c>
      <c r="T3153" s="10">
        <f t="shared" si="495"/>
        <v>41892.58997685185</v>
      </c>
      <c r="U3153">
        <f t="shared" si="496"/>
        <v>2014</v>
      </c>
      <c r="V3153">
        <f t="shared" si="497"/>
        <v>2014</v>
      </c>
      <c r="W3153" t="str">
        <f t="shared" si="498"/>
        <v>Aug</v>
      </c>
      <c r="X3153" t="str">
        <f t="shared" si="499"/>
        <v>1000 to 4999</v>
      </c>
      <c r="Y3153" s="12">
        <f>VLOOKUP(H3153,Table1[#All],2,)*Kickstarter!E3153</f>
        <v>3514</v>
      </c>
      <c r="Z3153" s="5">
        <f>Y3153/'currency conversion'!$B$18</f>
        <v>7.6271635798063004E-5</v>
      </c>
    </row>
    <row r="3154" spans="1:26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0"/>
        <v>1.0595454545454546</v>
      </c>
      <c r="P3154" s="6">
        <f t="shared" si="491"/>
        <v>34.791044776119406</v>
      </c>
      <c r="Q3154" t="str">
        <f t="shared" si="492"/>
        <v>theater</v>
      </c>
      <c r="R3154" t="str">
        <f t="shared" si="493"/>
        <v>plays</v>
      </c>
      <c r="S3154" s="10">
        <f t="shared" si="494"/>
        <v>41550.617673611108</v>
      </c>
      <c r="T3154" s="10">
        <f t="shared" si="495"/>
        <v>41580.617673611108</v>
      </c>
      <c r="U3154">
        <f t="shared" si="496"/>
        <v>2013</v>
      </c>
      <c r="V3154">
        <f t="shared" si="497"/>
        <v>2013</v>
      </c>
      <c r="W3154" t="str">
        <f t="shared" si="498"/>
        <v>Oct</v>
      </c>
      <c r="X3154" t="str">
        <f t="shared" si="499"/>
        <v>1000 to 4999</v>
      </c>
      <c r="Y3154" s="12">
        <f>VLOOKUP(H3154,Table1[#All],2,)*Kickstarter!E3154</f>
        <v>3053.61</v>
      </c>
      <c r="Z3154" s="5">
        <f>Y3154/'currency conversion'!$B$18</f>
        <v>6.6278836024280936E-5</v>
      </c>
    </row>
    <row r="3155" spans="1:26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0"/>
        <v>3.3558333333333334</v>
      </c>
      <c r="P3155" s="6">
        <f t="shared" si="491"/>
        <v>41.773858921161825</v>
      </c>
      <c r="Q3155" t="str">
        <f t="shared" si="492"/>
        <v>theater</v>
      </c>
      <c r="R3155" t="str">
        <f t="shared" si="493"/>
        <v>plays</v>
      </c>
      <c r="S3155" s="10">
        <f t="shared" si="494"/>
        <v>40632.904363425929</v>
      </c>
      <c r="T3155" s="10">
        <f t="shared" si="495"/>
        <v>40663.957638888889</v>
      </c>
      <c r="U3155">
        <f t="shared" si="496"/>
        <v>2011</v>
      </c>
      <c r="V3155">
        <f t="shared" si="497"/>
        <v>2011</v>
      </c>
      <c r="W3155" t="str">
        <f t="shared" si="498"/>
        <v>Mar</v>
      </c>
      <c r="X3155" t="str">
        <f t="shared" si="499"/>
        <v>10000 to 14999</v>
      </c>
      <c r="Y3155" s="12">
        <f>VLOOKUP(H3155,Table1[#All],2,)*Kickstarter!E3155</f>
        <v>10067.5</v>
      </c>
      <c r="Z3155" s="5">
        <f>Y3155/'currency conversion'!$B$18</f>
        <v>2.1851584900313016E-4</v>
      </c>
    </row>
    <row r="3156" spans="1:26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0"/>
        <v>1.1292857142857142</v>
      </c>
      <c r="P3156" s="6">
        <f t="shared" si="491"/>
        <v>64.268292682926827</v>
      </c>
      <c r="Q3156" t="str">
        <f t="shared" si="492"/>
        <v>theater</v>
      </c>
      <c r="R3156" t="str">
        <f t="shared" si="493"/>
        <v>plays</v>
      </c>
      <c r="S3156" s="10">
        <f t="shared" si="494"/>
        <v>40970.625671296293</v>
      </c>
      <c r="T3156" s="10">
        <f t="shared" si="495"/>
        <v>41000.584004629629</v>
      </c>
      <c r="U3156">
        <f t="shared" si="496"/>
        <v>2012</v>
      </c>
      <c r="V3156">
        <f t="shared" si="497"/>
        <v>2012</v>
      </c>
      <c r="W3156" t="str">
        <f t="shared" si="498"/>
        <v>Mar</v>
      </c>
      <c r="X3156" t="str">
        <f t="shared" si="499"/>
        <v>5000 to 9999</v>
      </c>
      <c r="Y3156" s="12">
        <f>VLOOKUP(H3156,Table1[#All],2,)*Kickstarter!E3156</f>
        <v>7905</v>
      </c>
      <c r="Z3156" s="5">
        <f>Y3156/'currency conversion'!$B$18</f>
        <v>1.7157862293218216E-4</v>
      </c>
    </row>
    <row r="3157" spans="1:26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0"/>
        <v>1.885046</v>
      </c>
      <c r="P3157" s="6">
        <f t="shared" si="491"/>
        <v>31.209370860927152</v>
      </c>
      <c r="Q3157" t="str">
        <f t="shared" si="492"/>
        <v>theater</v>
      </c>
      <c r="R3157" t="str">
        <f t="shared" si="493"/>
        <v>plays</v>
      </c>
      <c r="S3157" s="10">
        <f t="shared" si="494"/>
        <v>41233.249131944445</v>
      </c>
      <c r="T3157" s="10">
        <f t="shared" si="495"/>
        <v>41263.249131944445</v>
      </c>
      <c r="U3157">
        <f t="shared" si="496"/>
        <v>2012</v>
      </c>
      <c r="V3157">
        <f t="shared" si="497"/>
        <v>2012</v>
      </c>
      <c r="W3157" t="str">
        <f t="shared" si="498"/>
        <v>Nov</v>
      </c>
      <c r="X3157" t="str">
        <f t="shared" si="499"/>
        <v>5000 to 9999</v>
      </c>
      <c r="Y3157" s="12">
        <f>VLOOKUP(H3157,Table1[#All],2,)*Kickstarter!E3157</f>
        <v>12347.051299999999</v>
      </c>
      <c r="Z3157" s="5">
        <f>Y3157/'currency conversion'!$B$18</f>
        <v>2.679936823943086E-4</v>
      </c>
    </row>
    <row r="3158" spans="1:26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0"/>
        <v>1.0181818181818181</v>
      </c>
      <c r="P3158" s="6">
        <f t="shared" si="491"/>
        <v>62.921348314606739</v>
      </c>
      <c r="Q3158" t="str">
        <f t="shared" si="492"/>
        <v>theater</v>
      </c>
      <c r="R3158" t="str">
        <f t="shared" si="493"/>
        <v>plays</v>
      </c>
      <c r="S3158" s="10">
        <f t="shared" si="494"/>
        <v>41026.703055555554</v>
      </c>
      <c r="T3158" s="10">
        <f t="shared" si="495"/>
        <v>41061.703055555554</v>
      </c>
      <c r="U3158">
        <f t="shared" si="496"/>
        <v>2012</v>
      </c>
      <c r="V3158">
        <f t="shared" si="497"/>
        <v>2012</v>
      </c>
      <c r="W3158" t="str">
        <f t="shared" si="498"/>
        <v>Apr</v>
      </c>
      <c r="X3158" t="str">
        <f t="shared" si="499"/>
        <v>5000 to 9999</v>
      </c>
      <c r="Y3158" s="12">
        <f>VLOOKUP(H3158,Table1[#All],2,)*Kickstarter!E3158</f>
        <v>5600</v>
      </c>
      <c r="Z3158" s="5">
        <f>Y3158/'currency conversion'!$B$18</f>
        <v>1.2154842358257053E-4</v>
      </c>
    </row>
    <row r="3159" spans="1:26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0"/>
        <v>1.01</v>
      </c>
      <c r="P3159" s="6">
        <f t="shared" si="491"/>
        <v>98.536585365853654</v>
      </c>
      <c r="Q3159" t="str">
        <f t="shared" si="492"/>
        <v>theater</v>
      </c>
      <c r="R3159" t="str">
        <f t="shared" si="493"/>
        <v>plays</v>
      </c>
      <c r="S3159" s="10">
        <f t="shared" si="494"/>
        <v>41829.538252314815</v>
      </c>
      <c r="T3159" s="10">
        <f t="shared" si="495"/>
        <v>41838.958333333336</v>
      </c>
      <c r="U3159">
        <f t="shared" si="496"/>
        <v>2014</v>
      </c>
      <c r="V3159">
        <f t="shared" si="497"/>
        <v>2014</v>
      </c>
      <c r="W3159" t="str">
        <f t="shared" si="498"/>
        <v>Jul</v>
      </c>
      <c r="X3159" t="str">
        <f t="shared" si="499"/>
        <v>1000 to 4999</v>
      </c>
      <c r="Y3159" s="12">
        <f>VLOOKUP(H3159,Table1[#All],2,)*Kickstarter!E3159</f>
        <v>4040</v>
      </c>
      <c r="Z3159" s="5">
        <f>Y3159/'currency conversion'!$B$18</f>
        <v>8.7688505584568736E-5</v>
      </c>
    </row>
    <row r="3160" spans="1:26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0"/>
        <v>1.1399999999999999</v>
      </c>
      <c r="P3160" s="6">
        <f t="shared" si="491"/>
        <v>82.608695652173907</v>
      </c>
      <c r="Q3160" t="str">
        <f t="shared" si="492"/>
        <v>theater</v>
      </c>
      <c r="R3160" t="str">
        <f t="shared" si="493"/>
        <v>plays</v>
      </c>
      <c r="S3160" s="10">
        <f t="shared" si="494"/>
        <v>41447.589722222227</v>
      </c>
      <c r="T3160" s="10">
        <f t="shared" si="495"/>
        <v>41477.589722222227</v>
      </c>
      <c r="U3160">
        <f t="shared" si="496"/>
        <v>2013</v>
      </c>
      <c r="V3160">
        <f t="shared" si="497"/>
        <v>2013</v>
      </c>
      <c r="W3160" t="str">
        <f t="shared" si="498"/>
        <v>Jun</v>
      </c>
      <c r="X3160" t="str">
        <f t="shared" si="499"/>
        <v>5000 to 9999</v>
      </c>
      <c r="Y3160" s="12">
        <f>VLOOKUP(H3160,Table1[#All],2,)*Kickstarter!E3160</f>
        <v>5700</v>
      </c>
      <c r="Z3160" s="5">
        <f>Y3160/'currency conversion'!$B$18</f>
        <v>1.23718931146545E-4</v>
      </c>
    </row>
    <row r="3161" spans="1:26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0"/>
        <v>1.3348133333333334</v>
      </c>
      <c r="P3161" s="6">
        <f t="shared" si="491"/>
        <v>38.504230769230773</v>
      </c>
      <c r="Q3161" t="str">
        <f t="shared" si="492"/>
        <v>theater</v>
      </c>
      <c r="R3161" t="str">
        <f t="shared" si="493"/>
        <v>plays</v>
      </c>
      <c r="S3161" s="10">
        <f t="shared" si="494"/>
        <v>40883.816678240742</v>
      </c>
      <c r="T3161" s="10">
        <f t="shared" si="495"/>
        <v>40926.708333333336</v>
      </c>
      <c r="U3161">
        <f t="shared" si="496"/>
        <v>2011</v>
      </c>
      <c r="V3161">
        <f t="shared" si="497"/>
        <v>2012</v>
      </c>
      <c r="W3161" t="str">
        <f t="shared" si="498"/>
        <v>Dec</v>
      </c>
      <c r="X3161" t="str">
        <f t="shared" si="499"/>
        <v>1000 to 4999</v>
      </c>
      <c r="Y3161" s="12">
        <f>VLOOKUP(H3161,Table1[#All],2,)*Kickstarter!E3161</f>
        <v>2002.22</v>
      </c>
      <c r="Z3161" s="5">
        <f>Y3161/'currency conversion'!$B$18</f>
        <v>4.3458336547409708E-5</v>
      </c>
    </row>
    <row r="3162" spans="1:26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0"/>
        <v>1.0153333333333334</v>
      </c>
      <c r="P3162" s="6">
        <f t="shared" si="491"/>
        <v>80.15789473684211</v>
      </c>
      <c r="Q3162" t="str">
        <f t="shared" si="492"/>
        <v>theater</v>
      </c>
      <c r="R3162" t="str">
        <f t="shared" si="493"/>
        <v>plays</v>
      </c>
      <c r="S3162" s="10">
        <f t="shared" si="494"/>
        <v>41841.01489583333</v>
      </c>
      <c r="T3162" s="10">
        <f t="shared" si="495"/>
        <v>41863.957638888889</v>
      </c>
      <c r="U3162">
        <f t="shared" si="496"/>
        <v>2014</v>
      </c>
      <c r="V3162">
        <f t="shared" si="497"/>
        <v>2014</v>
      </c>
      <c r="W3162" t="str">
        <f t="shared" si="498"/>
        <v>Jul</v>
      </c>
      <c r="X3162" t="str">
        <f t="shared" si="499"/>
        <v>1000 to 4999</v>
      </c>
      <c r="Y3162" s="12">
        <f>VLOOKUP(H3162,Table1[#All],2,)*Kickstarter!E3162</f>
        <v>4569</v>
      </c>
      <c r="Z3162" s="5">
        <f>Y3162/'currency conversion'!$B$18</f>
        <v>9.9170490597993709E-5</v>
      </c>
    </row>
    <row r="3163" spans="1:26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0"/>
        <v>1.0509999999999999</v>
      </c>
      <c r="P3163" s="6">
        <f t="shared" si="491"/>
        <v>28.405405405405407</v>
      </c>
      <c r="Q3163" t="str">
        <f t="shared" si="492"/>
        <v>theater</v>
      </c>
      <c r="R3163" t="str">
        <f t="shared" si="493"/>
        <v>plays</v>
      </c>
      <c r="S3163" s="10">
        <f t="shared" si="494"/>
        <v>41897.286134259259</v>
      </c>
      <c r="T3163" s="10">
        <f t="shared" si="495"/>
        <v>41927.286134259259</v>
      </c>
      <c r="U3163">
        <f t="shared" si="496"/>
        <v>2014</v>
      </c>
      <c r="V3163">
        <f t="shared" si="497"/>
        <v>2014</v>
      </c>
      <c r="W3163" t="str">
        <f t="shared" si="498"/>
        <v>Sep</v>
      </c>
      <c r="X3163" t="str">
        <f t="shared" si="499"/>
        <v>1000 to 4999</v>
      </c>
      <c r="Y3163" s="12">
        <f>VLOOKUP(H3163,Table1[#All],2,)*Kickstarter!E3163</f>
        <v>2753.62</v>
      </c>
      <c r="Z3163" s="5">
        <f>Y3163/'currency conversion'!$B$18</f>
        <v>5.9767530383113905E-5</v>
      </c>
    </row>
    <row r="3164" spans="1:26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0"/>
        <v>1.2715000000000001</v>
      </c>
      <c r="P3164" s="6">
        <f t="shared" si="491"/>
        <v>80.730158730158735</v>
      </c>
      <c r="Q3164" t="str">
        <f t="shared" si="492"/>
        <v>theater</v>
      </c>
      <c r="R3164" t="str">
        <f t="shared" si="493"/>
        <v>plays</v>
      </c>
      <c r="S3164" s="10">
        <f t="shared" si="494"/>
        <v>41799.435902777775</v>
      </c>
      <c r="T3164" s="10">
        <f t="shared" si="495"/>
        <v>41826.833333333336</v>
      </c>
      <c r="U3164">
        <f t="shared" si="496"/>
        <v>2014</v>
      </c>
      <c r="V3164">
        <f t="shared" si="497"/>
        <v>2014</v>
      </c>
      <c r="W3164" t="str">
        <f t="shared" si="498"/>
        <v>Jun</v>
      </c>
      <c r="X3164" t="str">
        <f t="shared" si="499"/>
        <v>5000 to 9999</v>
      </c>
      <c r="Y3164" s="12">
        <f>VLOOKUP(H3164,Table1[#All],2,)*Kickstarter!E3164</f>
        <v>5086</v>
      </c>
      <c r="Z3164" s="5">
        <f>Y3164/'currency conversion'!$B$18</f>
        <v>1.1039201470374173E-4</v>
      </c>
    </row>
    <row r="3165" spans="1:26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0"/>
        <v>1.1115384615384616</v>
      </c>
      <c r="P3165" s="6">
        <f t="shared" si="491"/>
        <v>200.69444444444446</v>
      </c>
      <c r="Q3165" t="str">
        <f t="shared" si="492"/>
        <v>theater</v>
      </c>
      <c r="R3165" t="str">
        <f t="shared" si="493"/>
        <v>plays</v>
      </c>
      <c r="S3165" s="10">
        <f t="shared" si="494"/>
        <v>41775.503761574073</v>
      </c>
      <c r="T3165" s="10">
        <f t="shared" si="495"/>
        <v>41805.503761574073</v>
      </c>
      <c r="U3165">
        <f t="shared" si="496"/>
        <v>2014</v>
      </c>
      <c r="V3165">
        <f t="shared" si="497"/>
        <v>2014</v>
      </c>
      <c r="W3165" t="str">
        <f t="shared" si="498"/>
        <v>May</v>
      </c>
      <c r="X3165" t="str">
        <f t="shared" si="499"/>
        <v>10000 to 14999</v>
      </c>
      <c r="Y3165" s="12">
        <f>VLOOKUP(H3165,Table1[#All],2,)*Kickstarter!E3165</f>
        <v>14450</v>
      </c>
      <c r="Z3165" s="5">
        <f>Y3165/'currency conversion'!$B$18</f>
        <v>3.1363834299431148E-4</v>
      </c>
    </row>
    <row r="3166" spans="1:26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0"/>
        <v>1.0676000000000001</v>
      </c>
      <c r="P3166" s="6">
        <f t="shared" si="491"/>
        <v>37.591549295774648</v>
      </c>
      <c r="Q3166" t="str">
        <f t="shared" si="492"/>
        <v>theater</v>
      </c>
      <c r="R3166" t="str">
        <f t="shared" si="493"/>
        <v>plays</v>
      </c>
      <c r="S3166" s="10">
        <f t="shared" si="494"/>
        <v>41766.555729166663</v>
      </c>
      <c r="T3166" s="10">
        <f t="shared" si="495"/>
        <v>41799.555729166663</v>
      </c>
      <c r="U3166">
        <f t="shared" si="496"/>
        <v>2014</v>
      </c>
      <c r="V3166">
        <f t="shared" si="497"/>
        <v>2014</v>
      </c>
      <c r="W3166" t="str">
        <f t="shared" si="498"/>
        <v>May</v>
      </c>
      <c r="X3166" t="str">
        <f t="shared" si="499"/>
        <v>1000 to 4999</v>
      </c>
      <c r="Y3166" s="12">
        <f>VLOOKUP(H3166,Table1[#All],2,)*Kickstarter!E3166</f>
        <v>2669</v>
      </c>
      <c r="Z3166" s="5">
        <f>Y3166/'currency conversion'!$B$18</f>
        <v>5.7930846882478705E-5</v>
      </c>
    </row>
    <row r="3167" spans="1:26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0"/>
        <v>1.6266666666666667</v>
      </c>
      <c r="P3167" s="6">
        <f t="shared" si="491"/>
        <v>58.095238095238095</v>
      </c>
      <c r="Q3167" t="str">
        <f t="shared" si="492"/>
        <v>theater</v>
      </c>
      <c r="R3167" t="str">
        <f t="shared" si="493"/>
        <v>plays</v>
      </c>
      <c r="S3167" s="10">
        <f t="shared" si="494"/>
        <v>40643.909259259257</v>
      </c>
      <c r="T3167" s="10">
        <f t="shared" si="495"/>
        <v>40665.915972222225</v>
      </c>
      <c r="U3167">
        <f t="shared" si="496"/>
        <v>2011</v>
      </c>
      <c r="V3167">
        <f t="shared" si="497"/>
        <v>2011</v>
      </c>
      <c r="W3167" t="str">
        <f t="shared" si="498"/>
        <v>Apr</v>
      </c>
      <c r="X3167" t="str">
        <f t="shared" si="499"/>
        <v>1000 to 4999</v>
      </c>
      <c r="Y3167" s="12">
        <f>VLOOKUP(H3167,Table1[#All],2,)*Kickstarter!E3167</f>
        <v>1220</v>
      </c>
      <c r="Z3167" s="5">
        <f>Y3167/'currency conversion'!$B$18</f>
        <v>2.648019228048858E-5</v>
      </c>
    </row>
    <row r="3168" spans="1:26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0"/>
        <v>1.6022808571428573</v>
      </c>
      <c r="P3168" s="6">
        <f t="shared" si="491"/>
        <v>60.300892473118282</v>
      </c>
      <c r="Q3168" t="str">
        <f t="shared" si="492"/>
        <v>theater</v>
      </c>
      <c r="R3168" t="str">
        <f t="shared" si="493"/>
        <v>plays</v>
      </c>
      <c r="S3168" s="10">
        <f t="shared" si="494"/>
        <v>41940.44158564815</v>
      </c>
      <c r="T3168" s="10">
        <f t="shared" si="495"/>
        <v>41969.082638888889</v>
      </c>
      <c r="U3168">
        <f t="shared" si="496"/>
        <v>2014</v>
      </c>
      <c r="V3168">
        <f t="shared" si="497"/>
        <v>2014</v>
      </c>
      <c r="W3168" t="str">
        <f t="shared" si="498"/>
        <v>Oct</v>
      </c>
      <c r="X3168" t="str">
        <f t="shared" si="499"/>
        <v>&gt;50000</v>
      </c>
      <c r="Y3168" s="12">
        <f>VLOOKUP(H3168,Table1[#All],2,)*Kickstarter!E3168</f>
        <v>56079.83</v>
      </c>
      <c r="Z3168" s="5">
        <f>Y3168/'currency conversion'!$B$18</f>
        <v>1.2172169520140261E-3</v>
      </c>
    </row>
    <row r="3169" spans="1:26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0"/>
        <v>1.1616666666666666</v>
      </c>
      <c r="P3169" s="6">
        <f t="shared" si="491"/>
        <v>63.363636363636367</v>
      </c>
      <c r="Q3169" t="str">
        <f t="shared" si="492"/>
        <v>theater</v>
      </c>
      <c r="R3169" t="str">
        <f t="shared" si="493"/>
        <v>plays</v>
      </c>
      <c r="S3169" s="10">
        <f t="shared" si="494"/>
        <v>41838.925706018519</v>
      </c>
      <c r="T3169" s="10">
        <f t="shared" si="495"/>
        <v>41852.925706018519</v>
      </c>
      <c r="U3169">
        <f t="shared" si="496"/>
        <v>2014</v>
      </c>
      <c r="V3169">
        <f t="shared" si="497"/>
        <v>2014</v>
      </c>
      <c r="W3169" t="str">
        <f t="shared" si="498"/>
        <v>Jul</v>
      </c>
      <c r="X3169" t="str">
        <f t="shared" si="499"/>
        <v>1000 to 4999</v>
      </c>
      <c r="Y3169" s="12">
        <f>VLOOKUP(H3169,Table1[#All],2,)*Kickstarter!E3169</f>
        <v>3485</v>
      </c>
      <c r="Z3169" s="5">
        <f>Y3169/'currency conversion'!$B$18</f>
        <v>7.5642188604510419E-5</v>
      </c>
    </row>
    <row r="3170" spans="1:26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0"/>
        <v>1.242</v>
      </c>
      <c r="P3170" s="6">
        <f t="shared" si="491"/>
        <v>50.901639344262293</v>
      </c>
      <c r="Q3170" t="str">
        <f t="shared" si="492"/>
        <v>theater</v>
      </c>
      <c r="R3170" t="str">
        <f t="shared" si="493"/>
        <v>plays</v>
      </c>
      <c r="S3170" s="10">
        <f t="shared" si="494"/>
        <v>41771.855937500004</v>
      </c>
      <c r="T3170" s="10">
        <f t="shared" si="495"/>
        <v>41803.666666666664</v>
      </c>
      <c r="U3170">
        <f t="shared" si="496"/>
        <v>2014</v>
      </c>
      <c r="V3170">
        <f t="shared" si="497"/>
        <v>2014</v>
      </c>
      <c r="W3170" t="str">
        <f t="shared" si="498"/>
        <v>May</v>
      </c>
      <c r="X3170" t="str">
        <f t="shared" si="499"/>
        <v>1000 to 4999</v>
      </c>
      <c r="Y3170" s="12">
        <f>VLOOKUP(H3170,Table1[#All],2,)*Kickstarter!E3170</f>
        <v>3105</v>
      </c>
      <c r="Z3170" s="5">
        <f>Y3170/'currency conversion'!$B$18</f>
        <v>6.7394259861407416E-5</v>
      </c>
    </row>
    <row r="3171" spans="1:26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0"/>
        <v>1.030125</v>
      </c>
      <c r="P3171" s="6">
        <f t="shared" si="491"/>
        <v>100.5</v>
      </c>
      <c r="Q3171" t="str">
        <f t="shared" si="492"/>
        <v>theater</v>
      </c>
      <c r="R3171" t="str">
        <f t="shared" si="493"/>
        <v>plays</v>
      </c>
      <c r="S3171" s="10">
        <f t="shared" si="494"/>
        <v>41591.487974537034</v>
      </c>
      <c r="T3171" s="10">
        <f t="shared" si="495"/>
        <v>41620.957638888889</v>
      </c>
      <c r="U3171">
        <f t="shared" si="496"/>
        <v>2013</v>
      </c>
      <c r="V3171">
        <f t="shared" si="497"/>
        <v>2013</v>
      </c>
      <c r="W3171" t="str">
        <f t="shared" si="498"/>
        <v>Nov</v>
      </c>
      <c r="X3171" t="str">
        <f t="shared" si="499"/>
        <v>5000 to 9999</v>
      </c>
      <c r="Y3171" s="12">
        <f>VLOOKUP(H3171,Table1[#All],2,)*Kickstarter!E3171</f>
        <v>8241</v>
      </c>
      <c r="Z3171" s="5">
        <f>Y3171/'currency conversion'!$B$18</f>
        <v>1.7887152834713638E-4</v>
      </c>
    </row>
    <row r="3172" spans="1:26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0"/>
        <v>1.1225000000000001</v>
      </c>
      <c r="P3172" s="6">
        <f t="shared" si="491"/>
        <v>31.619718309859156</v>
      </c>
      <c r="Q3172" t="str">
        <f t="shared" si="492"/>
        <v>theater</v>
      </c>
      <c r="R3172" t="str">
        <f t="shared" si="493"/>
        <v>plays</v>
      </c>
      <c r="S3172" s="10">
        <f t="shared" si="494"/>
        <v>41788.830370370371</v>
      </c>
      <c r="T3172" s="10">
        <f t="shared" si="495"/>
        <v>41821.916666666664</v>
      </c>
      <c r="U3172">
        <f t="shared" si="496"/>
        <v>2014</v>
      </c>
      <c r="V3172">
        <f t="shared" si="497"/>
        <v>2014</v>
      </c>
      <c r="W3172" t="str">
        <f t="shared" si="498"/>
        <v>May</v>
      </c>
      <c r="X3172" t="str">
        <f t="shared" si="499"/>
        <v>1000 to 4999</v>
      </c>
      <c r="Y3172" s="12">
        <f>VLOOKUP(H3172,Table1[#All],2,)*Kickstarter!E3172</f>
        <v>2245</v>
      </c>
      <c r="Z3172" s="5">
        <f>Y3172/'currency conversion'!$B$18</f>
        <v>4.8727894811226935E-5</v>
      </c>
    </row>
    <row r="3173" spans="1:26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0"/>
        <v>1.0881428571428571</v>
      </c>
      <c r="P3173" s="6">
        <f t="shared" si="491"/>
        <v>65.102564102564102</v>
      </c>
      <c r="Q3173" t="str">
        <f t="shared" si="492"/>
        <v>theater</v>
      </c>
      <c r="R3173" t="str">
        <f t="shared" si="493"/>
        <v>plays</v>
      </c>
      <c r="S3173" s="10">
        <f t="shared" si="494"/>
        <v>42466.358310185184</v>
      </c>
      <c r="T3173" s="10">
        <f t="shared" si="495"/>
        <v>42496.358310185184</v>
      </c>
      <c r="U3173">
        <f t="shared" si="496"/>
        <v>2016</v>
      </c>
      <c r="V3173">
        <f t="shared" si="497"/>
        <v>2016</v>
      </c>
      <c r="W3173" t="str">
        <f t="shared" si="498"/>
        <v>Apr</v>
      </c>
      <c r="X3173" t="str">
        <f t="shared" si="499"/>
        <v>5000 to 9999</v>
      </c>
      <c r="Y3173" s="12">
        <f>VLOOKUP(H3173,Table1[#All],2,)*Kickstarter!E3173</f>
        <v>9978.27</v>
      </c>
      <c r="Z3173" s="5">
        <f>Y3173/'currency conversion'!$B$18</f>
        <v>2.1657910510379573E-4</v>
      </c>
    </row>
    <row r="3174" spans="1:26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0"/>
        <v>1.1499999999999999</v>
      </c>
      <c r="P3174" s="6">
        <f t="shared" si="491"/>
        <v>79.310344827586206</v>
      </c>
      <c r="Q3174" t="str">
        <f t="shared" si="492"/>
        <v>theater</v>
      </c>
      <c r="R3174" t="str">
        <f t="shared" si="493"/>
        <v>plays</v>
      </c>
      <c r="S3174" s="10">
        <f t="shared" si="494"/>
        <v>40923.479953703703</v>
      </c>
      <c r="T3174" s="10">
        <f t="shared" si="495"/>
        <v>40953.479953703703</v>
      </c>
      <c r="U3174">
        <f t="shared" si="496"/>
        <v>2012</v>
      </c>
      <c r="V3174">
        <f t="shared" si="497"/>
        <v>2012</v>
      </c>
      <c r="W3174" t="str">
        <f t="shared" si="498"/>
        <v>Jan</v>
      </c>
      <c r="X3174" t="str">
        <f t="shared" si="499"/>
        <v>1000 to 4999</v>
      </c>
      <c r="Y3174" s="12">
        <f>VLOOKUP(H3174,Table1[#All],2,)*Kickstarter!E3174</f>
        <v>2300</v>
      </c>
      <c r="Z3174" s="5">
        <f>Y3174/'currency conversion'!$B$18</f>
        <v>4.9921673971412898E-5</v>
      </c>
    </row>
    <row r="3175" spans="1:26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0"/>
        <v>1.03</v>
      </c>
      <c r="P3175" s="6">
        <f t="shared" si="491"/>
        <v>139.18918918918919</v>
      </c>
      <c r="Q3175" t="str">
        <f t="shared" si="492"/>
        <v>theater</v>
      </c>
      <c r="R3175" t="str">
        <f t="shared" si="493"/>
        <v>plays</v>
      </c>
      <c r="S3175" s="10">
        <f t="shared" si="494"/>
        <v>41878.628379629634</v>
      </c>
      <c r="T3175" s="10">
        <f t="shared" si="495"/>
        <v>41908.628379629634</v>
      </c>
      <c r="U3175">
        <f t="shared" si="496"/>
        <v>2014</v>
      </c>
      <c r="V3175">
        <f t="shared" si="497"/>
        <v>2014</v>
      </c>
      <c r="W3175" t="str">
        <f t="shared" si="498"/>
        <v>Aug</v>
      </c>
      <c r="X3175" t="str">
        <f t="shared" si="499"/>
        <v>10000 to 14999</v>
      </c>
      <c r="Y3175" s="12">
        <f>VLOOKUP(H3175,Table1[#All],2,)*Kickstarter!E3175</f>
        <v>10300</v>
      </c>
      <c r="Z3175" s="5">
        <f>Y3175/'currency conversion'!$B$18</f>
        <v>2.2356227908937079E-4</v>
      </c>
    </row>
    <row r="3176" spans="1:26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0"/>
        <v>1.0113333333333334</v>
      </c>
      <c r="P3176" s="6">
        <f t="shared" si="491"/>
        <v>131.91304347826087</v>
      </c>
      <c r="Q3176" t="str">
        <f t="shared" si="492"/>
        <v>theater</v>
      </c>
      <c r="R3176" t="str">
        <f t="shared" si="493"/>
        <v>plays</v>
      </c>
      <c r="S3176" s="10">
        <f t="shared" si="494"/>
        <v>41862.614675925928</v>
      </c>
      <c r="T3176" s="10">
        <f t="shared" si="495"/>
        <v>41876.614675925928</v>
      </c>
      <c r="U3176">
        <f t="shared" si="496"/>
        <v>2014</v>
      </c>
      <c r="V3176">
        <f t="shared" si="497"/>
        <v>2014</v>
      </c>
      <c r="W3176" t="str">
        <f t="shared" si="498"/>
        <v>Aug</v>
      </c>
      <c r="X3176" t="str">
        <f t="shared" si="499"/>
        <v>1000 to 4999</v>
      </c>
      <c r="Y3176" s="12">
        <f>VLOOKUP(H3176,Table1[#All],2,)*Kickstarter!E3176</f>
        <v>3034</v>
      </c>
      <c r="Z3176" s="5">
        <f>Y3176/'currency conversion'!$B$18</f>
        <v>6.5853199490985533E-5</v>
      </c>
    </row>
    <row r="3177" spans="1:26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0"/>
        <v>1.0955999999999999</v>
      </c>
      <c r="P3177" s="6">
        <f t="shared" si="491"/>
        <v>91.3</v>
      </c>
      <c r="Q3177" t="str">
        <f t="shared" si="492"/>
        <v>theater</v>
      </c>
      <c r="R3177" t="str">
        <f t="shared" si="493"/>
        <v>plays</v>
      </c>
      <c r="S3177" s="10">
        <f t="shared" si="494"/>
        <v>40531.636886574073</v>
      </c>
      <c r="T3177" s="10">
        <f t="shared" si="495"/>
        <v>40591.636886574073</v>
      </c>
      <c r="U3177">
        <f t="shared" si="496"/>
        <v>2010</v>
      </c>
      <c r="V3177">
        <f t="shared" si="497"/>
        <v>2011</v>
      </c>
      <c r="W3177" t="str">
        <f t="shared" si="498"/>
        <v>Dec</v>
      </c>
      <c r="X3177" t="str">
        <f t="shared" si="499"/>
        <v>5000 to 9999</v>
      </c>
      <c r="Y3177" s="12">
        <f>VLOOKUP(H3177,Table1[#All],2,)*Kickstarter!E3177</f>
        <v>5478</v>
      </c>
      <c r="Z3177" s="5">
        <f>Y3177/'currency conversion'!$B$18</f>
        <v>1.1890040435452167E-4</v>
      </c>
    </row>
    <row r="3178" spans="1:26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0"/>
        <v>1.148421052631579</v>
      </c>
      <c r="P3178" s="6">
        <f t="shared" si="491"/>
        <v>39.672727272727272</v>
      </c>
      <c r="Q3178" t="str">
        <f t="shared" si="492"/>
        <v>theater</v>
      </c>
      <c r="R3178" t="str">
        <f t="shared" si="493"/>
        <v>plays</v>
      </c>
      <c r="S3178" s="10">
        <f t="shared" si="494"/>
        <v>41477.680914351848</v>
      </c>
      <c r="T3178" s="10">
        <f t="shared" si="495"/>
        <v>41504.375</v>
      </c>
      <c r="U3178">
        <f t="shared" si="496"/>
        <v>2013</v>
      </c>
      <c r="V3178">
        <f t="shared" si="497"/>
        <v>2013</v>
      </c>
      <c r="W3178" t="str">
        <f t="shared" si="498"/>
        <v>Jul</v>
      </c>
      <c r="X3178" t="str">
        <f t="shared" si="499"/>
        <v>1000 to 4999</v>
      </c>
      <c r="Y3178" s="12">
        <f>VLOOKUP(H3178,Table1[#All],2,)*Kickstarter!E3178</f>
        <v>2182</v>
      </c>
      <c r="Z3178" s="5">
        <f>Y3178/'currency conversion'!$B$18</f>
        <v>4.7360475045923016E-5</v>
      </c>
    </row>
    <row r="3179" spans="1:26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0"/>
        <v>1.1739999999999999</v>
      </c>
      <c r="P3179" s="6">
        <f t="shared" si="491"/>
        <v>57.549019607843135</v>
      </c>
      <c r="Q3179" t="str">
        <f t="shared" si="492"/>
        <v>theater</v>
      </c>
      <c r="R3179" t="str">
        <f t="shared" si="493"/>
        <v>plays</v>
      </c>
      <c r="S3179" s="10">
        <f t="shared" si="494"/>
        <v>41781.416770833333</v>
      </c>
      <c r="T3179" s="10">
        <f t="shared" si="495"/>
        <v>41811.416770833333</v>
      </c>
      <c r="U3179">
        <f t="shared" si="496"/>
        <v>2014</v>
      </c>
      <c r="V3179">
        <f t="shared" si="497"/>
        <v>2014</v>
      </c>
      <c r="W3179" t="str">
        <f t="shared" si="498"/>
        <v>May</v>
      </c>
      <c r="X3179" t="str">
        <f t="shared" si="499"/>
        <v>1000 to 4999</v>
      </c>
      <c r="Y3179" s="12">
        <f>VLOOKUP(H3179,Table1[#All],2,)*Kickstarter!E3179</f>
        <v>2935</v>
      </c>
      <c r="Z3179" s="5">
        <f>Y3179/'currency conversion'!$B$18</f>
        <v>6.3704397002650804E-5</v>
      </c>
    </row>
    <row r="3180" spans="1:26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0"/>
        <v>1.7173333333333334</v>
      </c>
      <c r="P3180" s="6">
        <f t="shared" si="491"/>
        <v>33.025641025641029</v>
      </c>
      <c r="Q3180" t="str">
        <f t="shared" si="492"/>
        <v>theater</v>
      </c>
      <c r="R3180" t="str">
        <f t="shared" si="493"/>
        <v>plays</v>
      </c>
      <c r="S3180" s="10">
        <f t="shared" si="494"/>
        <v>41806.355034722219</v>
      </c>
      <c r="T3180" s="10">
        <f t="shared" si="495"/>
        <v>41836.355034722219</v>
      </c>
      <c r="U3180">
        <f t="shared" si="496"/>
        <v>2014</v>
      </c>
      <c r="V3180">
        <f t="shared" si="497"/>
        <v>2014</v>
      </c>
      <c r="W3180" t="str">
        <f t="shared" si="498"/>
        <v>Jun</v>
      </c>
      <c r="X3180" t="str">
        <f t="shared" si="499"/>
        <v>1000 to 4999</v>
      </c>
      <c r="Y3180" s="12">
        <f>VLOOKUP(H3180,Table1[#All],2,)*Kickstarter!E3180</f>
        <v>3374.56</v>
      </c>
      <c r="Z3180" s="5">
        <f>Y3180/'currency conversion'!$B$18</f>
        <v>7.3245080050856996E-5</v>
      </c>
    </row>
    <row r="3181" spans="1:26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0"/>
        <v>1.1416238095238094</v>
      </c>
      <c r="P3181" s="6">
        <f t="shared" si="491"/>
        <v>77.335806451612896</v>
      </c>
      <c r="Q3181" t="str">
        <f t="shared" si="492"/>
        <v>theater</v>
      </c>
      <c r="R3181" t="str">
        <f t="shared" si="493"/>
        <v>plays</v>
      </c>
      <c r="S3181" s="10">
        <f t="shared" si="494"/>
        <v>41375.452210648145</v>
      </c>
      <c r="T3181" s="10">
        <f t="shared" si="495"/>
        <v>41400.452210648145</v>
      </c>
      <c r="U3181">
        <f t="shared" si="496"/>
        <v>2013</v>
      </c>
      <c r="V3181">
        <f t="shared" si="497"/>
        <v>2013</v>
      </c>
      <c r="W3181" t="str">
        <f t="shared" si="498"/>
        <v>Apr</v>
      </c>
      <c r="X3181" t="str">
        <f t="shared" si="499"/>
        <v>1000 to 4999</v>
      </c>
      <c r="Y3181" s="12">
        <f>VLOOKUP(H3181,Table1[#All],2,)*Kickstarter!E3181</f>
        <v>4794.82</v>
      </c>
      <c r="Z3181" s="5">
        <f>Y3181/'currency conversion'!$B$18</f>
        <v>1.0407193077896086E-4</v>
      </c>
    </row>
    <row r="3182" spans="1:26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0"/>
        <v>1.1975</v>
      </c>
      <c r="P3182" s="6">
        <f t="shared" si="491"/>
        <v>31.933333333333334</v>
      </c>
      <c r="Q3182" t="str">
        <f t="shared" si="492"/>
        <v>theater</v>
      </c>
      <c r="R3182" t="str">
        <f t="shared" si="493"/>
        <v>plays</v>
      </c>
      <c r="S3182" s="10">
        <f t="shared" si="494"/>
        <v>41780.162604166668</v>
      </c>
      <c r="T3182" s="10">
        <f t="shared" si="495"/>
        <v>41810.162604166668</v>
      </c>
      <c r="U3182">
        <f t="shared" si="496"/>
        <v>2014</v>
      </c>
      <c r="V3182">
        <f t="shared" si="497"/>
        <v>2014</v>
      </c>
      <c r="W3182" t="str">
        <f t="shared" si="498"/>
        <v>May</v>
      </c>
      <c r="X3182" t="str">
        <f t="shared" si="499"/>
        <v>1000 to 4999</v>
      </c>
      <c r="Y3182" s="12">
        <f>VLOOKUP(H3182,Table1[#All],2,)*Kickstarter!E3182</f>
        <v>1882.47</v>
      </c>
      <c r="Z3182" s="5">
        <f>Y3182/'currency conversion'!$B$18</f>
        <v>4.0859153739550275E-5</v>
      </c>
    </row>
    <row r="3183" spans="1:26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0"/>
        <v>1.0900000000000001</v>
      </c>
      <c r="P3183" s="6">
        <f t="shared" si="491"/>
        <v>36.333333333333336</v>
      </c>
      <c r="Q3183" t="str">
        <f t="shared" si="492"/>
        <v>theater</v>
      </c>
      <c r="R3183" t="str">
        <f t="shared" si="493"/>
        <v>plays</v>
      </c>
      <c r="S3183" s="10">
        <f t="shared" si="494"/>
        <v>41779.060034722221</v>
      </c>
      <c r="T3183" s="10">
        <f t="shared" si="495"/>
        <v>41805.416666666664</v>
      </c>
      <c r="U3183">
        <f t="shared" si="496"/>
        <v>2014</v>
      </c>
      <c r="V3183">
        <f t="shared" si="497"/>
        <v>2014</v>
      </c>
      <c r="W3183" t="str">
        <f t="shared" si="498"/>
        <v>May</v>
      </c>
      <c r="X3183" t="str">
        <f t="shared" si="499"/>
        <v>&lt;1000</v>
      </c>
      <c r="Y3183" s="12">
        <f>VLOOKUP(H3183,Table1[#All],2,)*Kickstarter!E3183</f>
        <v>713.95</v>
      </c>
      <c r="Z3183" s="5">
        <f>Y3183/'currency conversion'!$B$18</f>
        <v>1.5496338752995756E-5</v>
      </c>
    </row>
    <row r="3184" spans="1:26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0"/>
        <v>1.0088571428571429</v>
      </c>
      <c r="P3184" s="6">
        <f t="shared" si="491"/>
        <v>46.768211920529801</v>
      </c>
      <c r="Q3184" t="str">
        <f t="shared" si="492"/>
        <v>theater</v>
      </c>
      <c r="R3184" t="str">
        <f t="shared" si="493"/>
        <v>plays</v>
      </c>
      <c r="S3184" s="10">
        <f t="shared" si="494"/>
        <v>40883.699317129627</v>
      </c>
      <c r="T3184" s="10">
        <f t="shared" si="495"/>
        <v>40939.458333333336</v>
      </c>
      <c r="U3184">
        <f t="shared" si="496"/>
        <v>2011</v>
      </c>
      <c r="V3184">
        <f t="shared" si="497"/>
        <v>2012</v>
      </c>
      <c r="W3184" t="str">
        <f t="shared" si="498"/>
        <v>Dec</v>
      </c>
      <c r="X3184" t="str">
        <f t="shared" si="499"/>
        <v>5000 to 9999</v>
      </c>
      <c r="Y3184" s="12">
        <f>VLOOKUP(H3184,Table1[#All],2,)*Kickstarter!E3184</f>
        <v>7062</v>
      </c>
      <c r="Z3184" s="5">
        <f>Y3184/'currency conversion'!$B$18</f>
        <v>1.5328124416787733E-4</v>
      </c>
    </row>
    <row r="3185" spans="1:26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0"/>
        <v>1.0900000000000001</v>
      </c>
      <c r="P3185" s="6">
        <f t="shared" si="491"/>
        <v>40.073529411764703</v>
      </c>
      <c r="Q3185" t="str">
        <f t="shared" si="492"/>
        <v>theater</v>
      </c>
      <c r="R3185" t="str">
        <f t="shared" si="493"/>
        <v>plays</v>
      </c>
      <c r="S3185" s="10">
        <f t="shared" si="494"/>
        <v>41491.54478009259</v>
      </c>
      <c r="T3185" s="10">
        <f t="shared" si="495"/>
        <v>41509.54478009259</v>
      </c>
      <c r="U3185">
        <f t="shared" si="496"/>
        <v>2013</v>
      </c>
      <c r="V3185">
        <f t="shared" si="497"/>
        <v>2013</v>
      </c>
      <c r="W3185" t="str">
        <f t="shared" si="498"/>
        <v>Aug</v>
      </c>
      <c r="X3185" t="str">
        <f t="shared" si="499"/>
        <v>1000 to 4999</v>
      </c>
      <c r="Y3185" s="12">
        <f>VLOOKUP(H3185,Table1[#All],2,)*Kickstarter!E3185</f>
        <v>2725</v>
      </c>
      <c r="Z3185" s="5">
        <f>Y3185/'currency conversion'!$B$18</f>
        <v>5.9146331118304412E-5</v>
      </c>
    </row>
    <row r="3186" spans="1:26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0"/>
        <v>1.0720930232558139</v>
      </c>
      <c r="P3186" s="6">
        <f t="shared" si="491"/>
        <v>100.21739130434783</v>
      </c>
      <c r="Q3186" t="str">
        <f t="shared" si="492"/>
        <v>theater</v>
      </c>
      <c r="R3186" t="str">
        <f t="shared" si="493"/>
        <v>plays</v>
      </c>
      <c r="S3186" s="10">
        <f t="shared" si="494"/>
        <v>41791.743414351848</v>
      </c>
      <c r="T3186" s="10">
        <f t="shared" si="495"/>
        <v>41821.743414351848</v>
      </c>
      <c r="U3186">
        <f t="shared" si="496"/>
        <v>2014</v>
      </c>
      <c r="V3186">
        <f t="shared" si="497"/>
        <v>2014</v>
      </c>
      <c r="W3186" t="str">
        <f t="shared" si="498"/>
        <v>Jun</v>
      </c>
      <c r="X3186" t="str">
        <f t="shared" si="499"/>
        <v>1000 to 4999</v>
      </c>
      <c r="Y3186" s="12">
        <f>VLOOKUP(H3186,Table1[#All],2,)*Kickstarter!E3186</f>
        <v>4610</v>
      </c>
      <c r="Z3186" s="5">
        <f>Y3186/'currency conversion'!$B$18</f>
        <v>1.0006039869922324E-4</v>
      </c>
    </row>
    <row r="3187" spans="1:26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0"/>
        <v>1</v>
      </c>
      <c r="P3187" s="6">
        <f t="shared" si="491"/>
        <v>41.666666666666664</v>
      </c>
      <c r="Q3187" t="str">
        <f t="shared" si="492"/>
        <v>theater</v>
      </c>
      <c r="R3187" t="str">
        <f t="shared" si="493"/>
        <v>plays</v>
      </c>
      <c r="S3187" s="10">
        <f t="shared" si="494"/>
        <v>41829.727326388893</v>
      </c>
      <c r="T3187" s="10">
        <f t="shared" si="495"/>
        <v>41836.727326388893</v>
      </c>
      <c r="U3187">
        <f t="shared" si="496"/>
        <v>2014</v>
      </c>
      <c r="V3187">
        <f t="shared" si="497"/>
        <v>2014</v>
      </c>
      <c r="W3187" t="str">
        <f t="shared" si="498"/>
        <v>Jul</v>
      </c>
      <c r="X3187" t="str">
        <f t="shared" si="499"/>
        <v>1000 to 4999</v>
      </c>
      <c r="Y3187" s="12">
        <f>VLOOKUP(H3187,Table1[#All],2,)*Kickstarter!E3187</f>
        <v>1310</v>
      </c>
      <c r="Z3187" s="5">
        <f>Y3187/'currency conversion'!$B$18</f>
        <v>2.8433649088065608E-5</v>
      </c>
    </row>
    <row r="3188" spans="1:26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0"/>
        <v>1.0218750000000001</v>
      </c>
      <c r="P3188" s="6">
        <f t="shared" si="491"/>
        <v>46.714285714285715</v>
      </c>
      <c r="Q3188" t="str">
        <f t="shared" si="492"/>
        <v>theater</v>
      </c>
      <c r="R3188" t="str">
        <f t="shared" si="493"/>
        <v>plays</v>
      </c>
      <c r="S3188" s="10">
        <f t="shared" si="494"/>
        <v>41868.674050925925</v>
      </c>
      <c r="T3188" s="10">
        <f t="shared" si="495"/>
        <v>41898.625</v>
      </c>
      <c r="U3188">
        <f t="shared" si="496"/>
        <v>2014</v>
      </c>
      <c r="V3188">
        <f t="shared" si="497"/>
        <v>2014</v>
      </c>
      <c r="W3188" t="str">
        <f t="shared" si="498"/>
        <v>Aug</v>
      </c>
      <c r="X3188" t="str">
        <f t="shared" si="499"/>
        <v>1000 to 4999</v>
      </c>
      <c r="Y3188" s="12">
        <f>VLOOKUP(H3188,Table1[#All],2,)*Kickstarter!E3188</f>
        <v>4283.7</v>
      </c>
      <c r="Z3188" s="5">
        <f>Y3188/'currency conversion'!$B$18</f>
        <v>9.2978032517974536E-5</v>
      </c>
    </row>
    <row r="3189" spans="1:26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0"/>
        <v>1.1629333333333334</v>
      </c>
      <c r="P3189" s="6">
        <f t="shared" si="491"/>
        <v>71.491803278688522</v>
      </c>
      <c r="Q3189" t="str">
        <f t="shared" si="492"/>
        <v>theater</v>
      </c>
      <c r="R3189" t="str">
        <f t="shared" si="493"/>
        <v>plays</v>
      </c>
      <c r="S3189" s="10">
        <f t="shared" si="494"/>
        <v>41835.416354166664</v>
      </c>
      <c r="T3189" s="10">
        <f t="shared" si="495"/>
        <v>41855.416354166664</v>
      </c>
      <c r="U3189">
        <f t="shared" si="496"/>
        <v>2014</v>
      </c>
      <c r="V3189">
        <f t="shared" si="497"/>
        <v>2014</v>
      </c>
      <c r="W3189" t="str">
        <f t="shared" si="498"/>
        <v>Jul</v>
      </c>
      <c r="X3189" t="str">
        <f t="shared" si="499"/>
        <v>15000 to 19999</v>
      </c>
      <c r="Y3189" s="12">
        <f>VLOOKUP(H3189,Table1[#All],2,)*Kickstarter!E3189</f>
        <v>17444</v>
      </c>
      <c r="Z3189" s="5">
        <f>Y3189/'currency conversion'!$B$18</f>
        <v>3.7862333945970722E-4</v>
      </c>
    </row>
    <row r="3190" spans="1:26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0"/>
        <v>0.65</v>
      </c>
      <c r="P3190" s="6">
        <f t="shared" si="491"/>
        <v>14.444444444444445</v>
      </c>
      <c r="Q3190" t="str">
        <f t="shared" si="492"/>
        <v>theater</v>
      </c>
      <c r="R3190" t="str">
        <f t="shared" si="493"/>
        <v>musical</v>
      </c>
      <c r="S3190" s="10">
        <f t="shared" si="494"/>
        <v>42144.165532407409</v>
      </c>
      <c r="T3190" s="10">
        <f t="shared" si="495"/>
        <v>42165.165532407409</v>
      </c>
      <c r="U3190">
        <f t="shared" si="496"/>
        <v>2015</v>
      </c>
      <c r="V3190">
        <f t="shared" si="497"/>
        <v>2015</v>
      </c>
      <c r="W3190" t="str">
        <f t="shared" si="498"/>
        <v>May</v>
      </c>
      <c r="X3190" t="str">
        <f t="shared" si="499"/>
        <v>&lt;1000</v>
      </c>
      <c r="Y3190" s="12">
        <f>VLOOKUP(H3190,Table1[#All],2,)*Kickstarter!E3190</f>
        <v>170.3</v>
      </c>
      <c r="Z3190" s="5">
        <f>Y3190/'currency conversion'!$B$18</f>
        <v>3.6963743814485289E-6</v>
      </c>
    </row>
    <row r="3191" spans="1:26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0"/>
        <v>0.12327272727272727</v>
      </c>
      <c r="P3191" s="6">
        <f t="shared" si="491"/>
        <v>356.84210526315792</v>
      </c>
      <c r="Q3191" t="str">
        <f t="shared" si="492"/>
        <v>theater</v>
      </c>
      <c r="R3191" t="str">
        <f t="shared" si="493"/>
        <v>musical</v>
      </c>
      <c r="S3191" s="10">
        <f t="shared" si="494"/>
        <v>42118.096435185187</v>
      </c>
      <c r="T3191" s="10">
        <f t="shared" si="495"/>
        <v>42148.096435185187</v>
      </c>
      <c r="U3191">
        <f t="shared" si="496"/>
        <v>2015</v>
      </c>
      <c r="V3191">
        <f t="shared" si="497"/>
        <v>2015</v>
      </c>
      <c r="W3191" t="str">
        <f t="shared" si="498"/>
        <v>Apr</v>
      </c>
      <c r="X3191" t="str">
        <f t="shared" si="499"/>
        <v>5000 to 9999</v>
      </c>
      <c r="Y3191" s="12">
        <f>VLOOKUP(H3191,Table1[#All],2,)*Kickstarter!E3191</f>
        <v>745.8</v>
      </c>
      <c r="Z3191" s="5">
        <f>Y3191/'currency conversion'!$B$18</f>
        <v>1.6187645412121624E-5</v>
      </c>
    </row>
    <row r="3192" spans="1:26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0"/>
        <v>0</v>
      </c>
      <c r="P3192" s="6">
        <f t="shared" si="491"/>
        <v>0</v>
      </c>
      <c r="Q3192" t="str">
        <f t="shared" si="492"/>
        <v>theater</v>
      </c>
      <c r="R3192" t="str">
        <f t="shared" si="493"/>
        <v>musical</v>
      </c>
      <c r="S3192" s="10">
        <f t="shared" si="494"/>
        <v>42682.901331018518</v>
      </c>
      <c r="T3192" s="10">
        <f t="shared" si="495"/>
        <v>42712.942997685182</v>
      </c>
      <c r="U3192">
        <f t="shared" si="496"/>
        <v>2016</v>
      </c>
      <c r="V3192">
        <f t="shared" si="497"/>
        <v>2016</v>
      </c>
      <c r="W3192" t="str">
        <f t="shared" si="498"/>
        <v>Nov</v>
      </c>
      <c r="X3192" t="str">
        <f t="shared" si="499"/>
        <v>No funding</v>
      </c>
      <c r="Y3192" s="12">
        <f>VLOOKUP(H3192,Table1[#All],2,)*Kickstarter!E3192</f>
        <v>0</v>
      </c>
      <c r="Z3192" s="5">
        <f>Y3192/'currency conversion'!$B$18</f>
        <v>0</v>
      </c>
    </row>
    <row r="3193" spans="1:26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0"/>
        <v>4.0266666666666666E-2</v>
      </c>
      <c r="P3193" s="6">
        <f t="shared" si="491"/>
        <v>37.75</v>
      </c>
      <c r="Q3193" t="str">
        <f t="shared" si="492"/>
        <v>theater</v>
      </c>
      <c r="R3193" t="str">
        <f t="shared" si="493"/>
        <v>musical</v>
      </c>
      <c r="S3193" s="10">
        <f t="shared" si="494"/>
        <v>42538.505428240736</v>
      </c>
      <c r="T3193" s="10">
        <f t="shared" si="495"/>
        <v>42598.505428240736</v>
      </c>
      <c r="U3193">
        <f t="shared" si="496"/>
        <v>2016</v>
      </c>
      <c r="V3193">
        <f t="shared" si="497"/>
        <v>2016</v>
      </c>
      <c r="W3193" t="str">
        <f t="shared" si="498"/>
        <v>Jun</v>
      </c>
      <c r="X3193" t="str">
        <f t="shared" si="499"/>
        <v>&lt;1000</v>
      </c>
      <c r="Y3193" s="12">
        <f>VLOOKUP(H3193,Table1[#All],2,)*Kickstarter!E3193</f>
        <v>151</v>
      </c>
      <c r="Z3193" s="5">
        <f>Y3193/'currency conversion'!$B$18</f>
        <v>3.2774664216014557E-6</v>
      </c>
    </row>
    <row r="3194" spans="1:26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0"/>
        <v>1.0200000000000001E-2</v>
      </c>
      <c r="P3194" s="6">
        <f t="shared" si="491"/>
        <v>12.75</v>
      </c>
      <c r="Q3194" t="str">
        <f t="shared" si="492"/>
        <v>theater</v>
      </c>
      <c r="R3194" t="str">
        <f t="shared" si="493"/>
        <v>musical</v>
      </c>
      <c r="S3194" s="10">
        <f t="shared" si="494"/>
        <v>42018.69049768518</v>
      </c>
      <c r="T3194" s="10">
        <f t="shared" si="495"/>
        <v>42063.666666666672</v>
      </c>
      <c r="U3194">
        <f t="shared" si="496"/>
        <v>2015</v>
      </c>
      <c r="V3194">
        <f t="shared" si="497"/>
        <v>2015</v>
      </c>
      <c r="W3194" t="str">
        <f t="shared" si="498"/>
        <v>Jan</v>
      </c>
      <c r="X3194" t="str">
        <f t="shared" si="499"/>
        <v>&lt;1000</v>
      </c>
      <c r="Y3194" s="12">
        <f>VLOOKUP(H3194,Table1[#All],2,)*Kickstarter!E3194</f>
        <v>133.62</v>
      </c>
      <c r="Z3194" s="5">
        <f>Y3194/'currency conversion'!$B$18</f>
        <v>2.900232206982692E-6</v>
      </c>
    </row>
    <row r="3195" spans="1:26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0"/>
        <v>0.1174</v>
      </c>
      <c r="P3195" s="6">
        <f t="shared" si="491"/>
        <v>24.458333333333332</v>
      </c>
      <c r="Q3195" t="str">
        <f t="shared" si="492"/>
        <v>theater</v>
      </c>
      <c r="R3195" t="str">
        <f t="shared" si="493"/>
        <v>musical</v>
      </c>
      <c r="S3195" s="10">
        <f t="shared" si="494"/>
        <v>42010.718240740738</v>
      </c>
      <c r="T3195" s="10">
        <f t="shared" si="495"/>
        <v>42055.718240740738</v>
      </c>
      <c r="U3195">
        <f t="shared" si="496"/>
        <v>2015</v>
      </c>
      <c r="V3195">
        <f t="shared" si="497"/>
        <v>2015</v>
      </c>
      <c r="W3195" t="str">
        <f t="shared" si="498"/>
        <v>Jan</v>
      </c>
      <c r="X3195" t="str">
        <f t="shared" si="499"/>
        <v>&lt;1000</v>
      </c>
      <c r="Y3195" s="12">
        <f>VLOOKUP(H3195,Table1[#All],2,)*Kickstarter!E3195</f>
        <v>768.97</v>
      </c>
      <c r="Z3195" s="5">
        <f>Y3195/'currency conversion'!$B$18</f>
        <v>1.6690552014694512E-5</v>
      </c>
    </row>
    <row r="3196" spans="1:26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0"/>
        <v>0</v>
      </c>
      <c r="P3196" s="6">
        <f t="shared" si="491"/>
        <v>0</v>
      </c>
      <c r="Q3196" t="str">
        <f t="shared" si="492"/>
        <v>theater</v>
      </c>
      <c r="R3196" t="str">
        <f t="shared" si="493"/>
        <v>musical</v>
      </c>
      <c r="S3196" s="10">
        <f t="shared" si="494"/>
        <v>42181.812476851846</v>
      </c>
      <c r="T3196" s="10">
        <f t="shared" si="495"/>
        <v>42211.812476851846</v>
      </c>
      <c r="U3196">
        <f t="shared" si="496"/>
        <v>2015</v>
      </c>
      <c r="V3196">
        <f t="shared" si="497"/>
        <v>2015</v>
      </c>
      <c r="W3196" t="str">
        <f t="shared" si="498"/>
        <v>Jun</v>
      </c>
      <c r="X3196" t="str">
        <f t="shared" si="499"/>
        <v>No funding</v>
      </c>
      <c r="Y3196" s="12">
        <f>VLOOKUP(H3196,Table1[#All],2,)*Kickstarter!E3196</f>
        <v>0</v>
      </c>
      <c r="Z3196" s="5">
        <f>Y3196/'currency conversion'!$B$18</f>
        <v>0</v>
      </c>
    </row>
    <row r="3197" spans="1:26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0"/>
        <v>0.59142857142857141</v>
      </c>
      <c r="P3197" s="6">
        <f t="shared" si="491"/>
        <v>53.07692307692308</v>
      </c>
      <c r="Q3197" t="str">
        <f t="shared" si="492"/>
        <v>theater</v>
      </c>
      <c r="R3197" t="str">
        <f t="shared" si="493"/>
        <v>musical</v>
      </c>
      <c r="S3197" s="10">
        <f t="shared" si="494"/>
        <v>42017.344236111108</v>
      </c>
      <c r="T3197" s="10">
        <f t="shared" si="495"/>
        <v>42047.344236111108</v>
      </c>
      <c r="U3197">
        <f t="shared" si="496"/>
        <v>2015</v>
      </c>
      <c r="V3197">
        <f t="shared" si="497"/>
        <v>2015</v>
      </c>
      <c r="W3197" t="str">
        <f t="shared" si="498"/>
        <v>Jan</v>
      </c>
      <c r="X3197" t="str">
        <f t="shared" si="499"/>
        <v>1000 to 4999</v>
      </c>
      <c r="Y3197" s="12">
        <f>VLOOKUP(H3197,Table1[#All],2,)*Kickstarter!E3197</f>
        <v>2070</v>
      </c>
      <c r="Z3197" s="5">
        <f>Y3197/'currency conversion'!$B$18</f>
        <v>4.4929506574271608E-5</v>
      </c>
    </row>
    <row r="3198" spans="1:26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0"/>
        <v>5.9999999999999995E-4</v>
      </c>
      <c r="P3198" s="6">
        <f t="shared" si="491"/>
        <v>300</v>
      </c>
      <c r="Q3198" t="str">
        <f t="shared" si="492"/>
        <v>theater</v>
      </c>
      <c r="R3198" t="str">
        <f t="shared" si="493"/>
        <v>musical</v>
      </c>
      <c r="S3198" s="10">
        <f t="shared" si="494"/>
        <v>42157.348090277781</v>
      </c>
      <c r="T3198" s="10">
        <f t="shared" si="495"/>
        <v>42217.333333333328</v>
      </c>
      <c r="U3198">
        <f t="shared" si="496"/>
        <v>2015</v>
      </c>
      <c r="V3198">
        <f t="shared" si="497"/>
        <v>2015</v>
      </c>
      <c r="W3198" t="str">
        <f t="shared" si="498"/>
        <v>Jun</v>
      </c>
      <c r="X3198" t="str">
        <f t="shared" si="499"/>
        <v>1000 to 4999</v>
      </c>
      <c r="Y3198" s="12">
        <f>VLOOKUP(H3198,Table1[#All],2,)*Kickstarter!E3198</f>
        <v>1800</v>
      </c>
      <c r="Z3198" s="5">
        <f>Y3198/'currency conversion'!$B$18</f>
        <v>3.906913615154053E-5</v>
      </c>
    </row>
    <row r="3199" spans="1:26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0"/>
        <v>0.1145</v>
      </c>
      <c r="P3199" s="6">
        <f t="shared" si="491"/>
        <v>286.25</v>
      </c>
      <c r="Q3199" t="str">
        <f t="shared" si="492"/>
        <v>theater</v>
      </c>
      <c r="R3199" t="str">
        <f t="shared" si="493"/>
        <v>musical</v>
      </c>
      <c r="S3199" s="10">
        <f t="shared" si="494"/>
        <v>42009.243263888886</v>
      </c>
      <c r="T3199" s="10">
        <f t="shared" si="495"/>
        <v>42039.243263888886</v>
      </c>
      <c r="U3199">
        <f t="shared" si="496"/>
        <v>2015</v>
      </c>
      <c r="V3199">
        <f t="shared" si="497"/>
        <v>2015</v>
      </c>
      <c r="W3199" t="str">
        <f t="shared" si="498"/>
        <v>Jan</v>
      </c>
      <c r="X3199" t="str">
        <f t="shared" si="499"/>
        <v>1000 to 4999</v>
      </c>
      <c r="Y3199" s="12">
        <f>VLOOKUP(H3199,Table1[#All],2,)*Kickstarter!E3199</f>
        <v>137.4</v>
      </c>
      <c r="Z3199" s="5">
        <f>Y3199/'currency conversion'!$B$18</f>
        <v>2.9822773929009271E-6</v>
      </c>
    </row>
    <row r="3200" spans="1:26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0"/>
        <v>3.6666666666666666E-3</v>
      </c>
      <c r="P3200" s="6">
        <f t="shared" si="491"/>
        <v>36.666666666666664</v>
      </c>
      <c r="Q3200" t="str">
        <f t="shared" si="492"/>
        <v>theater</v>
      </c>
      <c r="R3200" t="str">
        <f t="shared" si="493"/>
        <v>musical</v>
      </c>
      <c r="S3200" s="10">
        <f t="shared" si="494"/>
        <v>42013.174502314811</v>
      </c>
      <c r="T3200" s="10">
        <f t="shared" si="495"/>
        <v>42051.174502314811</v>
      </c>
      <c r="U3200">
        <f t="shared" si="496"/>
        <v>2015</v>
      </c>
      <c r="V3200">
        <f t="shared" si="497"/>
        <v>2015</v>
      </c>
      <c r="W3200" t="str">
        <f t="shared" si="498"/>
        <v>Jan</v>
      </c>
      <c r="X3200" t="str">
        <f t="shared" si="499"/>
        <v>&lt;1000</v>
      </c>
      <c r="Y3200" s="12">
        <f>VLOOKUP(H3200,Table1[#All],2,)*Kickstarter!E3200</f>
        <v>16.5</v>
      </c>
      <c r="Z3200" s="5">
        <f>Y3200/'currency conversion'!$B$18</f>
        <v>3.5813374805578817E-7</v>
      </c>
    </row>
    <row r="3201" spans="1:26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0"/>
        <v>0.52159999999999995</v>
      </c>
      <c r="P3201" s="6">
        <f t="shared" si="491"/>
        <v>49.20754716981132</v>
      </c>
      <c r="Q3201" t="str">
        <f t="shared" si="492"/>
        <v>theater</v>
      </c>
      <c r="R3201" t="str">
        <f t="shared" si="493"/>
        <v>musical</v>
      </c>
      <c r="S3201" s="10">
        <f t="shared" si="494"/>
        <v>41858.511782407411</v>
      </c>
      <c r="T3201" s="10">
        <f t="shared" si="495"/>
        <v>41888.625</v>
      </c>
      <c r="U3201">
        <f t="shared" si="496"/>
        <v>2014</v>
      </c>
      <c r="V3201">
        <f t="shared" si="497"/>
        <v>2014</v>
      </c>
      <c r="W3201" t="str">
        <f t="shared" si="498"/>
        <v>Aug</v>
      </c>
      <c r="X3201" t="str">
        <f t="shared" si="499"/>
        <v>1000 to 4999</v>
      </c>
      <c r="Y3201" s="12">
        <f>VLOOKUP(H3201,Table1[#All],2,)*Kickstarter!E3201</f>
        <v>2608</v>
      </c>
      <c r="Z3201" s="5">
        <f>Y3201/'currency conversion'!$B$18</f>
        <v>5.6606837268454275E-5</v>
      </c>
    </row>
    <row r="3202" spans="1:26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0"/>
        <v>2.0000000000000002E-5</v>
      </c>
      <c r="P3202" s="6">
        <f t="shared" si="491"/>
        <v>1</v>
      </c>
      <c r="Q3202" t="str">
        <f t="shared" si="492"/>
        <v>theater</v>
      </c>
      <c r="R3202" t="str">
        <f t="shared" si="493"/>
        <v>musical</v>
      </c>
      <c r="S3202" s="10">
        <f t="shared" si="494"/>
        <v>42460.070613425924</v>
      </c>
      <c r="T3202" s="10">
        <f t="shared" si="495"/>
        <v>42489.981944444444</v>
      </c>
      <c r="U3202">
        <f t="shared" si="496"/>
        <v>2016</v>
      </c>
      <c r="V3202">
        <f t="shared" si="497"/>
        <v>2016</v>
      </c>
      <c r="W3202" t="str">
        <f t="shared" si="498"/>
        <v>Mar</v>
      </c>
      <c r="X3202" t="str">
        <f t="shared" si="499"/>
        <v>&lt;1000</v>
      </c>
      <c r="Y3202" s="12">
        <f>VLOOKUP(H3202,Table1[#All],2,)*Kickstarter!E3202</f>
        <v>1</v>
      </c>
      <c r="Z3202" s="5">
        <f>Y3202/'currency conversion'!$B$18</f>
        <v>2.1705075639744737E-8</v>
      </c>
    </row>
    <row r="3203" spans="1:26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0">IF(D3203&lt;&gt;0,IF(E3203&lt;&gt;0,E3203/D3203,0),0)</f>
        <v>1.2500000000000001E-2</v>
      </c>
      <c r="P3203" s="6">
        <f t="shared" ref="P3203:P3266" si="501">IF(L3203&lt;&gt;0,IF(E3203&lt;&gt;0,E3203/L3203,0),0)</f>
        <v>12.5</v>
      </c>
      <c r="Q3203" t="str">
        <f t="shared" ref="Q3203:Q3266" si="502">LEFT(N3203,SEARCH("/",N3203,1)-1)</f>
        <v>theater</v>
      </c>
      <c r="R3203" t="str">
        <f t="shared" ref="R3203:R3266" si="503">RIGHT(N3203,LEN(N3203)-SEARCH("/",N3203,1))</f>
        <v>musical</v>
      </c>
      <c r="S3203" s="10">
        <f t="shared" ref="S3203:S3266" si="504">(J3203/86400)+25569+(-6/24)</f>
        <v>41861.517094907409</v>
      </c>
      <c r="T3203" s="10">
        <f t="shared" ref="T3203:T3266" si="505">(I3203/86400)+25569+(-6/24)</f>
        <v>41882.517094907409</v>
      </c>
      <c r="U3203">
        <f t="shared" ref="U3203:U3266" si="506">YEAR(S3203)</f>
        <v>2014</v>
      </c>
      <c r="V3203">
        <f t="shared" ref="V3203:V3266" si="507">YEAR(T3203)</f>
        <v>2014</v>
      </c>
      <c r="W3203" t="str">
        <f t="shared" ref="W3203:W3266" si="508">TEXT(S3203,"mmm")</f>
        <v>Aug</v>
      </c>
      <c r="X3203" t="str">
        <f t="shared" ref="X3203:X3266" si="509">IF(E3203=0,"No funding",IF(E3203&lt;1000,"&lt;1000",IF(E3203&lt;4999,"1000 to 4999",IF(E3203&lt;10000,"5000 to 9999",IF(E3203&lt;14999,"10000 to 14999",IF(E3203&lt;20000,"15000 to 19999",IF(E3203&lt;25000,"20000 to 24999",IF(E3203&lt;30000,"25000 to 29999",IF(E3203&lt;35000,"30000 to 34999",IF(E3203&lt;40000,"35000 to 39999",IF(E3203&lt;45000,"40000 to 44999",IF(E3203&lt;50000,"45000 to 49999","&gt;50000"))))))))))))</f>
        <v>&lt;1000</v>
      </c>
      <c r="Y3203" s="12">
        <f>VLOOKUP(H3203,Table1[#All],2,)*Kickstarter!E3203</f>
        <v>32.75</v>
      </c>
      <c r="Z3203" s="5">
        <f>Y3203/'currency conversion'!$B$18</f>
        <v>7.108412272016402E-7</v>
      </c>
    </row>
    <row r="3204" spans="1:26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0"/>
        <v>0.54520000000000002</v>
      </c>
      <c r="P3204" s="6">
        <f t="shared" si="501"/>
        <v>109.04</v>
      </c>
      <c r="Q3204" t="str">
        <f t="shared" si="502"/>
        <v>theater</v>
      </c>
      <c r="R3204" t="str">
        <f t="shared" si="503"/>
        <v>musical</v>
      </c>
      <c r="S3204" s="10">
        <f t="shared" si="504"/>
        <v>42293.603541666671</v>
      </c>
      <c r="T3204" s="10">
        <f t="shared" si="505"/>
        <v>42351.999305555553</v>
      </c>
      <c r="U3204">
        <f t="shared" si="506"/>
        <v>2015</v>
      </c>
      <c r="V3204">
        <f t="shared" si="507"/>
        <v>2015</v>
      </c>
      <c r="W3204" t="str">
        <f t="shared" si="508"/>
        <v>Oct</v>
      </c>
      <c r="X3204" t="str">
        <f t="shared" si="509"/>
        <v>1000 to 4999</v>
      </c>
      <c r="Y3204" s="12">
        <f>VLOOKUP(H3204,Table1[#All],2,)*Kickstarter!E3204</f>
        <v>2726</v>
      </c>
      <c r="Z3204" s="5">
        <f>Y3204/'currency conversion'!$B$18</f>
        <v>5.9168036193944157E-5</v>
      </c>
    </row>
    <row r="3205" spans="1:26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0"/>
        <v>0.25</v>
      </c>
      <c r="P3205" s="6">
        <f t="shared" si="501"/>
        <v>41.666666666666664</v>
      </c>
      <c r="Q3205" t="str">
        <f t="shared" si="502"/>
        <v>theater</v>
      </c>
      <c r="R3205" t="str">
        <f t="shared" si="503"/>
        <v>musical</v>
      </c>
      <c r="S3205" s="10">
        <f t="shared" si="504"/>
        <v>42242.738680555558</v>
      </c>
      <c r="T3205" s="10">
        <f t="shared" si="505"/>
        <v>42272.738680555558</v>
      </c>
      <c r="U3205">
        <f t="shared" si="506"/>
        <v>2015</v>
      </c>
      <c r="V3205">
        <f t="shared" si="507"/>
        <v>2015</v>
      </c>
      <c r="W3205" t="str">
        <f t="shared" si="508"/>
        <v>Aug</v>
      </c>
      <c r="X3205" t="str">
        <f t="shared" si="509"/>
        <v>&lt;1000</v>
      </c>
      <c r="Y3205" s="12">
        <f>VLOOKUP(H3205,Table1[#All],2,)*Kickstarter!E3205</f>
        <v>250</v>
      </c>
      <c r="Z3205" s="5">
        <f>Y3205/'currency conversion'!$B$18</f>
        <v>5.4262689099361847E-6</v>
      </c>
    </row>
    <row r="3206" spans="1:26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0"/>
        <v>0</v>
      </c>
      <c r="P3206" s="6">
        <f t="shared" si="501"/>
        <v>0</v>
      </c>
      <c r="Q3206" t="str">
        <f t="shared" si="502"/>
        <v>theater</v>
      </c>
      <c r="R3206" t="str">
        <f t="shared" si="503"/>
        <v>musical</v>
      </c>
      <c r="S3206" s="10">
        <f t="shared" si="504"/>
        <v>42172.436099537037</v>
      </c>
      <c r="T3206" s="10">
        <f t="shared" si="505"/>
        <v>42202.426388888889</v>
      </c>
      <c r="U3206">
        <f t="shared" si="506"/>
        <v>2015</v>
      </c>
      <c r="V3206">
        <f t="shared" si="507"/>
        <v>2015</v>
      </c>
      <c r="W3206" t="str">
        <f t="shared" si="508"/>
        <v>Jun</v>
      </c>
      <c r="X3206" t="str">
        <f t="shared" si="509"/>
        <v>No funding</v>
      </c>
      <c r="Y3206" s="12">
        <f>VLOOKUP(H3206,Table1[#All],2,)*Kickstarter!E3206</f>
        <v>0</v>
      </c>
      <c r="Z3206" s="5">
        <f>Y3206/'currency conversion'!$B$18</f>
        <v>0</v>
      </c>
    </row>
    <row r="3207" spans="1:26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0"/>
        <v>3.4125000000000003E-2</v>
      </c>
      <c r="P3207" s="6">
        <f t="shared" si="501"/>
        <v>22.75</v>
      </c>
      <c r="Q3207" t="str">
        <f t="shared" si="502"/>
        <v>theater</v>
      </c>
      <c r="R3207" t="str">
        <f t="shared" si="503"/>
        <v>musical</v>
      </c>
      <c r="S3207" s="10">
        <f t="shared" si="504"/>
        <v>42095.124675925923</v>
      </c>
      <c r="T3207" s="10">
        <f t="shared" si="505"/>
        <v>42125.124675925923</v>
      </c>
      <c r="U3207">
        <f t="shared" si="506"/>
        <v>2015</v>
      </c>
      <c r="V3207">
        <f t="shared" si="507"/>
        <v>2015</v>
      </c>
      <c r="W3207" t="str">
        <f t="shared" si="508"/>
        <v>Apr</v>
      </c>
      <c r="X3207" t="str">
        <f t="shared" si="509"/>
        <v>&lt;1000</v>
      </c>
      <c r="Y3207" s="12">
        <f>VLOOKUP(H3207,Table1[#All],2,)*Kickstarter!E3207</f>
        <v>357.63</v>
      </c>
      <c r="Z3207" s="5">
        <f>Y3207/'currency conversion'!$B$18</f>
        <v>7.7623862010419102E-6</v>
      </c>
    </row>
    <row r="3208" spans="1:26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0"/>
        <v>0</v>
      </c>
      <c r="P3208" s="6">
        <f t="shared" si="501"/>
        <v>0</v>
      </c>
      <c r="Q3208" t="str">
        <f t="shared" si="502"/>
        <v>theater</v>
      </c>
      <c r="R3208" t="str">
        <f t="shared" si="503"/>
        <v>musical</v>
      </c>
      <c r="S3208" s="10">
        <f t="shared" si="504"/>
        <v>42236.026053240741</v>
      </c>
      <c r="T3208" s="10">
        <f t="shared" si="505"/>
        <v>42266.026053240741</v>
      </c>
      <c r="U3208">
        <f t="shared" si="506"/>
        <v>2015</v>
      </c>
      <c r="V3208">
        <f t="shared" si="507"/>
        <v>2015</v>
      </c>
      <c r="W3208" t="str">
        <f t="shared" si="508"/>
        <v>Aug</v>
      </c>
      <c r="X3208" t="str">
        <f t="shared" si="509"/>
        <v>No funding</v>
      </c>
      <c r="Y3208" s="12">
        <f>VLOOKUP(H3208,Table1[#All],2,)*Kickstarter!E3208</f>
        <v>0</v>
      </c>
      <c r="Z3208" s="5">
        <f>Y3208/'currency conversion'!$B$18</f>
        <v>0</v>
      </c>
    </row>
    <row r="3209" spans="1:26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0"/>
        <v>0.46363636363636362</v>
      </c>
      <c r="P3209" s="6">
        <f t="shared" si="501"/>
        <v>70.833333333333329</v>
      </c>
      <c r="Q3209" t="str">
        <f t="shared" si="502"/>
        <v>theater</v>
      </c>
      <c r="R3209" t="str">
        <f t="shared" si="503"/>
        <v>musical</v>
      </c>
      <c r="S3209" s="10">
        <f t="shared" si="504"/>
        <v>42057.027858796297</v>
      </c>
      <c r="T3209" s="10">
        <f t="shared" si="505"/>
        <v>42116.986192129625</v>
      </c>
      <c r="U3209">
        <f t="shared" si="506"/>
        <v>2015</v>
      </c>
      <c r="V3209">
        <f t="shared" si="507"/>
        <v>2015</v>
      </c>
      <c r="W3209" t="str">
        <f t="shared" si="508"/>
        <v>Feb</v>
      </c>
      <c r="X3209" t="str">
        <f t="shared" si="509"/>
        <v>1000 to 4999</v>
      </c>
      <c r="Y3209" s="12">
        <f>VLOOKUP(H3209,Table1[#All],2,)*Kickstarter!E3209</f>
        <v>2550</v>
      </c>
      <c r="Z3209" s="5">
        <f>Y3209/'currency conversion'!$B$18</f>
        <v>5.5347942881349085E-5</v>
      </c>
    </row>
    <row r="3210" spans="1:26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0"/>
        <v>1.0349999999999999</v>
      </c>
      <c r="P3210" s="6">
        <f t="shared" si="501"/>
        <v>63.109756097560975</v>
      </c>
      <c r="Q3210" t="str">
        <f t="shared" si="502"/>
        <v>theater</v>
      </c>
      <c r="R3210" t="str">
        <f t="shared" si="503"/>
        <v>plays</v>
      </c>
      <c r="S3210" s="10">
        <f t="shared" si="504"/>
        <v>41827.355057870373</v>
      </c>
      <c r="T3210" s="10">
        <f t="shared" si="505"/>
        <v>41848.355057870373</v>
      </c>
      <c r="U3210">
        <f t="shared" si="506"/>
        <v>2014</v>
      </c>
      <c r="V3210">
        <f t="shared" si="507"/>
        <v>2014</v>
      </c>
      <c r="W3210" t="str">
        <f t="shared" si="508"/>
        <v>Jul</v>
      </c>
      <c r="X3210" t="str">
        <f t="shared" si="509"/>
        <v>5000 to 9999</v>
      </c>
      <c r="Y3210" s="12">
        <f>VLOOKUP(H3210,Table1[#All],2,)*Kickstarter!E3210</f>
        <v>5175</v>
      </c>
      <c r="Z3210" s="5">
        <f>Y3210/'currency conversion'!$B$18</f>
        <v>1.1232376643567902E-4</v>
      </c>
    </row>
    <row r="3211" spans="1:26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0"/>
        <v>1.1932315789473684</v>
      </c>
      <c r="P3211" s="6">
        <f t="shared" si="501"/>
        <v>50.157964601769912</v>
      </c>
      <c r="Q3211" t="str">
        <f t="shared" si="502"/>
        <v>theater</v>
      </c>
      <c r="R3211" t="str">
        <f t="shared" si="503"/>
        <v>plays</v>
      </c>
      <c r="S3211" s="10">
        <f t="shared" si="504"/>
        <v>41778.387245370366</v>
      </c>
      <c r="T3211" s="10">
        <f t="shared" si="505"/>
        <v>41810.708333333336</v>
      </c>
      <c r="U3211">
        <f t="shared" si="506"/>
        <v>2014</v>
      </c>
      <c r="V3211">
        <f t="shared" si="507"/>
        <v>2014</v>
      </c>
      <c r="W3211" t="str">
        <f t="shared" si="508"/>
        <v>May</v>
      </c>
      <c r="X3211" t="str">
        <f t="shared" si="509"/>
        <v>10000 to 14999</v>
      </c>
      <c r="Y3211" s="12">
        <f>VLOOKUP(H3211,Table1[#All],2,)*Kickstarter!E3211</f>
        <v>11335.7</v>
      </c>
      <c r="Z3211" s="5">
        <f>Y3211/'currency conversion'!$B$18</f>
        <v>2.4604222592945443E-4</v>
      </c>
    </row>
    <row r="3212" spans="1:26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0"/>
        <v>1.2576666666666667</v>
      </c>
      <c r="P3212" s="6">
        <f t="shared" si="501"/>
        <v>62.883333333333333</v>
      </c>
      <c r="Q3212" t="str">
        <f t="shared" si="502"/>
        <v>theater</v>
      </c>
      <c r="R3212" t="str">
        <f t="shared" si="503"/>
        <v>plays</v>
      </c>
      <c r="S3212" s="10">
        <f t="shared" si="504"/>
        <v>41013.686562499999</v>
      </c>
      <c r="T3212" s="10">
        <f t="shared" si="505"/>
        <v>41060.915972222225</v>
      </c>
      <c r="U3212">
        <f t="shared" si="506"/>
        <v>2012</v>
      </c>
      <c r="V3212">
        <f t="shared" si="507"/>
        <v>2012</v>
      </c>
      <c r="W3212" t="str">
        <f t="shared" si="508"/>
        <v>Apr</v>
      </c>
      <c r="X3212" t="str">
        <f t="shared" si="509"/>
        <v>1000 to 4999</v>
      </c>
      <c r="Y3212" s="12">
        <f>VLOOKUP(H3212,Table1[#All],2,)*Kickstarter!E3212</f>
        <v>3773</v>
      </c>
      <c r="Z3212" s="5">
        <f>Y3212/'currency conversion'!$B$18</f>
        <v>8.1893250388756898E-5</v>
      </c>
    </row>
    <row r="3213" spans="1:26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0"/>
        <v>1.1974347826086957</v>
      </c>
      <c r="P3213" s="6">
        <f t="shared" si="501"/>
        <v>85.531055900621112</v>
      </c>
      <c r="Q3213" t="str">
        <f t="shared" si="502"/>
        <v>theater</v>
      </c>
      <c r="R3213" t="str">
        <f t="shared" si="503"/>
        <v>plays</v>
      </c>
      <c r="S3213" s="10">
        <f t="shared" si="504"/>
        <v>41834.33657407407</v>
      </c>
      <c r="T3213" s="10">
        <f t="shared" si="505"/>
        <v>41865.833333333336</v>
      </c>
      <c r="U3213">
        <f t="shared" si="506"/>
        <v>2014</v>
      </c>
      <c r="V3213">
        <f t="shared" si="507"/>
        <v>2014</v>
      </c>
      <c r="W3213" t="str">
        <f t="shared" si="508"/>
        <v>Jul</v>
      </c>
      <c r="X3213" t="str">
        <f t="shared" si="509"/>
        <v>25000 to 29999</v>
      </c>
      <c r="Y3213" s="12">
        <f>VLOOKUP(H3213,Table1[#All],2,)*Kickstarter!E3213</f>
        <v>27541</v>
      </c>
      <c r="Z3213" s="5">
        <f>Y3213/'currency conversion'!$B$18</f>
        <v>5.9777948819420988E-4</v>
      </c>
    </row>
    <row r="3214" spans="1:26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0"/>
        <v>1.2625</v>
      </c>
      <c r="P3214" s="6">
        <f t="shared" si="501"/>
        <v>53.723404255319146</v>
      </c>
      <c r="Q3214" t="str">
        <f t="shared" si="502"/>
        <v>theater</v>
      </c>
      <c r="R3214" t="str">
        <f t="shared" si="503"/>
        <v>plays</v>
      </c>
      <c r="S3214" s="10">
        <f t="shared" si="504"/>
        <v>41829.545729166668</v>
      </c>
      <c r="T3214" s="10">
        <f t="shared" si="505"/>
        <v>41859.545729166668</v>
      </c>
      <c r="U3214">
        <f t="shared" si="506"/>
        <v>2014</v>
      </c>
      <c r="V3214">
        <f t="shared" si="507"/>
        <v>2014</v>
      </c>
      <c r="W3214" t="str">
        <f t="shared" si="508"/>
        <v>Jul</v>
      </c>
      <c r="X3214" t="str">
        <f t="shared" si="509"/>
        <v>5000 to 9999</v>
      </c>
      <c r="Y3214" s="12">
        <f>VLOOKUP(H3214,Table1[#All],2,)*Kickstarter!E3214</f>
        <v>5050</v>
      </c>
      <c r="Z3214" s="5">
        <f>Y3214/'currency conversion'!$B$18</f>
        <v>1.0961063198071093E-4</v>
      </c>
    </row>
    <row r="3215" spans="1:26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0"/>
        <v>1.0011666666666668</v>
      </c>
      <c r="P3215" s="6">
        <f t="shared" si="501"/>
        <v>127.80851063829788</v>
      </c>
      <c r="Q3215" t="str">
        <f t="shared" si="502"/>
        <v>theater</v>
      </c>
      <c r="R3215" t="str">
        <f t="shared" si="503"/>
        <v>plays</v>
      </c>
      <c r="S3215" s="10">
        <f t="shared" si="504"/>
        <v>42171.513414351852</v>
      </c>
      <c r="T3215" s="10">
        <f t="shared" si="505"/>
        <v>42211.513414351852</v>
      </c>
      <c r="U3215">
        <f t="shared" si="506"/>
        <v>2015</v>
      </c>
      <c r="V3215">
        <f t="shared" si="507"/>
        <v>2015</v>
      </c>
      <c r="W3215" t="str">
        <f t="shared" si="508"/>
        <v>Jun</v>
      </c>
      <c r="X3215" t="str">
        <f t="shared" si="509"/>
        <v>5000 to 9999</v>
      </c>
      <c r="Y3215" s="12">
        <f>VLOOKUP(H3215,Table1[#All],2,)*Kickstarter!E3215</f>
        <v>7869.17</v>
      </c>
      <c r="Z3215" s="5">
        <f>Y3215/'currency conversion'!$B$18</f>
        <v>1.7080093007201011E-4</v>
      </c>
    </row>
    <row r="3216" spans="1:26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0"/>
        <v>1.0213333333333334</v>
      </c>
      <c r="P3216" s="6">
        <f t="shared" si="501"/>
        <v>106.57391304347826</v>
      </c>
      <c r="Q3216" t="str">
        <f t="shared" si="502"/>
        <v>theater</v>
      </c>
      <c r="R3216" t="str">
        <f t="shared" si="503"/>
        <v>plays</v>
      </c>
      <c r="S3216" s="10">
        <f t="shared" si="504"/>
        <v>42337.542511574073</v>
      </c>
      <c r="T3216" s="10">
        <f t="shared" si="505"/>
        <v>42374.746527777781</v>
      </c>
      <c r="U3216">
        <f t="shared" si="506"/>
        <v>2015</v>
      </c>
      <c r="V3216">
        <f t="shared" si="507"/>
        <v>2016</v>
      </c>
      <c r="W3216" t="str">
        <f t="shared" si="508"/>
        <v>Nov</v>
      </c>
      <c r="X3216" t="str">
        <f t="shared" si="509"/>
        <v>10000 to 14999</v>
      </c>
      <c r="Y3216" s="12">
        <f>VLOOKUP(H3216,Table1[#All],2,)*Kickstarter!E3216</f>
        <v>16055.36</v>
      </c>
      <c r="Z3216" s="5">
        <f>Y3216/'currency conversion'!$B$18</f>
        <v>3.4848280322333209E-4</v>
      </c>
    </row>
    <row r="3217" spans="1:26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0"/>
        <v>1.0035142857142858</v>
      </c>
      <c r="P3217" s="6">
        <f t="shared" si="501"/>
        <v>262.11194029850748</v>
      </c>
      <c r="Q3217" t="str">
        <f t="shared" si="502"/>
        <v>theater</v>
      </c>
      <c r="R3217" t="str">
        <f t="shared" si="503"/>
        <v>plays</v>
      </c>
      <c r="S3217" s="10">
        <f t="shared" si="504"/>
        <v>42219.415173611109</v>
      </c>
      <c r="T3217" s="10">
        <f t="shared" si="505"/>
        <v>42256.915972222225</v>
      </c>
      <c r="U3217">
        <f t="shared" si="506"/>
        <v>2015</v>
      </c>
      <c r="V3217">
        <f t="shared" si="507"/>
        <v>2015</v>
      </c>
      <c r="W3217" t="str">
        <f t="shared" si="508"/>
        <v>Aug</v>
      </c>
      <c r="X3217" t="str">
        <f t="shared" si="509"/>
        <v>35000 to 39999</v>
      </c>
      <c r="Y3217" s="12">
        <f>VLOOKUP(H3217,Table1[#All],2,)*Kickstarter!E3217</f>
        <v>35123</v>
      </c>
      <c r="Z3217" s="5">
        <f>Y3217/'currency conversion'!$B$18</f>
        <v>7.6234737169475443E-4</v>
      </c>
    </row>
    <row r="3218" spans="1:26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0"/>
        <v>1.0004999999999999</v>
      </c>
      <c r="P3218" s="6">
        <f t="shared" si="501"/>
        <v>57.171428571428571</v>
      </c>
      <c r="Q3218" t="str">
        <f t="shared" si="502"/>
        <v>theater</v>
      </c>
      <c r="R3218" t="str">
        <f t="shared" si="503"/>
        <v>plays</v>
      </c>
      <c r="S3218" s="10">
        <f t="shared" si="504"/>
        <v>42165.212627314817</v>
      </c>
      <c r="T3218" s="10">
        <f t="shared" si="505"/>
        <v>42196.354166666672</v>
      </c>
      <c r="U3218">
        <f t="shared" si="506"/>
        <v>2015</v>
      </c>
      <c r="V3218">
        <f t="shared" si="507"/>
        <v>2015</v>
      </c>
      <c r="W3218" t="str">
        <f t="shared" si="508"/>
        <v>Jun</v>
      </c>
      <c r="X3218" t="str">
        <f t="shared" si="509"/>
        <v>1000 to 4999</v>
      </c>
      <c r="Y3218" s="12">
        <f>VLOOKUP(H3218,Table1[#All],2,)*Kickstarter!E3218</f>
        <v>2621.31</v>
      </c>
      <c r="Z3218" s="5">
        <f>Y3218/'currency conversion'!$B$18</f>
        <v>5.6895731825219277E-5</v>
      </c>
    </row>
    <row r="3219" spans="1:26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0"/>
        <v>1.1602222222222223</v>
      </c>
      <c r="P3219" s="6">
        <f t="shared" si="501"/>
        <v>50.20192307692308</v>
      </c>
      <c r="Q3219" t="str">
        <f t="shared" si="502"/>
        <v>theater</v>
      </c>
      <c r="R3219" t="str">
        <f t="shared" si="503"/>
        <v>plays</v>
      </c>
      <c r="S3219" s="10">
        <f t="shared" si="504"/>
        <v>42648.296111111107</v>
      </c>
      <c r="T3219" s="10">
        <f t="shared" si="505"/>
        <v>42678.296111111107</v>
      </c>
      <c r="U3219">
        <f t="shared" si="506"/>
        <v>2016</v>
      </c>
      <c r="V3219">
        <f t="shared" si="507"/>
        <v>2016</v>
      </c>
      <c r="W3219" t="str">
        <f t="shared" si="508"/>
        <v>Oct</v>
      </c>
      <c r="X3219" t="str">
        <f t="shared" si="509"/>
        <v>5000 to 9999</v>
      </c>
      <c r="Y3219" s="12">
        <f>VLOOKUP(H3219,Table1[#All],2,)*Kickstarter!E3219</f>
        <v>5221</v>
      </c>
      <c r="Z3219" s="5">
        <f>Y3219/'currency conversion'!$B$18</f>
        <v>1.1332219991510728E-4</v>
      </c>
    </row>
    <row r="3220" spans="1:26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0"/>
        <v>1.0209999999999999</v>
      </c>
      <c r="P3220" s="6">
        <f t="shared" si="501"/>
        <v>66.586956521739125</v>
      </c>
      <c r="Q3220" t="str">
        <f t="shared" si="502"/>
        <v>theater</v>
      </c>
      <c r="R3220" t="str">
        <f t="shared" si="503"/>
        <v>plays</v>
      </c>
      <c r="S3220" s="10">
        <f t="shared" si="504"/>
        <v>41970.752152777779</v>
      </c>
      <c r="T3220" s="10">
        <f t="shared" si="505"/>
        <v>42003.75</v>
      </c>
      <c r="U3220">
        <f t="shared" si="506"/>
        <v>2014</v>
      </c>
      <c r="V3220">
        <f t="shared" si="507"/>
        <v>2014</v>
      </c>
      <c r="W3220" t="str">
        <f t="shared" si="508"/>
        <v>Nov</v>
      </c>
      <c r="X3220" t="str">
        <f t="shared" si="509"/>
        <v>10000 to 14999</v>
      </c>
      <c r="Y3220" s="12">
        <f>VLOOKUP(H3220,Table1[#All],2,)*Kickstarter!E3220</f>
        <v>16050.12</v>
      </c>
      <c r="Z3220" s="5">
        <f>Y3220/'currency conversion'!$B$18</f>
        <v>3.4836906862697982E-4</v>
      </c>
    </row>
    <row r="3221" spans="1:26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0"/>
        <v>1.0011000000000001</v>
      </c>
      <c r="P3221" s="6">
        <f t="shared" si="501"/>
        <v>168.25210084033614</v>
      </c>
      <c r="Q3221" t="str">
        <f t="shared" si="502"/>
        <v>theater</v>
      </c>
      <c r="R3221" t="str">
        <f t="shared" si="503"/>
        <v>plays</v>
      </c>
      <c r="S3221" s="10">
        <f t="shared" si="504"/>
        <v>42050.733182870375</v>
      </c>
      <c r="T3221" s="10">
        <f t="shared" si="505"/>
        <v>42085.691516203704</v>
      </c>
      <c r="U3221">
        <f t="shared" si="506"/>
        <v>2015</v>
      </c>
      <c r="V3221">
        <f t="shared" si="507"/>
        <v>2015</v>
      </c>
      <c r="W3221" t="str">
        <f t="shared" si="508"/>
        <v>Feb</v>
      </c>
      <c r="X3221" t="str">
        <f t="shared" si="509"/>
        <v>20000 to 24999</v>
      </c>
      <c r="Y3221" s="12">
        <f>VLOOKUP(H3221,Table1[#All],2,)*Kickstarter!E3221</f>
        <v>20022</v>
      </c>
      <c r="Z3221" s="5">
        <f>Y3221/'currency conversion'!$B$18</f>
        <v>4.3457902445896913E-4</v>
      </c>
    </row>
    <row r="3222" spans="1:26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0"/>
        <v>1.0084</v>
      </c>
      <c r="P3222" s="6">
        <f t="shared" si="501"/>
        <v>256.37288135593218</v>
      </c>
      <c r="Q3222" t="str">
        <f t="shared" si="502"/>
        <v>theater</v>
      </c>
      <c r="R3222" t="str">
        <f t="shared" si="503"/>
        <v>plays</v>
      </c>
      <c r="S3222" s="10">
        <f t="shared" si="504"/>
        <v>42772.583379629628</v>
      </c>
      <c r="T3222" s="10">
        <f t="shared" si="505"/>
        <v>42806.625</v>
      </c>
      <c r="U3222">
        <f t="shared" si="506"/>
        <v>2017</v>
      </c>
      <c r="V3222">
        <f t="shared" si="507"/>
        <v>2017</v>
      </c>
      <c r="W3222" t="str">
        <f t="shared" si="508"/>
        <v>Feb</v>
      </c>
      <c r="X3222" t="str">
        <f t="shared" si="509"/>
        <v>15000 to 19999</v>
      </c>
      <c r="Y3222" s="12">
        <f>VLOOKUP(H3222,Table1[#All],2,)*Kickstarter!E3222</f>
        <v>15126</v>
      </c>
      <c r="Z3222" s="5">
        <f>Y3222/'currency conversion'!$B$18</f>
        <v>3.2831097412677892E-4</v>
      </c>
    </row>
    <row r="3223" spans="1:26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0"/>
        <v>1.0342499999999999</v>
      </c>
      <c r="P3223" s="6">
        <f t="shared" si="501"/>
        <v>36.610619469026545</v>
      </c>
      <c r="Q3223" t="str">
        <f t="shared" si="502"/>
        <v>theater</v>
      </c>
      <c r="R3223" t="str">
        <f t="shared" si="503"/>
        <v>plays</v>
      </c>
      <c r="S3223" s="10">
        <f t="shared" si="504"/>
        <v>42155.446793981479</v>
      </c>
      <c r="T3223" s="10">
        <f t="shared" si="505"/>
        <v>42190.446793981479</v>
      </c>
      <c r="U3223">
        <f t="shared" si="506"/>
        <v>2015</v>
      </c>
      <c r="V3223">
        <f t="shared" si="507"/>
        <v>2015</v>
      </c>
      <c r="W3223" t="str">
        <f t="shared" si="508"/>
        <v>May</v>
      </c>
      <c r="X3223" t="str">
        <f t="shared" si="509"/>
        <v>1000 to 4999</v>
      </c>
      <c r="Y3223" s="12">
        <f>VLOOKUP(H3223,Table1[#All],2,)*Kickstarter!E3223</f>
        <v>5419.47</v>
      </c>
      <c r="Z3223" s="5">
        <f>Y3223/'currency conversion'!$B$18</f>
        <v>1.1763000627732742E-4</v>
      </c>
    </row>
    <row r="3224" spans="1:26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0"/>
        <v>1.248</v>
      </c>
      <c r="P3224" s="6">
        <f t="shared" si="501"/>
        <v>37.142857142857146</v>
      </c>
      <c r="Q3224" t="str">
        <f t="shared" si="502"/>
        <v>theater</v>
      </c>
      <c r="R3224" t="str">
        <f t="shared" si="503"/>
        <v>plays</v>
      </c>
      <c r="S3224" s="10">
        <f t="shared" si="504"/>
        <v>42270.332141203704</v>
      </c>
      <c r="T3224" s="10">
        <f t="shared" si="505"/>
        <v>42301.645138888889</v>
      </c>
      <c r="U3224">
        <f t="shared" si="506"/>
        <v>2015</v>
      </c>
      <c r="V3224">
        <f t="shared" si="507"/>
        <v>2015</v>
      </c>
      <c r="W3224" t="str">
        <f t="shared" si="508"/>
        <v>Sep</v>
      </c>
      <c r="X3224" t="str">
        <f t="shared" si="509"/>
        <v>1000 to 4999</v>
      </c>
      <c r="Y3224" s="12">
        <f>VLOOKUP(H3224,Table1[#All],2,)*Kickstarter!E3224</f>
        <v>3120</v>
      </c>
      <c r="Z3224" s="5">
        <f>Y3224/'currency conversion'!$B$18</f>
        <v>6.7719835996003577E-5</v>
      </c>
    </row>
    <row r="3225" spans="1:26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0"/>
        <v>1.0951612903225807</v>
      </c>
      <c r="P3225" s="6">
        <f t="shared" si="501"/>
        <v>45.878378378378379</v>
      </c>
      <c r="Q3225" t="str">
        <f t="shared" si="502"/>
        <v>theater</v>
      </c>
      <c r="R3225" t="str">
        <f t="shared" si="503"/>
        <v>plays</v>
      </c>
      <c r="S3225" s="10">
        <f t="shared" si="504"/>
        <v>42206.585370370369</v>
      </c>
      <c r="T3225" s="10">
        <f t="shared" si="505"/>
        <v>42236.585370370369</v>
      </c>
      <c r="U3225">
        <f t="shared" si="506"/>
        <v>2015</v>
      </c>
      <c r="V3225">
        <f t="shared" si="507"/>
        <v>2015</v>
      </c>
      <c r="W3225" t="str">
        <f t="shared" si="508"/>
        <v>Jul</v>
      </c>
      <c r="X3225" t="str">
        <f t="shared" si="509"/>
        <v>1000 to 4999</v>
      </c>
      <c r="Y3225" s="12">
        <f>VLOOKUP(H3225,Table1[#All],2,)*Kickstarter!E3225</f>
        <v>3395</v>
      </c>
      <c r="Z3225" s="5">
        <f>Y3225/'currency conversion'!$B$18</f>
        <v>7.3688731796933384E-5</v>
      </c>
    </row>
    <row r="3226" spans="1:26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0"/>
        <v>1.0203333333333333</v>
      </c>
      <c r="P3226" s="6">
        <f t="shared" si="501"/>
        <v>141.71296296296296</v>
      </c>
      <c r="Q3226" t="str">
        <f t="shared" si="502"/>
        <v>theater</v>
      </c>
      <c r="R3226" t="str">
        <f t="shared" si="503"/>
        <v>plays</v>
      </c>
      <c r="S3226" s="10">
        <f t="shared" si="504"/>
        <v>42697.600844907407</v>
      </c>
      <c r="T3226" s="10">
        <f t="shared" si="505"/>
        <v>42744.958333333328</v>
      </c>
      <c r="U3226">
        <f t="shared" si="506"/>
        <v>2016</v>
      </c>
      <c r="V3226">
        <f t="shared" si="507"/>
        <v>2017</v>
      </c>
      <c r="W3226" t="str">
        <f t="shared" si="508"/>
        <v>Nov</v>
      </c>
      <c r="X3226" t="str">
        <f t="shared" si="509"/>
        <v>30000 to 34999</v>
      </c>
      <c r="Y3226" s="12">
        <f>VLOOKUP(H3226,Table1[#All],2,)*Kickstarter!E3226</f>
        <v>30610</v>
      </c>
      <c r="Z3226" s="5">
        <f>Y3226/'currency conversion'!$B$18</f>
        <v>6.6439236533258643E-4</v>
      </c>
    </row>
    <row r="3227" spans="1:26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0"/>
        <v>1.0235000000000001</v>
      </c>
      <c r="P3227" s="6">
        <f t="shared" si="501"/>
        <v>52.487179487179489</v>
      </c>
      <c r="Q3227" t="str">
        <f t="shared" si="502"/>
        <v>theater</v>
      </c>
      <c r="R3227" t="str">
        <f t="shared" si="503"/>
        <v>plays</v>
      </c>
      <c r="S3227" s="10">
        <f t="shared" si="504"/>
        <v>42503.309467592597</v>
      </c>
      <c r="T3227" s="10">
        <f t="shared" si="505"/>
        <v>42524.625</v>
      </c>
      <c r="U3227">
        <f t="shared" si="506"/>
        <v>2016</v>
      </c>
      <c r="V3227">
        <f t="shared" si="507"/>
        <v>2016</v>
      </c>
      <c r="W3227" t="str">
        <f t="shared" si="508"/>
        <v>May</v>
      </c>
      <c r="X3227" t="str">
        <f t="shared" si="509"/>
        <v>1000 to 4999</v>
      </c>
      <c r="Y3227" s="12">
        <f>VLOOKUP(H3227,Table1[#All],2,)*Kickstarter!E3227</f>
        <v>2047</v>
      </c>
      <c r="Z3227" s="5">
        <f>Y3227/'currency conversion'!$B$18</f>
        <v>4.4430289834557477E-5</v>
      </c>
    </row>
    <row r="3228" spans="1:26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0"/>
        <v>1.0416666666666667</v>
      </c>
      <c r="P3228" s="6">
        <f t="shared" si="501"/>
        <v>59.523809523809526</v>
      </c>
      <c r="Q3228" t="str">
        <f t="shared" si="502"/>
        <v>theater</v>
      </c>
      <c r="R3228" t="str">
        <f t="shared" si="503"/>
        <v>plays</v>
      </c>
      <c r="S3228" s="10">
        <f t="shared" si="504"/>
        <v>42277.333472222221</v>
      </c>
      <c r="T3228" s="10">
        <f t="shared" si="505"/>
        <v>42307.333472222221</v>
      </c>
      <c r="U3228">
        <f t="shared" si="506"/>
        <v>2015</v>
      </c>
      <c r="V3228">
        <f t="shared" si="507"/>
        <v>2015</v>
      </c>
      <c r="W3228" t="str">
        <f t="shared" si="508"/>
        <v>Sep</v>
      </c>
      <c r="X3228" t="str">
        <f t="shared" si="509"/>
        <v>1000 to 4999</v>
      </c>
      <c r="Y3228" s="12">
        <f>VLOOKUP(H3228,Table1[#All],2,)*Kickstarter!E3228</f>
        <v>1637.5</v>
      </c>
      <c r="Z3228" s="5">
        <f>Y3228/'currency conversion'!$B$18</f>
        <v>3.5542061360082007E-5</v>
      </c>
    </row>
    <row r="3229" spans="1:26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0"/>
        <v>1.25</v>
      </c>
      <c r="P3229" s="6">
        <f t="shared" si="501"/>
        <v>50</v>
      </c>
      <c r="Q3229" t="str">
        <f t="shared" si="502"/>
        <v>theater</v>
      </c>
      <c r="R3229" t="str">
        <f t="shared" si="503"/>
        <v>plays</v>
      </c>
      <c r="S3229" s="10">
        <f t="shared" si="504"/>
        <v>42722.632361111115</v>
      </c>
      <c r="T3229" s="10">
        <f t="shared" si="505"/>
        <v>42752.632361111115</v>
      </c>
      <c r="U3229">
        <f t="shared" si="506"/>
        <v>2016</v>
      </c>
      <c r="V3229">
        <f t="shared" si="507"/>
        <v>2017</v>
      </c>
      <c r="W3229" t="str">
        <f t="shared" si="508"/>
        <v>Dec</v>
      </c>
      <c r="X3229" t="str">
        <f t="shared" si="509"/>
        <v>1000 to 4999</v>
      </c>
      <c r="Y3229" s="12">
        <f>VLOOKUP(H3229,Table1[#All],2,)*Kickstarter!E3229</f>
        <v>1965</v>
      </c>
      <c r="Z3229" s="5">
        <f>Y3229/'currency conversion'!$B$18</f>
        <v>4.2650473632098412E-5</v>
      </c>
    </row>
    <row r="3230" spans="1:26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0"/>
        <v>1.0234285714285714</v>
      </c>
      <c r="P3230" s="6">
        <f t="shared" si="501"/>
        <v>193.62162162162161</v>
      </c>
      <c r="Q3230" t="str">
        <f t="shared" si="502"/>
        <v>theater</v>
      </c>
      <c r="R3230" t="str">
        <f t="shared" si="503"/>
        <v>plays</v>
      </c>
      <c r="S3230" s="10">
        <f t="shared" si="504"/>
        <v>42323.45930555556</v>
      </c>
      <c r="T3230" s="10">
        <f t="shared" si="505"/>
        <v>42354.957638888889</v>
      </c>
      <c r="U3230">
        <f t="shared" si="506"/>
        <v>2015</v>
      </c>
      <c r="V3230">
        <f t="shared" si="507"/>
        <v>2015</v>
      </c>
      <c r="W3230" t="str">
        <f t="shared" si="508"/>
        <v>Nov</v>
      </c>
      <c r="X3230" t="str">
        <f t="shared" si="509"/>
        <v>5000 to 9999</v>
      </c>
      <c r="Y3230" s="12">
        <f>VLOOKUP(H3230,Table1[#All],2,)*Kickstarter!E3230</f>
        <v>7164</v>
      </c>
      <c r="Z3230" s="5">
        <f>Y3230/'currency conversion'!$B$18</f>
        <v>1.5549516188313129E-4</v>
      </c>
    </row>
    <row r="3231" spans="1:26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0"/>
        <v>1.0786500000000001</v>
      </c>
      <c r="P3231" s="6">
        <f t="shared" si="501"/>
        <v>106.79702970297029</v>
      </c>
      <c r="Q3231" t="str">
        <f t="shared" si="502"/>
        <v>theater</v>
      </c>
      <c r="R3231" t="str">
        <f t="shared" si="503"/>
        <v>plays</v>
      </c>
      <c r="S3231" s="10">
        <f t="shared" si="504"/>
        <v>41933.041643518518</v>
      </c>
      <c r="T3231" s="10">
        <f t="shared" si="505"/>
        <v>41963.083310185189</v>
      </c>
      <c r="U3231">
        <f t="shared" si="506"/>
        <v>2014</v>
      </c>
      <c r="V3231">
        <f t="shared" si="507"/>
        <v>2014</v>
      </c>
      <c r="W3231" t="str">
        <f t="shared" si="508"/>
        <v>Oct</v>
      </c>
      <c r="X3231" t="str">
        <f t="shared" si="509"/>
        <v>20000 to 24999</v>
      </c>
      <c r="Y3231" s="12">
        <f>VLOOKUP(H3231,Table1[#All],2,)*Kickstarter!E3231</f>
        <v>21573</v>
      </c>
      <c r="Z3231" s="5">
        <f>Y3231/'currency conversion'!$B$18</f>
        <v>4.6824359677621321E-4</v>
      </c>
    </row>
    <row r="3232" spans="1:26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0"/>
        <v>1.0988461538461538</v>
      </c>
      <c r="P3232" s="6">
        <f t="shared" si="501"/>
        <v>77.21621621621621</v>
      </c>
      <c r="Q3232" t="str">
        <f t="shared" si="502"/>
        <v>theater</v>
      </c>
      <c r="R3232" t="str">
        <f t="shared" si="503"/>
        <v>plays</v>
      </c>
      <c r="S3232" s="10">
        <f t="shared" si="504"/>
        <v>41897.918124999997</v>
      </c>
      <c r="T3232" s="10">
        <f t="shared" si="505"/>
        <v>41912.915972222225</v>
      </c>
      <c r="U3232">
        <f t="shared" si="506"/>
        <v>2014</v>
      </c>
      <c r="V3232">
        <f t="shared" si="507"/>
        <v>2014</v>
      </c>
      <c r="W3232" t="str">
        <f t="shared" si="508"/>
        <v>Sep</v>
      </c>
      <c r="X3232" t="str">
        <f t="shared" si="509"/>
        <v>1000 to 4999</v>
      </c>
      <c r="Y3232" s="12">
        <f>VLOOKUP(H3232,Table1[#All],2,)*Kickstarter!E3232</f>
        <v>2857</v>
      </c>
      <c r="Z3232" s="5">
        <f>Y3232/'currency conversion'!$B$18</f>
        <v>6.2011401102750717E-5</v>
      </c>
    </row>
    <row r="3233" spans="1:26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0"/>
        <v>1.61</v>
      </c>
      <c r="P3233" s="6">
        <f t="shared" si="501"/>
        <v>57.5</v>
      </c>
      <c r="Q3233" t="str">
        <f t="shared" si="502"/>
        <v>theater</v>
      </c>
      <c r="R3233" t="str">
        <f t="shared" si="503"/>
        <v>plays</v>
      </c>
      <c r="S3233" s="10">
        <f t="shared" si="504"/>
        <v>42446.693831018521</v>
      </c>
      <c r="T3233" s="10">
        <f t="shared" si="505"/>
        <v>42476.693831018521</v>
      </c>
      <c r="U3233">
        <f t="shared" si="506"/>
        <v>2016</v>
      </c>
      <c r="V3233">
        <f t="shared" si="507"/>
        <v>2016</v>
      </c>
      <c r="W3233" t="str">
        <f t="shared" si="508"/>
        <v>Mar</v>
      </c>
      <c r="X3233" t="str">
        <f t="shared" si="509"/>
        <v>1000 to 4999</v>
      </c>
      <c r="Y3233" s="12">
        <f>VLOOKUP(H3233,Table1[#All],2,)*Kickstarter!E3233</f>
        <v>1610</v>
      </c>
      <c r="Z3233" s="5">
        <f>Y3233/'currency conversion'!$B$18</f>
        <v>3.4945171779989029E-5</v>
      </c>
    </row>
    <row r="3234" spans="1:26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0"/>
        <v>1.3120000000000001</v>
      </c>
      <c r="P3234" s="6">
        <f t="shared" si="501"/>
        <v>50.46153846153846</v>
      </c>
      <c r="Q3234" t="str">
        <f t="shared" si="502"/>
        <v>theater</v>
      </c>
      <c r="R3234" t="str">
        <f t="shared" si="503"/>
        <v>plays</v>
      </c>
      <c r="S3234" s="10">
        <f t="shared" si="504"/>
        <v>42463.56385416667</v>
      </c>
      <c r="T3234" s="10">
        <f t="shared" si="505"/>
        <v>42493.915972222225</v>
      </c>
      <c r="U3234">
        <f t="shared" si="506"/>
        <v>2016</v>
      </c>
      <c r="V3234">
        <f t="shared" si="507"/>
        <v>2016</v>
      </c>
      <c r="W3234" t="str">
        <f t="shared" si="508"/>
        <v>Apr</v>
      </c>
      <c r="X3234" t="str">
        <f t="shared" si="509"/>
        <v>1000 to 4999</v>
      </c>
      <c r="Y3234" s="12">
        <f>VLOOKUP(H3234,Table1[#All],2,)*Kickstarter!E3234</f>
        <v>1312</v>
      </c>
      <c r="Z3234" s="5">
        <f>Y3234/'currency conversion'!$B$18</f>
        <v>2.8477059239345097E-5</v>
      </c>
    </row>
    <row r="3235" spans="1:26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0"/>
        <v>1.1879999999999999</v>
      </c>
      <c r="P3235" s="6">
        <f t="shared" si="501"/>
        <v>97.377049180327873</v>
      </c>
      <c r="Q3235" t="str">
        <f t="shared" si="502"/>
        <v>theater</v>
      </c>
      <c r="R3235" t="str">
        <f t="shared" si="503"/>
        <v>plays</v>
      </c>
      <c r="S3235" s="10">
        <f t="shared" si="504"/>
        <v>42766.555034722223</v>
      </c>
      <c r="T3235" s="10">
        <f t="shared" si="505"/>
        <v>42796.555034722223</v>
      </c>
      <c r="U3235">
        <f t="shared" si="506"/>
        <v>2017</v>
      </c>
      <c r="V3235">
        <f t="shared" si="507"/>
        <v>2017</v>
      </c>
      <c r="W3235" t="str">
        <f t="shared" si="508"/>
        <v>Jan</v>
      </c>
      <c r="X3235" t="str">
        <f t="shared" si="509"/>
        <v>5000 to 9999</v>
      </c>
      <c r="Y3235" s="12">
        <f>VLOOKUP(H3235,Table1[#All],2,)*Kickstarter!E3235</f>
        <v>5940</v>
      </c>
      <c r="Z3235" s="5">
        <f>Y3235/'currency conversion'!$B$18</f>
        <v>1.2892814930008374E-4</v>
      </c>
    </row>
    <row r="3236" spans="1:26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0"/>
        <v>1.0039275000000001</v>
      </c>
      <c r="P3236" s="6">
        <f t="shared" si="501"/>
        <v>34.91921739130435</v>
      </c>
      <c r="Q3236" t="str">
        <f t="shared" si="502"/>
        <v>theater</v>
      </c>
      <c r="R3236" t="str">
        <f t="shared" si="503"/>
        <v>plays</v>
      </c>
      <c r="S3236" s="10">
        <f t="shared" si="504"/>
        <v>42734.539444444439</v>
      </c>
      <c r="T3236" s="10">
        <f t="shared" si="505"/>
        <v>42767.729861111111</v>
      </c>
      <c r="U3236">
        <f t="shared" si="506"/>
        <v>2016</v>
      </c>
      <c r="V3236">
        <f t="shared" si="507"/>
        <v>2017</v>
      </c>
      <c r="W3236" t="str">
        <f t="shared" si="508"/>
        <v>Dec</v>
      </c>
      <c r="X3236" t="str">
        <f t="shared" si="509"/>
        <v>1000 to 4999</v>
      </c>
      <c r="Y3236" s="12">
        <f>VLOOKUP(H3236,Table1[#All],2,)*Kickstarter!E3236</f>
        <v>5260.5801000000001</v>
      </c>
      <c r="Z3236" s="5">
        <f>Y3236/'currency conversion'!$B$18</f>
        <v>1.1418128897943594E-4</v>
      </c>
    </row>
    <row r="3237" spans="1:26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0"/>
        <v>1.0320666666666667</v>
      </c>
      <c r="P3237" s="6">
        <f t="shared" si="501"/>
        <v>85.530386740331494</v>
      </c>
      <c r="Q3237" t="str">
        <f t="shared" si="502"/>
        <v>theater</v>
      </c>
      <c r="R3237" t="str">
        <f t="shared" si="503"/>
        <v>plays</v>
      </c>
      <c r="S3237" s="10">
        <f t="shared" si="504"/>
        <v>42522.097812499997</v>
      </c>
      <c r="T3237" s="10">
        <f t="shared" si="505"/>
        <v>42552.097812499997</v>
      </c>
      <c r="U3237">
        <f t="shared" si="506"/>
        <v>2016</v>
      </c>
      <c r="V3237">
        <f t="shared" si="507"/>
        <v>2016</v>
      </c>
      <c r="W3237" t="str">
        <f t="shared" si="508"/>
        <v>Jun</v>
      </c>
      <c r="X3237" t="str">
        <f t="shared" si="509"/>
        <v>15000 to 19999</v>
      </c>
      <c r="Y3237" s="12">
        <f>VLOOKUP(H3237,Table1[#All],2,)*Kickstarter!E3237</f>
        <v>15481</v>
      </c>
      <c r="Z3237" s="5">
        <f>Y3237/'currency conversion'!$B$18</f>
        <v>3.360162759788883E-4</v>
      </c>
    </row>
    <row r="3238" spans="1:26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0"/>
        <v>1.006</v>
      </c>
      <c r="P3238" s="6">
        <f t="shared" si="501"/>
        <v>182.90909090909091</v>
      </c>
      <c r="Q3238" t="str">
        <f t="shared" si="502"/>
        <v>theater</v>
      </c>
      <c r="R3238" t="str">
        <f t="shared" si="503"/>
        <v>plays</v>
      </c>
      <c r="S3238" s="10">
        <f t="shared" si="504"/>
        <v>42702.667048611111</v>
      </c>
      <c r="T3238" s="10">
        <f t="shared" si="505"/>
        <v>42732.667048611111</v>
      </c>
      <c r="U3238">
        <f t="shared" si="506"/>
        <v>2016</v>
      </c>
      <c r="V3238">
        <f t="shared" si="507"/>
        <v>2016</v>
      </c>
      <c r="W3238" t="str">
        <f t="shared" si="508"/>
        <v>Nov</v>
      </c>
      <c r="X3238" t="str">
        <f t="shared" si="509"/>
        <v>20000 to 24999</v>
      </c>
      <c r="Y3238" s="12">
        <f>VLOOKUP(H3238,Table1[#All],2,)*Kickstarter!E3238</f>
        <v>20120</v>
      </c>
      <c r="Z3238" s="5">
        <f>Y3238/'currency conversion'!$B$18</f>
        <v>4.3670612187166416E-4</v>
      </c>
    </row>
    <row r="3239" spans="1:26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0"/>
        <v>1.0078754285714286</v>
      </c>
      <c r="P3239" s="6">
        <f t="shared" si="501"/>
        <v>131.13620817843866</v>
      </c>
      <c r="Q3239" t="str">
        <f t="shared" si="502"/>
        <v>theater</v>
      </c>
      <c r="R3239" t="str">
        <f t="shared" si="503"/>
        <v>plays</v>
      </c>
      <c r="S3239" s="10">
        <f t="shared" si="504"/>
        <v>42252.224351851852</v>
      </c>
      <c r="T3239" s="10">
        <f t="shared" si="505"/>
        <v>42275.915972222225</v>
      </c>
      <c r="U3239">
        <f t="shared" si="506"/>
        <v>2015</v>
      </c>
      <c r="V3239">
        <f t="shared" si="507"/>
        <v>2015</v>
      </c>
      <c r="W3239" t="str">
        <f t="shared" si="508"/>
        <v>Sep</v>
      </c>
      <c r="X3239" t="str">
        <f t="shared" si="509"/>
        <v>35000 to 39999</v>
      </c>
      <c r="Y3239" s="12">
        <f>VLOOKUP(H3239,Table1[#All],2,)*Kickstarter!E3239</f>
        <v>35275.64</v>
      </c>
      <c r="Z3239" s="5">
        <f>Y3239/'currency conversion'!$B$18</f>
        <v>7.6566043444040502E-4</v>
      </c>
    </row>
    <row r="3240" spans="1:26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0"/>
        <v>1.1232142857142857</v>
      </c>
      <c r="P3240" s="6">
        <f t="shared" si="501"/>
        <v>39.810126582278478</v>
      </c>
      <c r="Q3240" t="str">
        <f t="shared" si="502"/>
        <v>theater</v>
      </c>
      <c r="R3240" t="str">
        <f t="shared" si="503"/>
        <v>plays</v>
      </c>
      <c r="S3240" s="10">
        <f t="shared" si="504"/>
        <v>42156.260393518518</v>
      </c>
      <c r="T3240" s="10">
        <f t="shared" si="505"/>
        <v>42186.260393518518</v>
      </c>
      <c r="U3240">
        <f t="shared" si="506"/>
        <v>2015</v>
      </c>
      <c r="V3240">
        <f t="shared" si="507"/>
        <v>2015</v>
      </c>
      <c r="W3240" t="str">
        <f t="shared" si="508"/>
        <v>Jun</v>
      </c>
      <c r="X3240" t="str">
        <f t="shared" si="509"/>
        <v>1000 to 4999</v>
      </c>
      <c r="Y3240" s="12">
        <f>VLOOKUP(H3240,Table1[#All],2,)*Kickstarter!E3240</f>
        <v>4119.95</v>
      </c>
      <c r="Z3240" s="5">
        <f>Y3240/'currency conversion'!$B$18</f>
        <v>8.942382638196633E-5</v>
      </c>
    </row>
    <row r="3241" spans="1:26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0"/>
        <v>1.0591914022517912</v>
      </c>
      <c r="P3241" s="6">
        <f t="shared" si="501"/>
        <v>59.701730769230764</v>
      </c>
      <c r="Q3241" t="str">
        <f t="shared" si="502"/>
        <v>theater</v>
      </c>
      <c r="R3241" t="str">
        <f t="shared" si="503"/>
        <v>plays</v>
      </c>
      <c r="S3241" s="10">
        <f t="shared" si="504"/>
        <v>42277.839039351849</v>
      </c>
      <c r="T3241" s="10">
        <f t="shared" si="505"/>
        <v>42302.749305555553</v>
      </c>
      <c r="U3241">
        <f t="shared" si="506"/>
        <v>2015</v>
      </c>
      <c r="V3241">
        <f t="shared" si="507"/>
        <v>2015</v>
      </c>
      <c r="W3241" t="str">
        <f t="shared" si="508"/>
        <v>Sep</v>
      </c>
      <c r="X3241" t="str">
        <f t="shared" si="509"/>
        <v>5000 to 9999</v>
      </c>
      <c r="Y3241" s="12">
        <f>VLOOKUP(H3241,Table1[#All],2,)*Kickstarter!E3241</f>
        <v>8133.7637999999997</v>
      </c>
      <c r="Z3241" s="5">
        <f>Y3241/'currency conversion'!$B$18</f>
        <v>1.7654395851481757E-4</v>
      </c>
    </row>
    <row r="3242" spans="1:26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0"/>
        <v>1.0056666666666667</v>
      </c>
      <c r="P3242" s="6">
        <f t="shared" si="501"/>
        <v>88.735294117647058</v>
      </c>
      <c r="Q3242" t="str">
        <f t="shared" si="502"/>
        <v>theater</v>
      </c>
      <c r="R3242" t="str">
        <f t="shared" si="503"/>
        <v>plays</v>
      </c>
      <c r="S3242" s="10">
        <f t="shared" si="504"/>
        <v>42754.443842592591</v>
      </c>
      <c r="T3242" s="10">
        <f t="shared" si="505"/>
        <v>42782.708333333328</v>
      </c>
      <c r="U3242">
        <f t="shared" si="506"/>
        <v>2017</v>
      </c>
      <c r="V3242">
        <f t="shared" si="507"/>
        <v>2017</v>
      </c>
      <c r="W3242" t="str">
        <f t="shared" si="508"/>
        <v>Jan</v>
      </c>
      <c r="X3242" t="str">
        <f t="shared" si="509"/>
        <v>1000 to 4999</v>
      </c>
      <c r="Y3242" s="12">
        <f>VLOOKUP(H3242,Table1[#All],2,)*Kickstarter!E3242</f>
        <v>3952.27</v>
      </c>
      <c r="Z3242" s="5">
        <f>Y3242/'currency conversion'!$B$18</f>
        <v>8.5784319298693934E-5</v>
      </c>
    </row>
    <row r="3243" spans="1:26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0"/>
        <v>1.1530588235294117</v>
      </c>
      <c r="P3243" s="6">
        <f t="shared" si="501"/>
        <v>58.688622754491021</v>
      </c>
      <c r="Q3243" t="str">
        <f t="shared" si="502"/>
        <v>theater</v>
      </c>
      <c r="R3243" t="str">
        <f t="shared" si="503"/>
        <v>plays</v>
      </c>
      <c r="S3243" s="10">
        <f t="shared" si="504"/>
        <v>41893.074884259258</v>
      </c>
      <c r="T3243" s="10">
        <f t="shared" si="505"/>
        <v>41926.040972222225</v>
      </c>
      <c r="U3243">
        <f t="shared" si="506"/>
        <v>2014</v>
      </c>
      <c r="V3243">
        <f t="shared" si="507"/>
        <v>2014</v>
      </c>
      <c r="W3243" t="str">
        <f t="shared" si="508"/>
        <v>Sep</v>
      </c>
      <c r="X3243" t="str">
        <f t="shared" si="509"/>
        <v>5000 to 9999</v>
      </c>
      <c r="Y3243" s="12">
        <f>VLOOKUP(H3243,Table1[#All],2,)*Kickstarter!E3243</f>
        <v>9801</v>
      </c>
      <c r="Z3243" s="5">
        <f>Y3243/'currency conversion'!$B$18</f>
        <v>2.1273144634513817E-4</v>
      </c>
    </row>
    <row r="3244" spans="1:26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0"/>
        <v>1.273042</v>
      </c>
      <c r="P3244" s="6">
        <f t="shared" si="501"/>
        <v>69.56513661202186</v>
      </c>
      <c r="Q3244" t="str">
        <f t="shared" si="502"/>
        <v>theater</v>
      </c>
      <c r="R3244" t="str">
        <f t="shared" si="503"/>
        <v>plays</v>
      </c>
      <c r="S3244" s="10">
        <f t="shared" si="504"/>
        <v>41871.505694444444</v>
      </c>
      <c r="T3244" s="10">
        <f t="shared" si="505"/>
        <v>41901.505694444444</v>
      </c>
      <c r="U3244">
        <f t="shared" si="506"/>
        <v>2014</v>
      </c>
      <c r="V3244">
        <f t="shared" si="507"/>
        <v>2014</v>
      </c>
      <c r="W3244" t="str">
        <f t="shared" si="508"/>
        <v>Aug</v>
      </c>
      <c r="X3244" t="str">
        <f t="shared" si="509"/>
        <v>10000 to 14999</v>
      </c>
      <c r="Y3244" s="12">
        <f>VLOOKUP(H3244,Table1[#All],2,)*Kickstarter!E3244</f>
        <v>12730.42</v>
      </c>
      <c r="Z3244" s="5">
        <f>Y3244/'currency conversion'!$B$18</f>
        <v>2.7631472902571918E-4</v>
      </c>
    </row>
    <row r="3245" spans="1:26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0"/>
        <v>1.028375</v>
      </c>
      <c r="P3245" s="6">
        <f t="shared" si="501"/>
        <v>115.87323943661971</v>
      </c>
      <c r="Q3245" t="str">
        <f t="shared" si="502"/>
        <v>theater</v>
      </c>
      <c r="R3245" t="str">
        <f t="shared" si="503"/>
        <v>plays</v>
      </c>
      <c r="S3245" s="10">
        <f t="shared" si="504"/>
        <v>42261.846782407403</v>
      </c>
      <c r="T3245" s="10">
        <f t="shared" si="505"/>
        <v>42285.75</v>
      </c>
      <c r="U3245">
        <f t="shared" si="506"/>
        <v>2015</v>
      </c>
      <c r="V3245">
        <f t="shared" si="507"/>
        <v>2015</v>
      </c>
      <c r="W3245" t="str">
        <f t="shared" si="508"/>
        <v>Sep</v>
      </c>
      <c r="X3245" t="str">
        <f t="shared" si="509"/>
        <v>5000 to 9999</v>
      </c>
      <c r="Y3245" s="12">
        <f>VLOOKUP(H3245,Table1[#All],2,)*Kickstarter!E3245</f>
        <v>8227</v>
      </c>
      <c r="Z3245" s="5">
        <f>Y3245/'currency conversion'!$B$18</f>
        <v>1.7856765728817997E-4</v>
      </c>
    </row>
    <row r="3246" spans="1:26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0"/>
        <v>1.0293749999999999</v>
      </c>
      <c r="P3246" s="6">
        <f t="shared" si="501"/>
        <v>23.869565217391305</v>
      </c>
      <c r="Q3246" t="str">
        <f t="shared" si="502"/>
        <v>theater</v>
      </c>
      <c r="R3246" t="str">
        <f t="shared" si="503"/>
        <v>plays</v>
      </c>
      <c r="S3246" s="10">
        <f t="shared" si="504"/>
        <v>42675.444236111114</v>
      </c>
      <c r="T3246" s="10">
        <f t="shared" si="505"/>
        <v>42705.485902777778</v>
      </c>
      <c r="U3246">
        <f t="shared" si="506"/>
        <v>2016</v>
      </c>
      <c r="V3246">
        <f t="shared" si="507"/>
        <v>2016</v>
      </c>
      <c r="W3246" t="str">
        <f t="shared" si="508"/>
        <v>Nov</v>
      </c>
      <c r="X3246" t="str">
        <f t="shared" si="509"/>
        <v>1000 to 4999</v>
      </c>
      <c r="Y3246" s="12">
        <f>VLOOKUP(H3246,Table1[#All],2,)*Kickstarter!E3246</f>
        <v>2157.5700000000002</v>
      </c>
      <c r="Z3246" s="5">
        <f>Y3246/'currency conversion'!$B$18</f>
        <v>4.683022004804406E-5</v>
      </c>
    </row>
    <row r="3247" spans="1:26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0"/>
        <v>1.043047619047619</v>
      </c>
      <c r="P3247" s="6">
        <f t="shared" si="501"/>
        <v>81.125925925925927</v>
      </c>
      <c r="Q3247" t="str">
        <f t="shared" si="502"/>
        <v>theater</v>
      </c>
      <c r="R3247" t="str">
        <f t="shared" si="503"/>
        <v>plays</v>
      </c>
      <c r="S3247" s="10">
        <f t="shared" si="504"/>
        <v>42135.35020833333</v>
      </c>
      <c r="T3247" s="10">
        <f t="shared" si="505"/>
        <v>42166.833333333328</v>
      </c>
      <c r="U3247">
        <f t="shared" si="506"/>
        <v>2015</v>
      </c>
      <c r="V3247">
        <f t="shared" si="507"/>
        <v>2015</v>
      </c>
      <c r="W3247" t="str">
        <f t="shared" si="508"/>
        <v>May</v>
      </c>
      <c r="X3247" t="str">
        <f t="shared" si="509"/>
        <v>20000 to 24999</v>
      </c>
      <c r="Y3247" s="12">
        <f>VLOOKUP(H3247,Table1[#All],2,)*Kickstarter!E3247</f>
        <v>21904</v>
      </c>
      <c r="Z3247" s="5">
        <f>Y3247/'currency conversion'!$B$18</f>
        <v>4.7542797681296873E-4</v>
      </c>
    </row>
    <row r="3248" spans="1:26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0"/>
        <v>1.1122000000000001</v>
      </c>
      <c r="P3248" s="6">
        <f t="shared" si="501"/>
        <v>57.626943005181346</v>
      </c>
      <c r="Q3248" t="str">
        <f t="shared" si="502"/>
        <v>theater</v>
      </c>
      <c r="R3248" t="str">
        <f t="shared" si="503"/>
        <v>plays</v>
      </c>
      <c r="S3248" s="10">
        <f t="shared" si="504"/>
        <v>42230.222222222219</v>
      </c>
      <c r="T3248" s="10">
        <f t="shared" si="505"/>
        <v>42258.915972222225</v>
      </c>
      <c r="U3248">
        <f t="shared" si="506"/>
        <v>2015</v>
      </c>
      <c r="V3248">
        <f t="shared" si="507"/>
        <v>2015</v>
      </c>
      <c r="W3248" t="str">
        <f t="shared" si="508"/>
        <v>Aug</v>
      </c>
      <c r="X3248" t="str">
        <f t="shared" si="509"/>
        <v>10000 to 14999</v>
      </c>
      <c r="Y3248" s="12">
        <f>VLOOKUP(H3248,Table1[#All],2,)*Kickstarter!E3248</f>
        <v>11122</v>
      </c>
      <c r="Z3248" s="5">
        <f>Y3248/'currency conversion'!$B$18</f>
        <v>2.4140385126524098E-4</v>
      </c>
    </row>
    <row r="3249" spans="1:26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0"/>
        <v>1.0586</v>
      </c>
      <c r="P3249" s="6">
        <f t="shared" si="501"/>
        <v>46.429824561403507</v>
      </c>
      <c r="Q3249" t="str">
        <f t="shared" si="502"/>
        <v>theater</v>
      </c>
      <c r="R3249" t="str">
        <f t="shared" si="503"/>
        <v>plays</v>
      </c>
      <c r="S3249" s="10">
        <f t="shared" si="504"/>
        <v>42167.184166666666</v>
      </c>
      <c r="T3249" s="10">
        <f t="shared" si="505"/>
        <v>42197.184166666666</v>
      </c>
      <c r="U3249">
        <f t="shared" si="506"/>
        <v>2015</v>
      </c>
      <c r="V3249">
        <f t="shared" si="507"/>
        <v>2015</v>
      </c>
      <c r="W3249" t="str">
        <f t="shared" si="508"/>
        <v>Jun</v>
      </c>
      <c r="X3249" t="str">
        <f t="shared" si="509"/>
        <v>1000 to 4999</v>
      </c>
      <c r="Y3249" s="12">
        <f>VLOOKUP(H3249,Table1[#All],2,)*Kickstarter!E3249</f>
        <v>3466.915</v>
      </c>
      <c r="Z3249" s="5">
        <f>Y3249/'currency conversion'!$B$18</f>
        <v>7.5249652311565627E-5</v>
      </c>
    </row>
    <row r="3250" spans="1:26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0"/>
        <v>1.0079166666666666</v>
      </c>
      <c r="P3250" s="6">
        <f t="shared" si="501"/>
        <v>60.475000000000001</v>
      </c>
      <c r="Q3250" t="str">
        <f t="shared" si="502"/>
        <v>theater</v>
      </c>
      <c r="R3250" t="str">
        <f t="shared" si="503"/>
        <v>plays</v>
      </c>
      <c r="S3250" s="10">
        <f t="shared" si="504"/>
        <v>42068.638391203705</v>
      </c>
      <c r="T3250" s="10">
        <f t="shared" si="505"/>
        <v>42098.596724537041</v>
      </c>
      <c r="U3250">
        <f t="shared" si="506"/>
        <v>2015</v>
      </c>
      <c r="V3250">
        <f t="shared" si="507"/>
        <v>2015</v>
      </c>
      <c r="W3250" t="str">
        <f t="shared" si="508"/>
        <v>Mar</v>
      </c>
      <c r="X3250" t="str">
        <f t="shared" si="509"/>
        <v>10000 to 14999</v>
      </c>
      <c r="Y3250" s="12">
        <f>VLOOKUP(H3250,Table1[#All],2,)*Kickstarter!E3250</f>
        <v>12095</v>
      </c>
      <c r="Z3250" s="5">
        <f>Y3250/'currency conversion'!$B$18</f>
        <v>2.625228898627126E-4</v>
      </c>
    </row>
    <row r="3251" spans="1:26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0"/>
        <v>1.0492727272727274</v>
      </c>
      <c r="P3251" s="6">
        <f t="shared" si="501"/>
        <v>65.579545454545453</v>
      </c>
      <c r="Q3251" t="str">
        <f t="shared" si="502"/>
        <v>theater</v>
      </c>
      <c r="R3251" t="str">
        <f t="shared" si="503"/>
        <v>plays</v>
      </c>
      <c r="S3251" s="10">
        <f t="shared" si="504"/>
        <v>42145.496689814812</v>
      </c>
      <c r="T3251" s="10">
        <f t="shared" si="505"/>
        <v>42175.496689814812</v>
      </c>
      <c r="U3251">
        <f t="shared" si="506"/>
        <v>2015</v>
      </c>
      <c r="V3251">
        <f t="shared" si="507"/>
        <v>2015</v>
      </c>
      <c r="W3251" t="str">
        <f t="shared" si="508"/>
        <v>May</v>
      </c>
      <c r="X3251" t="str">
        <f t="shared" si="509"/>
        <v>5000 to 9999</v>
      </c>
      <c r="Y3251" s="12">
        <f>VLOOKUP(H3251,Table1[#All],2,)*Kickstarter!E3251</f>
        <v>5771</v>
      </c>
      <c r="Z3251" s="5">
        <f>Y3251/'currency conversion'!$B$18</f>
        <v>1.2525999151696688E-4</v>
      </c>
    </row>
    <row r="3252" spans="1:26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0"/>
        <v>1.01552</v>
      </c>
      <c r="P3252" s="6">
        <f t="shared" si="501"/>
        <v>119.1924882629108</v>
      </c>
      <c r="Q3252" t="str">
        <f t="shared" si="502"/>
        <v>theater</v>
      </c>
      <c r="R3252" t="str">
        <f t="shared" si="503"/>
        <v>plays</v>
      </c>
      <c r="S3252" s="10">
        <f t="shared" si="504"/>
        <v>41918.492175925923</v>
      </c>
      <c r="T3252" s="10">
        <f t="shared" si="505"/>
        <v>41948.533842592595</v>
      </c>
      <c r="U3252">
        <f t="shared" si="506"/>
        <v>2014</v>
      </c>
      <c r="V3252">
        <f t="shared" si="507"/>
        <v>2014</v>
      </c>
      <c r="W3252" t="str">
        <f t="shared" si="508"/>
        <v>Oct</v>
      </c>
      <c r="X3252" t="str">
        <f t="shared" si="509"/>
        <v>25000 to 29999</v>
      </c>
      <c r="Y3252" s="12">
        <f>VLOOKUP(H3252,Table1[#All],2,)*Kickstarter!E3252</f>
        <v>25388</v>
      </c>
      <c r="Z3252" s="5">
        <f>Y3252/'currency conversion'!$B$18</f>
        <v>5.5104846034183946E-4</v>
      </c>
    </row>
    <row r="3253" spans="1:26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0"/>
        <v>1.1073333333333333</v>
      </c>
      <c r="P3253" s="6">
        <f t="shared" si="501"/>
        <v>83.05</v>
      </c>
      <c r="Q3253" t="str">
        <f t="shared" si="502"/>
        <v>theater</v>
      </c>
      <c r="R3253" t="str">
        <f t="shared" si="503"/>
        <v>plays</v>
      </c>
      <c r="S3253" s="10">
        <f t="shared" si="504"/>
        <v>42146.481087962966</v>
      </c>
      <c r="T3253" s="10">
        <f t="shared" si="505"/>
        <v>42176.481087962966</v>
      </c>
      <c r="U3253">
        <f t="shared" si="506"/>
        <v>2015</v>
      </c>
      <c r="V3253">
        <f t="shared" si="507"/>
        <v>2015</v>
      </c>
      <c r="W3253" t="str">
        <f t="shared" si="508"/>
        <v>May</v>
      </c>
      <c r="X3253" t="str">
        <f t="shared" si="509"/>
        <v>1000 to 4999</v>
      </c>
      <c r="Y3253" s="12">
        <f>VLOOKUP(H3253,Table1[#All],2,)*Kickstarter!E3253</f>
        <v>1661</v>
      </c>
      <c r="Z3253" s="5">
        <f>Y3253/'currency conversion'!$B$18</f>
        <v>3.6052130637616013E-5</v>
      </c>
    </row>
    <row r="3254" spans="1:26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0"/>
        <v>1.2782222222222221</v>
      </c>
      <c r="P3254" s="6">
        <f t="shared" si="501"/>
        <v>57.52</v>
      </c>
      <c r="Q3254" t="str">
        <f t="shared" si="502"/>
        <v>theater</v>
      </c>
      <c r="R3254" t="str">
        <f t="shared" si="503"/>
        <v>plays</v>
      </c>
      <c r="S3254" s="10">
        <f t="shared" si="504"/>
        <v>42590.222685185188</v>
      </c>
      <c r="T3254" s="10">
        <f t="shared" si="505"/>
        <v>42620.222685185188</v>
      </c>
      <c r="U3254">
        <f t="shared" si="506"/>
        <v>2016</v>
      </c>
      <c r="V3254">
        <f t="shared" si="507"/>
        <v>2016</v>
      </c>
      <c r="W3254" t="str">
        <f t="shared" si="508"/>
        <v>Aug</v>
      </c>
      <c r="X3254" t="str">
        <f t="shared" si="509"/>
        <v>1000 to 4999</v>
      </c>
      <c r="Y3254" s="12">
        <f>VLOOKUP(H3254,Table1[#All],2,)*Kickstarter!E3254</f>
        <v>3767.56</v>
      </c>
      <c r="Z3254" s="5">
        <f>Y3254/'currency conversion'!$B$18</f>
        <v>8.1775174777276685E-5</v>
      </c>
    </row>
    <row r="3255" spans="1:26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0"/>
        <v>1.0182500000000001</v>
      </c>
      <c r="P3255" s="6">
        <f t="shared" si="501"/>
        <v>177.08695652173913</v>
      </c>
      <c r="Q3255" t="str">
        <f t="shared" si="502"/>
        <v>theater</v>
      </c>
      <c r="R3255" t="str">
        <f t="shared" si="503"/>
        <v>plays</v>
      </c>
      <c r="S3255" s="10">
        <f t="shared" si="504"/>
        <v>42602.326712962968</v>
      </c>
      <c r="T3255" s="10">
        <f t="shared" si="505"/>
        <v>42620.90625</v>
      </c>
      <c r="U3255">
        <f t="shared" si="506"/>
        <v>2016</v>
      </c>
      <c r="V3255">
        <f t="shared" si="507"/>
        <v>2016</v>
      </c>
      <c r="W3255" t="str">
        <f t="shared" si="508"/>
        <v>Aug</v>
      </c>
      <c r="X3255" t="str">
        <f t="shared" si="509"/>
        <v>20000 to 24999</v>
      </c>
      <c r="Y3255" s="12">
        <f>VLOOKUP(H3255,Table1[#All],2,)*Kickstarter!E3255</f>
        <v>20365</v>
      </c>
      <c r="Z3255" s="5">
        <f>Y3255/'currency conversion'!$B$18</f>
        <v>4.420238654034016E-4</v>
      </c>
    </row>
    <row r="3256" spans="1:26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0"/>
        <v>1.012576923076923</v>
      </c>
      <c r="P3256" s="6">
        <f t="shared" si="501"/>
        <v>70.771505376344081</v>
      </c>
      <c r="Q3256" t="str">
        <f t="shared" si="502"/>
        <v>theater</v>
      </c>
      <c r="R3256" t="str">
        <f t="shared" si="503"/>
        <v>plays</v>
      </c>
      <c r="S3256" s="10">
        <f t="shared" si="504"/>
        <v>42058.835752314815</v>
      </c>
      <c r="T3256" s="10">
        <f t="shared" si="505"/>
        <v>42088.794085648144</v>
      </c>
      <c r="U3256">
        <f t="shared" si="506"/>
        <v>2015</v>
      </c>
      <c r="V3256">
        <f t="shared" si="507"/>
        <v>2015</v>
      </c>
      <c r="W3256" t="str">
        <f t="shared" si="508"/>
        <v>Feb</v>
      </c>
      <c r="X3256" t="str">
        <f t="shared" si="509"/>
        <v>10000 to 14999</v>
      </c>
      <c r="Y3256" s="12">
        <f>VLOOKUP(H3256,Table1[#All],2,)*Kickstarter!E3256</f>
        <v>17244.185000000001</v>
      </c>
      <c r="Z3256" s="5">
        <f>Y3256/'currency conversion'!$B$18</f>
        <v>3.7428633977075167E-4</v>
      </c>
    </row>
    <row r="3257" spans="1:26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0"/>
        <v>1.75</v>
      </c>
      <c r="P3257" s="6">
        <f t="shared" si="501"/>
        <v>29.166666666666668</v>
      </c>
      <c r="Q3257" t="str">
        <f t="shared" si="502"/>
        <v>theater</v>
      </c>
      <c r="R3257" t="str">
        <f t="shared" si="503"/>
        <v>plays</v>
      </c>
      <c r="S3257" s="10">
        <f t="shared" si="504"/>
        <v>41889.518229166664</v>
      </c>
      <c r="T3257" s="10">
        <f t="shared" si="505"/>
        <v>41919.518229166664</v>
      </c>
      <c r="U3257">
        <f t="shared" si="506"/>
        <v>2014</v>
      </c>
      <c r="V3257">
        <f t="shared" si="507"/>
        <v>2014</v>
      </c>
      <c r="W3257" t="str">
        <f t="shared" si="508"/>
        <v>Sep</v>
      </c>
      <c r="X3257" t="str">
        <f t="shared" si="509"/>
        <v>&lt;1000</v>
      </c>
      <c r="Y3257" s="12">
        <f>VLOOKUP(H3257,Table1[#All],2,)*Kickstarter!E3257</f>
        <v>687.75</v>
      </c>
      <c r="Z3257" s="5">
        <f>Y3257/'currency conversion'!$B$18</f>
        <v>1.4927665771234444E-5</v>
      </c>
    </row>
    <row r="3258" spans="1:26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0"/>
        <v>1.2806</v>
      </c>
      <c r="P3258" s="6">
        <f t="shared" si="501"/>
        <v>72.76136363636364</v>
      </c>
      <c r="Q3258" t="str">
        <f t="shared" si="502"/>
        <v>theater</v>
      </c>
      <c r="R3258" t="str">
        <f t="shared" si="503"/>
        <v>plays</v>
      </c>
      <c r="S3258" s="10">
        <f t="shared" si="504"/>
        <v>42144.323807870373</v>
      </c>
      <c r="T3258" s="10">
        <f t="shared" si="505"/>
        <v>42165.915972222225</v>
      </c>
      <c r="U3258">
        <f t="shared" si="506"/>
        <v>2015</v>
      </c>
      <c r="V3258">
        <f t="shared" si="507"/>
        <v>2015</v>
      </c>
      <c r="W3258" t="str">
        <f t="shared" si="508"/>
        <v>May</v>
      </c>
      <c r="X3258" t="str">
        <f t="shared" si="509"/>
        <v>10000 to 14999</v>
      </c>
      <c r="Y3258" s="12">
        <f>VLOOKUP(H3258,Table1[#All],2,)*Kickstarter!E3258</f>
        <v>12806</v>
      </c>
      <c r="Z3258" s="5">
        <f>Y3258/'currency conversion'!$B$18</f>
        <v>2.7795519864257112E-4</v>
      </c>
    </row>
    <row r="3259" spans="1:26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0"/>
        <v>1.0629949999999999</v>
      </c>
      <c r="P3259" s="6">
        <f t="shared" si="501"/>
        <v>51.853414634146333</v>
      </c>
      <c r="Q3259" t="str">
        <f t="shared" si="502"/>
        <v>theater</v>
      </c>
      <c r="R3259" t="str">
        <f t="shared" si="503"/>
        <v>plays</v>
      </c>
      <c r="S3259" s="10">
        <f t="shared" si="504"/>
        <v>42758.309629629628</v>
      </c>
      <c r="T3259" s="10">
        <f t="shared" si="505"/>
        <v>42788.309629629628</v>
      </c>
      <c r="U3259">
        <f t="shared" si="506"/>
        <v>2017</v>
      </c>
      <c r="V3259">
        <f t="shared" si="507"/>
        <v>2017</v>
      </c>
      <c r="W3259" t="str">
        <f t="shared" si="508"/>
        <v>Jan</v>
      </c>
      <c r="X3259" t="str">
        <f t="shared" si="509"/>
        <v>1000 to 4999</v>
      </c>
      <c r="Y3259" s="12">
        <f>VLOOKUP(H3259,Table1[#All],2,)*Kickstarter!E3259</f>
        <v>2785.0468999999998</v>
      </c>
      <c r="Z3259" s="5">
        <f>Y3259/'currency conversion'!$B$18</f>
        <v>6.0449653624736594E-5</v>
      </c>
    </row>
    <row r="3260" spans="1:26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0"/>
        <v>1.052142857142857</v>
      </c>
      <c r="P3260" s="6">
        <f t="shared" si="501"/>
        <v>98.2</v>
      </c>
      <c r="Q3260" t="str">
        <f t="shared" si="502"/>
        <v>theater</v>
      </c>
      <c r="R3260" t="str">
        <f t="shared" si="503"/>
        <v>plays</v>
      </c>
      <c r="S3260" s="10">
        <f t="shared" si="504"/>
        <v>41982.637280092589</v>
      </c>
      <c r="T3260" s="10">
        <f t="shared" si="505"/>
        <v>42012.637280092589</v>
      </c>
      <c r="U3260">
        <f t="shared" si="506"/>
        <v>2014</v>
      </c>
      <c r="V3260">
        <f t="shared" si="507"/>
        <v>2015</v>
      </c>
      <c r="W3260" t="str">
        <f t="shared" si="508"/>
        <v>Dec</v>
      </c>
      <c r="X3260" t="str">
        <f t="shared" si="509"/>
        <v>5000 to 9999</v>
      </c>
      <c r="Y3260" s="12">
        <f>VLOOKUP(H3260,Table1[#All],2,)*Kickstarter!E3260</f>
        <v>7365</v>
      </c>
      <c r="Z3260" s="5">
        <f>Y3260/'currency conversion'!$B$18</f>
        <v>1.5985788208672E-4</v>
      </c>
    </row>
    <row r="3261" spans="1:26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0"/>
        <v>1.0616782608695652</v>
      </c>
      <c r="P3261" s="6">
        <f t="shared" si="501"/>
        <v>251.7381443298969</v>
      </c>
      <c r="Q3261" t="str">
        <f t="shared" si="502"/>
        <v>theater</v>
      </c>
      <c r="R3261" t="str">
        <f t="shared" si="503"/>
        <v>plays</v>
      </c>
      <c r="S3261" s="10">
        <f t="shared" si="504"/>
        <v>42614.510937500003</v>
      </c>
      <c r="T3261" s="10">
        <f t="shared" si="505"/>
        <v>42643.915972222225</v>
      </c>
      <c r="U3261">
        <f t="shared" si="506"/>
        <v>2016</v>
      </c>
      <c r="V3261">
        <f t="shared" si="507"/>
        <v>2016</v>
      </c>
      <c r="W3261" t="str">
        <f t="shared" si="508"/>
        <v>Sep</v>
      </c>
      <c r="X3261" t="str">
        <f t="shared" si="509"/>
        <v>20000 to 24999</v>
      </c>
      <c r="Y3261" s="12">
        <f>VLOOKUP(H3261,Table1[#All],2,)*Kickstarter!E3261</f>
        <v>24418.6</v>
      </c>
      <c r="Z3261" s="5">
        <f>Y3261/'currency conversion'!$B$18</f>
        <v>5.3000756001667082E-4</v>
      </c>
    </row>
    <row r="3262" spans="1:26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0"/>
        <v>1.0924</v>
      </c>
      <c r="P3262" s="6">
        <f t="shared" si="501"/>
        <v>74.821917808219183</v>
      </c>
      <c r="Q3262" t="str">
        <f t="shared" si="502"/>
        <v>theater</v>
      </c>
      <c r="R3262" t="str">
        <f t="shared" si="503"/>
        <v>plays</v>
      </c>
      <c r="S3262" s="10">
        <f t="shared" si="504"/>
        <v>42303.422662037032</v>
      </c>
      <c r="T3262" s="10">
        <f t="shared" si="505"/>
        <v>42338.464328703703</v>
      </c>
      <c r="U3262">
        <f t="shared" si="506"/>
        <v>2015</v>
      </c>
      <c r="V3262">
        <f t="shared" si="507"/>
        <v>2015</v>
      </c>
      <c r="W3262" t="str">
        <f t="shared" si="508"/>
        <v>Oct</v>
      </c>
      <c r="X3262" t="str">
        <f t="shared" si="509"/>
        <v>5000 to 9999</v>
      </c>
      <c r="Y3262" s="12">
        <f>VLOOKUP(H3262,Table1[#All],2,)*Kickstarter!E3262</f>
        <v>5462</v>
      </c>
      <c r="Z3262" s="5">
        <f>Y3262/'currency conversion'!$B$18</f>
        <v>1.1855312314428576E-4</v>
      </c>
    </row>
    <row r="3263" spans="1:26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0"/>
        <v>1.0045454545454546</v>
      </c>
      <c r="P3263" s="6">
        <f t="shared" si="501"/>
        <v>67.65306122448979</v>
      </c>
      <c r="Q3263" t="str">
        <f t="shared" si="502"/>
        <v>theater</v>
      </c>
      <c r="R3263" t="str">
        <f t="shared" si="503"/>
        <v>plays</v>
      </c>
      <c r="S3263" s="10">
        <f t="shared" si="504"/>
        <v>42171.475416666668</v>
      </c>
      <c r="T3263" s="10">
        <f t="shared" si="505"/>
        <v>42201.475416666668</v>
      </c>
      <c r="U3263">
        <f t="shared" si="506"/>
        <v>2015</v>
      </c>
      <c r="V3263">
        <f t="shared" si="507"/>
        <v>2015</v>
      </c>
      <c r="W3263" t="str">
        <f t="shared" si="508"/>
        <v>Jun</v>
      </c>
      <c r="X3263" t="str">
        <f t="shared" si="509"/>
        <v>1000 to 4999</v>
      </c>
      <c r="Y3263" s="12">
        <f>VLOOKUP(H3263,Table1[#All],2,)*Kickstarter!E3263</f>
        <v>3315</v>
      </c>
      <c r="Z3263" s="5">
        <f>Y3263/'currency conversion'!$B$18</f>
        <v>7.1952325745753808E-5</v>
      </c>
    </row>
    <row r="3264" spans="1:26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0"/>
        <v>1.0304098360655738</v>
      </c>
      <c r="P3264" s="6">
        <f t="shared" si="501"/>
        <v>93.81343283582089</v>
      </c>
      <c r="Q3264" t="str">
        <f t="shared" si="502"/>
        <v>theater</v>
      </c>
      <c r="R3264" t="str">
        <f t="shared" si="503"/>
        <v>plays</v>
      </c>
      <c r="S3264" s="10">
        <f t="shared" si="504"/>
        <v>41964.065532407403</v>
      </c>
      <c r="T3264" s="10">
        <f t="shared" si="505"/>
        <v>41994.916666666672</v>
      </c>
      <c r="U3264">
        <f t="shared" si="506"/>
        <v>2014</v>
      </c>
      <c r="V3264">
        <f t="shared" si="507"/>
        <v>2014</v>
      </c>
      <c r="W3264" t="str">
        <f t="shared" si="508"/>
        <v>Nov</v>
      </c>
      <c r="X3264" t="str">
        <f t="shared" si="509"/>
        <v>10000 to 14999</v>
      </c>
      <c r="Y3264" s="12">
        <f>VLOOKUP(H3264,Table1[#All],2,)*Kickstarter!E3264</f>
        <v>12571</v>
      </c>
      <c r="Z3264" s="5">
        <f>Y3264/'currency conversion'!$B$18</f>
        <v>2.7285450586723108E-4</v>
      </c>
    </row>
    <row r="3265" spans="1:26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0"/>
        <v>1.121664</v>
      </c>
      <c r="P3265" s="6">
        <f t="shared" si="501"/>
        <v>41.237647058823526</v>
      </c>
      <c r="Q3265" t="str">
        <f t="shared" si="502"/>
        <v>theater</v>
      </c>
      <c r="R3265" t="str">
        <f t="shared" si="503"/>
        <v>plays</v>
      </c>
      <c r="S3265" s="10">
        <f t="shared" si="504"/>
        <v>42284.266064814816</v>
      </c>
      <c r="T3265" s="10">
        <f t="shared" si="505"/>
        <v>42307.625</v>
      </c>
      <c r="U3265">
        <f t="shared" si="506"/>
        <v>2015</v>
      </c>
      <c r="V3265">
        <f t="shared" si="507"/>
        <v>2015</v>
      </c>
      <c r="W3265" t="str">
        <f t="shared" si="508"/>
        <v>Oct</v>
      </c>
      <c r="X3265" t="str">
        <f t="shared" si="509"/>
        <v>1000 to 4999</v>
      </c>
      <c r="Y3265" s="12">
        <f>VLOOKUP(H3265,Table1[#All],2,)*Kickstarter!E3265</f>
        <v>2804.16</v>
      </c>
      <c r="Z3265" s="5">
        <f>Y3265/'currency conversion'!$B$18</f>
        <v>6.08645049059466E-5</v>
      </c>
    </row>
    <row r="3266" spans="1:26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0"/>
        <v>1.03</v>
      </c>
      <c r="P3266" s="6">
        <f t="shared" si="501"/>
        <v>52.551020408163268</v>
      </c>
      <c r="Q3266" t="str">
        <f t="shared" si="502"/>
        <v>theater</v>
      </c>
      <c r="R3266" t="str">
        <f t="shared" si="503"/>
        <v>plays</v>
      </c>
      <c r="S3266" s="10">
        <f t="shared" si="504"/>
        <v>42016.550208333334</v>
      </c>
      <c r="T3266" s="10">
        <f t="shared" si="505"/>
        <v>42032.666666666672</v>
      </c>
      <c r="U3266">
        <f t="shared" si="506"/>
        <v>2015</v>
      </c>
      <c r="V3266">
        <f t="shared" si="507"/>
        <v>2015</v>
      </c>
      <c r="W3266" t="str">
        <f t="shared" si="508"/>
        <v>Jan</v>
      </c>
      <c r="X3266" t="str">
        <f t="shared" si="509"/>
        <v>1000 to 4999</v>
      </c>
      <c r="Y3266" s="12">
        <f>VLOOKUP(H3266,Table1[#All],2,)*Kickstarter!E3266</f>
        <v>2575</v>
      </c>
      <c r="Z3266" s="5">
        <f>Y3266/'currency conversion'!$B$18</f>
        <v>5.5890569772342698E-5</v>
      </c>
    </row>
    <row r="3267" spans="1:26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0">IF(D3267&lt;&gt;0,IF(E3267&lt;&gt;0,E3267/D3267,0),0)</f>
        <v>1.64</v>
      </c>
      <c r="P3267" s="6">
        <f t="shared" ref="P3267:P3330" si="511">IF(L3267&lt;&gt;0,IF(E3267&lt;&gt;0,E3267/L3267,0),0)</f>
        <v>70.285714285714292</v>
      </c>
      <c r="Q3267" t="str">
        <f t="shared" ref="Q3267:Q3330" si="512">LEFT(N3267,SEARCH("/",N3267,1)-1)</f>
        <v>theater</v>
      </c>
      <c r="R3267" t="str">
        <f t="shared" ref="R3267:R3330" si="513">RIGHT(N3267,LEN(N3267)-SEARCH("/",N3267,1))</f>
        <v>plays</v>
      </c>
      <c r="S3267" s="10">
        <f t="shared" ref="S3267:S3330" si="514">(J3267/86400)+25569+(-6/24)</f>
        <v>42311.461979166663</v>
      </c>
      <c r="T3267" s="10">
        <f t="shared" ref="T3267:T3330" si="515">(I3267/86400)+25569+(-6/24)</f>
        <v>42341.458333333328</v>
      </c>
      <c r="U3267">
        <f t="shared" ref="U3267:U3330" si="516">YEAR(S3267)</f>
        <v>2015</v>
      </c>
      <c r="V3267">
        <f t="shared" ref="V3267:V3330" si="517">YEAR(T3267)</f>
        <v>2015</v>
      </c>
      <c r="W3267" t="str">
        <f t="shared" ref="W3267:W3330" si="518">TEXT(S3267,"mmm")</f>
        <v>Nov</v>
      </c>
      <c r="X3267" t="str">
        <f t="shared" ref="X3267:X3330" si="519">IF(E3267=0,"No funding",IF(E3267&lt;1000,"&lt;1000",IF(E3267&lt;4999,"1000 to 4999",IF(E3267&lt;10000,"5000 to 9999",IF(E3267&lt;14999,"10000 to 14999",IF(E3267&lt;20000,"15000 to 19999",IF(E3267&lt;25000,"20000 to 24999",IF(E3267&lt;30000,"25000 to 29999",IF(E3267&lt;35000,"30000 to 34999",IF(E3267&lt;40000,"35000 to 39999",IF(E3267&lt;45000,"40000 to 44999",IF(E3267&lt;50000,"45000 to 49999","&gt;50000"))))))))))))</f>
        <v>1000 to 4999</v>
      </c>
      <c r="Y3267" s="12">
        <f>VLOOKUP(H3267,Table1[#All],2,)*Kickstarter!E3267</f>
        <v>5047.9199999999992</v>
      </c>
      <c r="Z3267" s="5">
        <f>Y3267/'currency conversion'!$B$18</f>
        <v>1.0956548542338024E-4</v>
      </c>
    </row>
    <row r="3268" spans="1:26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0"/>
        <v>1.3128333333333333</v>
      </c>
      <c r="P3268" s="6">
        <f t="shared" si="511"/>
        <v>48.325153374233132</v>
      </c>
      <c r="Q3268" t="str">
        <f t="shared" si="512"/>
        <v>theater</v>
      </c>
      <c r="R3268" t="str">
        <f t="shared" si="513"/>
        <v>plays</v>
      </c>
      <c r="S3268" s="10">
        <f t="shared" si="514"/>
        <v>42136.286134259259</v>
      </c>
      <c r="T3268" s="10">
        <f t="shared" si="515"/>
        <v>42167.625</v>
      </c>
      <c r="U3268">
        <f t="shared" si="516"/>
        <v>2015</v>
      </c>
      <c r="V3268">
        <f t="shared" si="517"/>
        <v>2015</v>
      </c>
      <c r="W3268" t="str">
        <f t="shared" si="518"/>
        <v>May</v>
      </c>
      <c r="X3268" t="str">
        <f t="shared" si="519"/>
        <v>5000 to 9999</v>
      </c>
      <c r="Y3268" s="12">
        <f>VLOOKUP(H3268,Table1[#All],2,)*Kickstarter!E3268</f>
        <v>7877</v>
      </c>
      <c r="Z3268" s="5">
        <f>Y3268/'currency conversion'!$B$18</f>
        <v>1.7097088081426931E-4</v>
      </c>
    </row>
    <row r="3269" spans="1:26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0"/>
        <v>1.0209999999999999</v>
      </c>
      <c r="P3269" s="6">
        <f t="shared" si="511"/>
        <v>53.177083333333336</v>
      </c>
      <c r="Q3269" t="str">
        <f t="shared" si="512"/>
        <v>theater</v>
      </c>
      <c r="R3269" t="str">
        <f t="shared" si="513"/>
        <v>plays</v>
      </c>
      <c r="S3269" s="10">
        <f t="shared" si="514"/>
        <v>42172.507638888885</v>
      </c>
      <c r="T3269" s="10">
        <f t="shared" si="515"/>
        <v>42202.507638888885</v>
      </c>
      <c r="U3269">
        <f t="shared" si="516"/>
        <v>2015</v>
      </c>
      <c r="V3269">
        <f t="shared" si="517"/>
        <v>2015</v>
      </c>
      <c r="W3269" t="str">
        <f t="shared" si="518"/>
        <v>Jun</v>
      </c>
      <c r="X3269" t="str">
        <f t="shared" si="519"/>
        <v>15000 to 19999</v>
      </c>
      <c r="Y3269" s="12">
        <f>VLOOKUP(H3269,Table1[#All],2,)*Kickstarter!E3269</f>
        <v>15315</v>
      </c>
      <c r="Z3269" s="5">
        <f>Y3269/'currency conversion'!$B$18</f>
        <v>3.3241323342269067E-4</v>
      </c>
    </row>
    <row r="3270" spans="1:26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0"/>
        <v>1.28</v>
      </c>
      <c r="P3270" s="6">
        <f t="shared" si="511"/>
        <v>60.952380952380949</v>
      </c>
      <c r="Q3270" t="str">
        <f t="shared" si="512"/>
        <v>theater</v>
      </c>
      <c r="R3270" t="str">
        <f t="shared" si="513"/>
        <v>plays</v>
      </c>
      <c r="S3270" s="10">
        <f t="shared" si="514"/>
        <v>42590.65425925926</v>
      </c>
      <c r="T3270" s="10">
        <f t="shared" si="515"/>
        <v>42606.65425925926</v>
      </c>
      <c r="U3270">
        <f t="shared" si="516"/>
        <v>2016</v>
      </c>
      <c r="V3270">
        <f t="shared" si="517"/>
        <v>2016</v>
      </c>
      <c r="W3270" t="str">
        <f t="shared" si="518"/>
        <v>Aug</v>
      </c>
      <c r="X3270" t="str">
        <f t="shared" si="519"/>
        <v>1000 to 4999</v>
      </c>
      <c r="Y3270" s="12">
        <f>VLOOKUP(H3270,Table1[#All],2,)*Kickstarter!E3270</f>
        <v>2560</v>
      </c>
      <c r="Z3270" s="5">
        <f>Y3270/'currency conversion'!$B$18</f>
        <v>5.556499363774653E-5</v>
      </c>
    </row>
    <row r="3271" spans="1:26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0"/>
        <v>1.0149999999999999</v>
      </c>
      <c r="P3271" s="6">
        <f t="shared" si="511"/>
        <v>116</v>
      </c>
      <c r="Q3271" t="str">
        <f t="shared" si="512"/>
        <v>theater</v>
      </c>
      <c r="R3271" t="str">
        <f t="shared" si="513"/>
        <v>plays</v>
      </c>
      <c r="S3271" s="10">
        <f t="shared" si="514"/>
        <v>42137.145798611113</v>
      </c>
      <c r="T3271" s="10">
        <f t="shared" si="515"/>
        <v>42171.208333333328</v>
      </c>
      <c r="U3271">
        <f t="shared" si="516"/>
        <v>2015</v>
      </c>
      <c r="V3271">
        <f t="shared" si="517"/>
        <v>2015</v>
      </c>
      <c r="W3271" t="str">
        <f t="shared" si="518"/>
        <v>May</v>
      </c>
      <c r="X3271" t="str">
        <f t="shared" si="519"/>
        <v>5000 to 9999</v>
      </c>
      <c r="Y3271" s="12">
        <f>VLOOKUP(H3271,Table1[#All],2,)*Kickstarter!E3271</f>
        <v>10637.2</v>
      </c>
      <c r="Z3271" s="5">
        <f>Y3271/'currency conversion'!$B$18</f>
        <v>2.3088123059509274E-4</v>
      </c>
    </row>
    <row r="3272" spans="1:26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0"/>
        <v>1.0166666666666666</v>
      </c>
      <c r="P3272" s="6">
        <f t="shared" si="511"/>
        <v>61</v>
      </c>
      <c r="Q3272" t="str">
        <f t="shared" si="512"/>
        <v>theater</v>
      </c>
      <c r="R3272" t="str">
        <f t="shared" si="513"/>
        <v>plays</v>
      </c>
      <c r="S3272" s="10">
        <f t="shared" si="514"/>
        <v>42167.283159722225</v>
      </c>
      <c r="T3272" s="10">
        <f t="shared" si="515"/>
        <v>42197.283159722225</v>
      </c>
      <c r="U3272">
        <f t="shared" si="516"/>
        <v>2015</v>
      </c>
      <c r="V3272">
        <f t="shared" si="517"/>
        <v>2015</v>
      </c>
      <c r="W3272" t="str">
        <f t="shared" si="518"/>
        <v>Jun</v>
      </c>
      <c r="X3272" t="str">
        <f t="shared" si="519"/>
        <v>1000 to 4999</v>
      </c>
      <c r="Y3272" s="12">
        <f>VLOOKUP(H3272,Table1[#All],2,)*Kickstarter!E3272</f>
        <v>2397.3000000000002</v>
      </c>
      <c r="Z3272" s="5">
        <f>Y3272/'currency conversion'!$B$18</f>
        <v>5.2033577831160065E-5</v>
      </c>
    </row>
    <row r="3273" spans="1:26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0"/>
        <v>1.3</v>
      </c>
      <c r="P3273" s="6">
        <f t="shared" si="511"/>
        <v>38.235294117647058</v>
      </c>
      <c r="Q3273" t="str">
        <f t="shared" si="512"/>
        <v>theater</v>
      </c>
      <c r="R3273" t="str">
        <f t="shared" si="513"/>
        <v>plays</v>
      </c>
      <c r="S3273" s="10">
        <f t="shared" si="514"/>
        <v>41915.187210648146</v>
      </c>
      <c r="T3273" s="10">
        <f t="shared" si="515"/>
        <v>41945.228877314818</v>
      </c>
      <c r="U3273">
        <f t="shared" si="516"/>
        <v>2014</v>
      </c>
      <c r="V3273">
        <f t="shared" si="517"/>
        <v>2014</v>
      </c>
      <c r="W3273" t="str">
        <f t="shared" si="518"/>
        <v>Oct</v>
      </c>
      <c r="X3273" t="str">
        <f t="shared" si="519"/>
        <v>1000 to 4999</v>
      </c>
      <c r="Y3273" s="12">
        <f>VLOOKUP(H3273,Table1[#All],2,)*Kickstarter!E3273</f>
        <v>2554.5</v>
      </c>
      <c r="Z3273" s="5">
        <f>Y3273/'currency conversion'!$B$18</f>
        <v>5.5445615721727932E-5</v>
      </c>
    </row>
    <row r="3274" spans="1:26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0"/>
        <v>1.5443</v>
      </c>
      <c r="P3274" s="6">
        <f t="shared" si="511"/>
        <v>106.50344827586207</v>
      </c>
      <c r="Q3274" t="str">
        <f t="shared" si="512"/>
        <v>theater</v>
      </c>
      <c r="R3274" t="str">
        <f t="shared" si="513"/>
        <v>plays</v>
      </c>
      <c r="S3274" s="10">
        <f t="shared" si="514"/>
        <v>42284.250104166669</v>
      </c>
      <c r="T3274" s="10">
        <f t="shared" si="515"/>
        <v>42314.291770833333</v>
      </c>
      <c r="U3274">
        <f t="shared" si="516"/>
        <v>2015</v>
      </c>
      <c r="V3274">
        <f t="shared" si="517"/>
        <v>2015</v>
      </c>
      <c r="W3274" t="str">
        <f t="shared" si="518"/>
        <v>Oct</v>
      </c>
      <c r="X3274" t="str">
        <f t="shared" si="519"/>
        <v>15000 to 19999</v>
      </c>
      <c r="Y3274" s="12">
        <f>VLOOKUP(H3274,Table1[#All],2,)*Kickstarter!E3274</f>
        <v>15443</v>
      </c>
      <c r="Z3274" s="5">
        <f>Y3274/'currency conversion'!$B$18</f>
        <v>3.3519148310457797E-4</v>
      </c>
    </row>
    <row r="3275" spans="1:26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0"/>
        <v>1.0740000000000001</v>
      </c>
      <c r="P3275" s="6">
        <f t="shared" si="511"/>
        <v>204.57142857142858</v>
      </c>
      <c r="Q3275" t="str">
        <f t="shared" si="512"/>
        <v>theater</v>
      </c>
      <c r="R3275" t="str">
        <f t="shared" si="513"/>
        <v>plays</v>
      </c>
      <c r="S3275" s="10">
        <f t="shared" si="514"/>
        <v>42611.551412037035</v>
      </c>
      <c r="T3275" s="10">
        <f t="shared" si="515"/>
        <v>42627.541666666672</v>
      </c>
      <c r="U3275">
        <f t="shared" si="516"/>
        <v>2016</v>
      </c>
      <c r="V3275">
        <f t="shared" si="517"/>
        <v>2016</v>
      </c>
      <c r="W3275" t="str">
        <f t="shared" si="518"/>
        <v>Aug</v>
      </c>
      <c r="X3275" t="str">
        <f t="shared" si="519"/>
        <v>1000 to 4999</v>
      </c>
      <c r="Y3275" s="12">
        <f>VLOOKUP(H3275,Table1[#All],2,)*Kickstarter!E3275</f>
        <v>4296</v>
      </c>
      <c r="Z3275" s="5">
        <f>Y3275/'currency conversion'!$B$18</f>
        <v>9.324500494834339E-5</v>
      </c>
    </row>
    <row r="3276" spans="1:26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0"/>
        <v>1.0132258064516129</v>
      </c>
      <c r="P3276" s="6">
        <f t="shared" si="511"/>
        <v>54.912587412587413</v>
      </c>
      <c r="Q3276" t="str">
        <f t="shared" si="512"/>
        <v>theater</v>
      </c>
      <c r="R3276" t="str">
        <f t="shared" si="513"/>
        <v>plays</v>
      </c>
      <c r="S3276" s="10">
        <f t="shared" si="514"/>
        <v>42400.454537037032</v>
      </c>
      <c r="T3276" s="10">
        <f t="shared" si="515"/>
        <v>42444.625</v>
      </c>
      <c r="U3276">
        <f t="shared" si="516"/>
        <v>2016</v>
      </c>
      <c r="V3276">
        <f t="shared" si="517"/>
        <v>2016</v>
      </c>
      <c r="W3276" t="str">
        <f t="shared" si="518"/>
        <v>Jan</v>
      </c>
      <c r="X3276" t="str">
        <f t="shared" si="519"/>
        <v>15000 to 19999</v>
      </c>
      <c r="Y3276" s="12">
        <f>VLOOKUP(H3276,Table1[#All],2,)*Kickstarter!E3276</f>
        <v>15705</v>
      </c>
      <c r="Z3276" s="5">
        <f>Y3276/'currency conversion'!$B$18</f>
        <v>3.4087821292219113E-4</v>
      </c>
    </row>
    <row r="3277" spans="1:26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0"/>
        <v>1.0027777777777778</v>
      </c>
      <c r="P3277" s="6">
        <f t="shared" si="511"/>
        <v>150.41666666666666</v>
      </c>
      <c r="Q3277" t="str">
        <f t="shared" si="512"/>
        <v>theater</v>
      </c>
      <c r="R3277" t="str">
        <f t="shared" si="513"/>
        <v>plays</v>
      </c>
      <c r="S3277" s="10">
        <f t="shared" si="514"/>
        <v>42017.63045138889</v>
      </c>
      <c r="T3277" s="10">
        <f t="shared" si="515"/>
        <v>42043.9375</v>
      </c>
      <c r="U3277">
        <f t="shared" si="516"/>
        <v>2015</v>
      </c>
      <c r="V3277">
        <f t="shared" si="517"/>
        <v>2015</v>
      </c>
      <c r="W3277" t="str">
        <f t="shared" si="518"/>
        <v>Jan</v>
      </c>
      <c r="X3277" t="str">
        <f t="shared" si="519"/>
        <v>1000 to 4999</v>
      </c>
      <c r="Y3277" s="12">
        <f>VLOOKUP(H3277,Table1[#All],2,)*Kickstarter!E3277</f>
        <v>1805</v>
      </c>
      <c r="Z3277" s="5">
        <f>Y3277/'currency conversion'!$B$18</f>
        <v>3.9177661529739253E-5</v>
      </c>
    </row>
    <row r="3278" spans="1:26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0"/>
        <v>1.1684444444444444</v>
      </c>
      <c r="P3278" s="6">
        <f t="shared" si="511"/>
        <v>52.58</v>
      </c>
      <c r="Q3278" t="str">
        <f t="shared" si="512"/>
        <v>theater</v>
      </c>
      <c r="R3278" t="str">
        <f t="shared" si="513"/>
        <v>plays</v>
      </c>
      <c r="S3278" s="10">
        <f t="shared" si="514"/>
        <v>42426.699988425928</v>
      </c>
      <c r="T3278" s="10">
        <f t="shared" si="515"/>
        <v>42460.915972222225</v>
      </c>
      <c r="U3278">
        <f t="shared" si="516"/>
        <v>2016</v>
      </c>
      <c r="V3278">
        <f t="shared" si="517"/>
        <v>2016</v>
      </c>
      <c r="W3278" t="str">
        <f t="shared" si="518"/>
        <v>Feb</v>
      </c>
      <c r="X3278" t="str">
        <f t="shared" si="519"/>
        <v>5000 to 9999</v>
      </c>
      <c r="Y3278" s="12">
        <f>VLOOKUP(H3278,Table1[#All],2,)*Kickstarter!E3278</f>
        <v>3943.5</v>
      </c>
      <c r="Z3278" s="5">
        <f>Y3278/'currency conversion'!$B$18</f>
        <v>8.5593965785333372E-5</v>
      </c>
    </row>
    <row r="3279" spans="1:26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0"/>
        <v>1.0860000000000001</v>
      </c>
      <c r="P3279" s="6">
        <f t="shared" si="511"/>
        <v>54.3</v>
      </c>
      <c r="Q3279" t="str">
        <f t="shared" si="512"/>
        <v>theater</v>
      </c>
      <c r="R3279" t="str">
        <f t="shared" si="513"/>
        <v>plays</v>
      </c>
      <c r="S3279" s="10">
        <f t="shared" si="514"/>
        <v>41931.432939814811</v>
      </c>
      <c r="T3279" s="10">
        <f t="shared" si="515"/>
        <v>41961.474606481483</v>
      </c>
      <c r="U3279">
        <f t="shared" si="516"/>
        <v>2014</v>
      </c>
      <c r="V3279">
        <f t="shared" si="517"/>
        <v>2014</v>
      </c>
      <c r="W3279" t="str">
        <f t="shared" si="518"/>
        <v>Oct</v>
      </c>
      <c r="X3279" t="str">
        <f t="shared" si="519"/>
        <v>5000 to 9999</v>
      </c>
      <c r="Y3279" s="12">
        <f>VLOOKUP(H3279,Table1[#All],2,)*Kickstarter!E3279</f>
        <v>7113.3</v>
      </c>
      <c r="Z3279" s="5">
        <f>Y3279/'currency conversion'!$B$18</f>
        <v>1.5439471454819625E-4</v>
      </c>
    </row>
    <row r="3280" spans="1:26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0"/>
        <v>1.034</v>
      </c>
      <c r="P3280" s="6">
        <f t="shared" si="511"/>
        <v>76.029411764705884</v>
      </c>
      <c r="Q3280" t="str">
        <f t="shared" si="512"/>
        <v>theater</v>
      </c>
      <c r="R3280" t="str">
        <f t="shared" si="513"/>
        <v>plays</v>
      </c>
      <c r="S3280" s="10">
        <f t="shared" si="514"/>
        <v>42124.598414351851</v>
      </c>
      <c r="T3280" s="10">
        <f t="shared" si="515"/>
        <v>42154.598414351851</v>
      </c>
      <c r="U3280">
        <f t="shared" si="516"/>
        <v>2015</v>
      </c>
      <c r="V3280">
        <f t="shared" si="517"/>
        <v>2015</v>
      </c>
      <c r="W3280" t="str">
        <f t="shared" si="518"/>
        <v>Apr</v>
      </c>
      <c r="X3280" t="str">
        <f t="shared" si="519"/>
        <v>1000 to 4999</v>
      </c>
      <c r="Y3280" s="12">
        <f>VLOOKUP(H3280,Table1[#All],2,)*Kickstarter!E3280</f>
        <v>3386.3500000000004</v>
      </c>
      <c r="Z3280" s="5">
        <f>Y3280/'currency conversion'!$B$18</f>
        <v>7.3500982892649606E-5</v>
      </c>
    </row>
    <row r="3281" spans="1:26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0"/>
        <v>1.1427586206896552</v>
      </c>
      <c r="P3281" s="6">
        <f t="shared" si="511"/>
        <v>105.2063492063492</v>
      </c>
      <c r="Q3281" t="str">
        <f t="shared" si="512"/>
        <v>theater</v>
      </c>
      <c r="R3281" t="str">
        <f t="shared" si="513"/>
        <v>plays</v>
      </c>
      <c r="S3281" s="10">
        <f t="shared" si="514"/>
        <v>42430.852534722224</v>
      </c>
      <c r="T3281" s="10">
        <f t="shared" si="515"/>
        <v>42460.81086805556</v>
      </c>
      <c r="U3281">
        <f t="shared" si="516"/>
        <v>2016</v>
      </c>
      <c r="V3281">
        <f t="shared" si="517"/>
        <v>2016</v>
      </c>
      <c r="W3281" t="str">
        <f t="shared" si="518"/>
        <v>Mar</v>
      </c>
      <c r="X3281" t="str">
        <f t="shared" si="519"/>
        <v>5000 to 9999</v>
      </c>
      <c r="Y3281" s="12">
        <f>VLOOKUP(H3281,Table1[#All],2,)*Kickstarter!E3281</f>
        <v>6628</v>
      </c>
      <c r="Z3281" s="5">
        <f>Y3281/'currency conversion'!$B$18</f>
        <v>1.4386124134022811E-4</v>
      </c>
    </row>
    <row r="3282" spans="1:26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0"/>
        <v>1.03</v>
      </c>
      <c r="P3282" s="6">
        <f t="shared" si="511"/>
        <v>68.666666666666671</v>
      </c>
      <c r="Q3282" t="str">
        <f t="shared" si="512"/>
        <v>theater</v>
      </c>
      <c r="R3282" t="str">
        <f t="shared" si="513"/>
        <v>plays</v>
      </c>
      <c r="S3282" s="10">
        <f t="shared" si="514"/>
        <v>42121.506921296299</v>
      </c>
      <c r="T3282" s="10">
        <f t="shared" si="515"/>
        <v>42155.958333333328</v>
      </c>
      <c r="U3282">
        <f t="shared" si="516"/>
        <v>2015</v>
      </c>
      <c r="V3282">
        <f t="shared" si="517"/>
        <v>2015</v>
      </c>
      <c r="W3282" t="str">
        <f t="shared" si="518"/>
        <v>Apr</v>
      </c>
      <c r="X3282" t="str">
        <f t="shared" si="519"/>
        <v>1000 to 4999</v>
      </c>
      <c r="Y3282" s="12">
        <f>VLOOKUP(H3282,Table1[#All],2,)*Kickstarter!E3282</f>
        <v>2060</v>
      </c>
      <c r="Z3282" s="5">
        <f>Y3282/'currency conversion'!$B$18</f>
        <v>4.4712455817874163E-5</v>
      </c>
    </row>
    <row r="3283" spans="1:26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0"/>
        <v>1.216</v>
      </c>
      <c r="P3283" s="6">
        <f t="shared" si="511"/>
        <v>129.36170212765958</v>
      </c>
      <c r="Q3283" t="str">
        <f t="shared" si="512"/>
        <v>theater</v>
      </c>
      <c r="R3283" t="str">
        <f t="shared" si="513"/>
        <v>plays</v>
      </c>
      <c r="S3283" s="10">
        <f t="shared" si="514"/>
        <v>42218.769733796296</v>
      </c>
      <c r="T3283" s="10">
        <f t="shared" si="515"/>
        <v>42248.769733796296</v>
      </c>
      <c r="U3283">
        <f t="shared" si="516"/>
        <v>2015</v>
      </c>
      <c r="V3283">
        <f t="shared" si="517"/>
        <v>2015</v>
      </c>
      <c r="W3283" t="str">
        <f t="shared" si="518"/>
        <v>Aug</v>
      </c>
      <c r="X3283" t="str">
        <f t="shared" si="519"/>
        <v>5000 to 9999</v>
      </c>
      <c r="Y3283" s="12">
        <f>VLOOKUP(H3283,Table1[#All],2,)*Kickstarter!E3283</f>
        <v>6080</v>
      </c>
      <c r="Z3283" s="5">
        <f>Y3283/'currency conversion'!$B$18</f>
        <v>1.31966859889648E-4</v>
      </c>
    </row>
    <row r="3284" spans="1:26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0"/>
        <v>1.026467741935484</v>
      </c>
      <c r="P3284" s="6">
        <f t="shared" si="511"/>
        <v>134.26371308016877</v>
      </c>
      <c r="Q3284" t="str">
        <f t="shared" si="512"/>
        <v>theater</v>
      </c>
      <c r="R3284" t="str">
        <f t="shared" si="513"/>
        <v>plays</v>
      </c>
      <c r="S3284" s="10">
        <f t="shared" si="514"/>
        <v>42444.94430555556</v>
      </c>
      <c r="T3284" s="10">
        <f t="shared" si="515"/>
        <v>42488.94430555556</v>
      </c>
      <c r="U3284">
        <f t="shared" si="516"/>
        <v>2016</v>
      </c>
      <c r="V3284">
        <f t="shared" si="517"/>
        <v>2016</v>
      </c>
      <c r="W3284" t="str">
        <f t="shared" si="518"/>
        <v>Mar</v>
      </c>
      <c r="X3284" t="str">
        <f t="shared" si="519"/>
        <v>30000 to 34999</v>
      </c>
      <c r="Y3284" s="12">
        <f>VLOOKUP(H3284,Table1[#All],2,)*Kickstarter!E3284</f>
        <v>31820.5</v>
      </c>
      <c r="Z3284" s="5">
        <f>Y3284/'currency conversion'!$B$18</f>
        <v>6.9066635939449739E-4</v>
      </c>
    </row>
    <row r="3285" spans="1:26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0"/>
        <v>1.0475000000000001</v>
      </c>
      <c r="P3285" s="6">
        <f t="shared" si="511"/>
        <v>17.829787234042552</v>
      </c>
      <c r="Q3285" t="str">
        <f t="shared" si="512"/>
        <v>theater</v>
      </c>
      <c r="R3285" t="str">
        <f t="shared" si="513"/>
        <v>plays</v>
      </c>
      <c r="S3285" s="10">
        <f t="shared" si="514"/>
        <v>42379.49418981481</v>
      </c>
      <c r="T3285" s="10">
        <f t="shared" si="515"/>
        <v>42410.625</v>
      </c>
      <c r="U3285">
        <f t="shared" si="516"/>
        <v>2016</v>
      </c>
      <c r="V3285">
        <f t="shared" si="517"/>
        <v>2016</v>
      </c>
      <c r="W3285" t="str">
        <f t="shared" si="518"/>
        <v>Jan</v>
      </c>
      <c r="X3285" t="str">
        <f t="shared" si="519"/>
        <v>&lt;1000</v>
      </c>
      <c r="Y3285" s="12">
        <f>VLOOKUP(H3285,Table1[#All],2,)*Kickstarter!E3285</f>
        <v>1097.78</v>
      </c>
      <c r="Z3285" s="5">
        <f>Y3285/'currency conversion'!$B$18</f>
        <v>2.3827397935798978E-5</v>
      </c>
    </row>
    <row r="3286" spans="1:26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0"/>
        <v>1.016</v>
      </c>
      <c r="P3286" s="6">
        <f t="shared" si="511"/>
        <v>203.2</v>
      </c>
      <c r="Q3286" t="str">
        <f t="shared" si="512"/>
        <v>theater</v>
      </c>
      <c r="R3286" t="str">
        <f t="shared" si="513"/>
        <v>plays</v>
      </c>
      <c r="S3286" s="10">
        <f t="shared" si="514"/>
        <v>42380.634872685187</v>
      </c>
      <c r="T3286" s="10">
        <f t="shared" si="515"/>
        <v>42397.999305555553</v>
      </c>
      <c r="U3286">
        <f t="shared" si="516"/>
        <v>2016</v>
      </c>
      <c r="V3286">
        <f t="shared" si="517"/>
        <v>2016</v>
      </c>
      <c r="W3286" t="str">
        <f t="shared" si="518"/>
        <v>Jan</v>
      </c>
      <c r="X3286" t="str">
        <f t="shared" si="519"/>
        <v>1000 to 4999</v>
      </c>
      <c r="Y3286" s="12">
        <f>VLOOKUP(H3286,Table1[#All],2,)*Kickstarter!E3286</f>
        <v>3048</v>
      </c>
      <c r="Z3286" s="5">
        <f>Y3286/'currency conversion'!$B$18</f>
        <v>6.6157070549941957E-5</v>
      </c>
    </row>
    <row r="3287" spans="1:26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0"/>
        <v>1.1210242048409682</v>
      </c>
      <c r="P3287" s="6">
        <f t="shared" si="511"/>
        <v>69.18518518518519</v>
      </c>
      <c r="Q3287" t="str">
        <f t="shared" si="512"/>
        <v>theater</v>
      </c>
      <c r="R3287" t="str">
        <f t="shared" si="513"/>
        <v>plays</v>
      </c>
      <c r="S3287" s="10">
        <f t="shared" si="514"/>
        <v>42762.692430555559</v>
      </c>
      <c r="T3287" s="10">
        <f t="shared" si="515"/>
        <v>42793.958333333328</v>
      </c>
      <c r="U3287">
        <f t="shared" si="516"/>
        <v>2017</v>
      </c>
      <c r="V3287">
        <f t="shared" si="517"/>
        <v>2017</v>
      </c>
      <c r="W3287" t="str">
        <f t="shared" si="518"/>
        <v>Jan</v>
      </c>
      <c r="X3287" t="str">
        <f t="shared" si="519"/>
        <v>5000 to 9999</v>
      </c>
      <c r="Y3287" s="12">
        <f>VLOOKUP(H3287,Table1[#All],2,)*Kickstarter!E3287</f>
        <v>5604</v>
      </c>
      <c r="Z3287" s="5">
        <f>Y3287/'currency conversion'!$B$18</f>
        <v>1.2163524388512951E-4</v>
      </c>
    </row>
    <row r="3288" spans="1:26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0"/>
        <v>1.0176666666666667</v>
      </c>
      <c r="P3288" s="6">
        <f t="shared" si="511"/>
        <v>125.12295081967213</v>
      </c>
      <c r="Q3288" t="str">
        <f t="shared" si="512"/>
        <v>theater</v>
      </c>
      <c r="R3288" t="str">
        <f t="shared" si="513"/>
        <v>plays</v>
      </c>
      <c r="S3288" s="10">
        <f t="shared" si="514"/>
        <v>42567.590069444443</v>
      </c>
      <c r="T3288" s="10">
        <f t="shared" si="515"/>
        <v>42597.590069444443</v>
      </c>
      <c r="U3288">
        <f t="shared" si="516"/>
        <v>2016</v>
      </c>
      <c r="V3288">
        <f t="shared" si="517"/>
        <v>2016</v>
      </c>
      <c r="W3288" t="str">
        <f t="shared" si="518"/>
        <v>Jul</v>
      </c>
      <c r="X3288" t="str">
        <f t="shared" si="519"/>
        <v>15000 to 19999</v>
      </c>
      <c r="Y3288" s="12">
        <f>VLOOKUP(H3288,Table1[#All],2,)*Kickstarter!E3288</f>
        <v>15265</v>
      </c>
      <c r="Z3288" s="5">
        <f>Y3288/'currency conversion'!$B$18</f>
        <v>3.3132797964070343E-4</v>
      </c>
    </row>
    <row r="3289" spans="1:26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0"/>
        <v>1</v>
      </c>
      <c r="P3289" s="6">
        <f t="shared" si="511"/>
        <v>73.529411764705884</v>
      </c>
      <c r="Q3289" t="str">
        <f t="shared" si="512"/>
        <v>theater</v>
      </c>
      <c r="R3289" t="str">
        <f t="shared" si="513"/>
        <v>plays</v>
      </c>
      <c r="S3289" s="10">
        <f t="shared" si="514"/>
        <v>42311.500324074077</v>
      </c>
      <c r="T3289" s="10">
        <f t="shared" si="515"/>
        <v>42336.500324074077</v>
      </c>
      <c r="U3289">
        <f t="shared" si="516"/>
        <v>2015</v>
      </c>
      <c r="V3289">
        <f t="shared" si="517"/>
        <v>2015</v>
      </c>
      <c r="W3289" t="str">
        <f t="shared" si="518"/>
        <v>Nov</v>
      </c>
      <c r="X3289" t="str">
        <f t="shared" si="519"/>
        <v>1000 to 4999</v>
      </c>
      <c r="Y3289" s="12">
        <f>VLOOKUP(H3289,Table1[#All],2,)*Kickstarter!E3289</f>
        <v>1875</v>
      </c>
      <c r="Z3289" s="5">
        <f>Y3289/'currency conversion'!$B$18</f>
        <v>4.0697016824521384E-5</v>
      </c>
    </row>
    <row r="3290" spans="1:26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0"/>
        <v>1.0026489999999999</v>
      </c>
      <c r="P3290" s="6">
        <f t="shared" si="511"/>
        <v>48.437149758454105</v>
      </c>
      <c r="Q3290" t="str">
        <f t="shared" si="512"/>
        <v>theater</v>
      </c>
      <c r="R3290" t="str">
        <f t="shared" si="513"/>
        <v>plays</v>
      </c>
      <c r="S3290" s="10">
        <f t="shared" si="514"/>
        <v>42505.524479166663</v>
      </c>
      <c r="T3290" s="10">
        <f t="shared" si="515"/>
        <v>42541.708333333328</v>
      </c>
      <c r="U3290">
        <f t="shared" si="516"/>
        <v>2016</v>
      </c>
      <c r="V3290">
        <f t="shared" si="517"/>
        <v>2016</v>
      </c>
      <c r="W3290" t="str">
        <f t="shared" si="518"/>
        <v>May</v>
      </c>
      <c r="X3290" t="str">
        <f t="shared" si="519"/>
        <v>10000 to 14999</v>
      </c>
      <c r="Y3290" s="12">
        <f>VLOOKUP(H3290,Table1[#All],2,)*Kickstarter!E3290</f>
        <v>13134.7019</v>
      </c>
      <c r="Z3290" s="5">
        <f>Y3290/'currency conversion'!$B$18</f>
        <v>2.8508969824499891E-4</v>
      </c>
    </row>
    <row r="3291" spans="1:26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0"/>
        <v>1.3304200000000002</v>
      </c>
      <c r="P3291" s="6">
        <f t="shared" si="511"/>
        <v>26.608400000000003</v>
      </c>
      <c r="Q3291" t="str">
        <f t="shared" si="512"/>
        <v>theater</v>
      </c>
      <c r="R3291" t="str">
        <f t="shared" si="513"/>
        <v>plays</v>
      </c>
      <c r="S3291" s="10">
        <f t="shared" si="514"/>
        <v>42758.118078703701</v>
      </c>
      <c r="T3291" s="10">
        <f t="shared" si="515"/>
        <v>42786.118078703701</v>
      </c>
      <c r="U3291">
        <f t="shared" si="516"/>
        <v>2017</v>
      </c>
      <c r="V3291">
        <f t="shared" si="517"/>
        <v>2017</v>
      </c>
      <c r="W3291" t="str">
        <f t="shared" si="518"/>
        <v>Jan</v>
      </c>
      <c r="X3291" t="str">
        <f t="shared" si="519"/>
        <v>&lt;1000</v>
      </c>
      <c r="Y3291" s="12">
        <f>VLOOKUP(H3291,Table1[#All],2,)*Kickstarter!E3291</f>
        <v>871.42510000000004</v>
      </c>
      <c r="Z3291" s="5">
        <f>Y3291/'currency conversion'!$B$18</f>
        <v>1.8914347709872124E-5</v>
      </c>
    </row>
    <row r="3292" spans="1:26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0"/>
        <v>1.212</v>
      </c>
      <c r="P3292" s="6">
        <f t="shared" si="511"/>
        <v>33.666666666666664</v>
      </c>
      <c r="Q3292" t="str">
        <f t="shared" si="512"/>
        <v>theater</v>
      </c>
      <c r="R3292" t="str">
        <f t="shared" si="513"/>
        <v>plays</v>
      </c>
      <c r="S3292" s="10">
        <f t="shared" si="514"/>
        <v>42775.26494212963</v>
      </c>
      <c r="T3292" s="10">
        <f t="shared" si="515"/>
        <v>42805.26494212963</v>
      </c>
      <c r="U3292">
        <f t="shared" si="516"/>
        <v>2017</v>
      </c>
      <c r="V3292">
        <f t="shared" si="517"/>
        <v>2017</v>
      </c>
      <c r="W3292" t="str">
        <f t="shared" si="518"/>
        <v>Feb</v>
      </c>
      <c r="X3292" t="str">
        <f t="shared" si="519"/>
        <v>1000 to 4999</v>
      </c>
      <c r="Y3292" s="12">
        <f>VLOOKUP(H3292,Table1[#All],2,)*Kickstarter!E3292</f>
        <v>3175.44</v>
      </c>
      <c r="Z3292" s="5">
        <f>Y3292/'currency conversion'!$B$18</f>
        <v>6.892316538947103E-5</v>
      </c>
    </row>
    <row r="3293" spans="1:26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0"/>
        <v>1.1399999999999999</v>
      </c>
      <c r="P3293" s="6">
        <f t="shared" si="511"/>
        <v>40.714285714285715</v>
      </c>
      <c r="Q3293" t="str">
        <f t="shared" si="512"/>
        <v>theater</v>
      </c>
      <c r="R3293" t="str">
        <f t="shared" si="513"/>
        <v>plays</v>
      </c>
      <c r="S3293" s="10">
        <f t="shared" si="514"/>
        <v>42232.452546296292</v>
      </c>
      <c r="T3293" s="10">
        <f t="shared" si="515"/>
        <v>42263.915972222225</v>
      </c>
      <c r="U3293">
        <f t="shared" si="516"/>
        <v>2015</v>
      </c>
      <c r="V3293">
        <f t="shared" si="517"/>
        <v>2015</v>
      </c>
      <c r="W3293" t="str">
        <f t="shared" si="518"/>
        <v>Aug</v>
      </c>
      <c r="X3293" t="str">
        <f t="shared" si="519"/>
        <v>&lt;1000</v>
      </c>
      <c r="Y3293" s="12">
        <f>VLOOKUP(H3293,Table1[#All],2,)*Kickstarter!E3293</f>
        <v>570</v>
      </c>
      <c r="Z3293" s="5">
        <f>Y3293/'currency conversion'!$B$18</f>
        <v>1.23718931146545E-5</v>
      </c>
    </row>
    <row r="3294" spans="1:26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0"/>
        <v>2.8613861386138613</v>
      </c>
      <c r="P3294" s="6">
        <f t="shared" si="511"/>
        <v>19.266666666666666</v>
      </c>
      <c r="Q3294" t="str">
        <f t="shared" si="512"/>
        <v>theater</v>
      </c>
      <c r="R3294" t="str">
        <f t="shared" si="513"/>
        <v>plays</v>
      </c>
      <c r="S3294" s="10">
        <f t="shared" si="514"/>
        <v>42282.520231481481</v>
      </c>
      <c r="T3294" s="10">
        <f t="shared" si="515"/>
        <v>42342.561898148153</v>
      </c>
      <c r="U3294">
        <f t="shared" si="516"/>
        <v>2015</v>
      </c>
      <c r="V3294">
        <f t="shared" si="517"/>
        <v>2015</v>
      </c>
      <c r="W3294" t="str">
        <f t="shared" si="518"/>
        <v>Oct</v>
      </c>
      <c r="X3294" t="str">
        <f t="shared" si="519"/>
        <v>&lt;1000</v>
      </c>
      <c r="Y3294" s="12">
        <f>VLOOKUP(H3294,Table1[#All],2,)*Kickstarter!E3294</f>
        <v>378.59000000000003</v>
      </c>
      <c r="Z3294" s="5">
        <f>Y3294/'currency conversion'!$B$18</f>
        <v>8.2173245864509613E-6</v>
      </c>
    </row>
    <row r="3295" spans="1:26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0"/>
        <v>1.7044444444444444</v>
      </c>
      <c r="P3295" s="6">
        <f t="shared" si="511"/>
        <v>84.285714285714292</v>
      </c>
      <c r="Q3295" t="str">
        <f t="shared" si="512"/>
        <v>theater</v>
      </c>
      <c r="R3295" t="str">
        <f t="shared" si="513"/>
        <v>plays</v>
      </c>
      <c r="S3295" s="10">
        <f t="shared" si="514"/>
        <v>42768.175370370373</v>
      </c>
      <c r="T3295" s="10">
        <f t="shared" si="515"/>
        <v>42798.175370370373</v>
      </c>
      <c r="U3295">
        <f t="shared" si="516"/>
        <v>2017</v>
      </c>
      <c r="V3295">
        <f t="shared" si="517"/>
        <v>2017</v>
      </c>
      <c r="W3295" t="str">
        <f t="shared" si="518"/>
        <v>Feb</v>
      </c>
      <c r="X3295" t="str">
        <f t="shared" si="519"/>
        <v>5000 to 9999</v>
      </c>
      <c r="Y3295" s="12">
        <f>VLOOKUP(H3295,Table1[#All],2,)*Kickstarter!E3295</f>
        <v>5215.6000000000004</v>
      </c>
      <c r="Z3295" s="5">
        <f>Y3295/'currency conversion'!$B$18</f>
        <v>1.1320499250665267E-4</v>
      </c>
    </row>
    <row r="3296" spans="1:26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0"/>
        <v>1.1833333333333333</v>
      </c>
      <c r="P3296" s="6">
        <f t="shared" si="511"/>
        <v>29.583333333333332</v>
      </c>
      <c r="Q3296" t="str">
        <f t="shared" si="512"/>
        <v>theater</v>
      </c>
      <c r="R3296" t="str">
        <f t="shared" si="513"/>
        <v>plays</v>
      </c>
      <c r="S3296" s="10">
        <f t="shared" si="514"/>
        <v>42141.291134259256</v>
      </c>
      <c r="T3296" s="10">
        <f t="shared" si="515"/>
        <v>42171.291134259256</v>
      </c>
      <c r="U3296">
        <f t="shared" si="516"/>
        <v>2015</v>
      </c>
      <c r="V3296">
        <f t="shared" si="517"/>
        <v>2015</v>
      </c>
      <c r="W3296" t="str">
        <f t="shared" si="518"/>
        <v>May</v>
      </c>
      <c r="X3296" t="str">
        <f t="shared" si="519"/>
        <v>&lt;1000</v>
      </c>
      <c r="Y3296" s="12">
        <f>VLOOKUP(H3296,Table1[#All],2,)*Kickstarter!E3296</f>
        <v>930.1</v>
      </c>
      <c r="Z3296" s="5">
        <f>Y3296/'currency conversion'!$B$18</f>
        <v>2.0187890852526582E-5</v>
      </c>
    </row>
    <row r="3297" spans="1:26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0"/>
        <v>1.0285857142857142</v>
      </c>
      <c r="P3297" s="6">
        <f t="shared" si="511"/>
        <v>26.667037037037037</v>
      </c>
      <c r="Q3297" t="str">
        <f t="shared" si="512"/>
        <v>theater</v>
      </c>
      <c r="R3297" t="str">
        <f t="shared" si="513"/>
        <v>plays</v>
      </c>
      <c r="S3297" s="10">
        <f t="shared" si="514"/>
        <v>42609.192465277782</v>
      </c>
      <c r="T3297" s="10">
        <f t="shared" si="515"/>
        <v>42639.192465277782</v>
      </c>
      <c r="U3297">
        <f t="shared" si="516"/>
        <v>2016</v>
      </c>
      <c r="V3297">
        <f t="shared" si="517"/>
        <v>2016</v>
      </c>
      <c r="W3297" t="str">
        <f t="shared" si="518"/>
        <v>Aug</v>
      </c>
      <c r="X3297" t="str">
        <f t="shared" si="519"/>
        <v>&lt;1000</v>
      </c>
      <c r="Y3297" s="12">
        <f>VLOOKUP(H3297,Table1[#All],2,)*Kickstarter!E3297</f>
        <v>943.21310000000005</v>
      </c>
      <c r="Z3297" s="5">
        <f>Y3297/'currency conversion'!$B$18</f>
        <v>2.0472511679898118E-5</v>
      </c>
    </row>
    <row r="3298" spans="1:26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0"/>
        <v>1.4406666666666668</v>
      </c>
      <c r="P3298" s="6">
        <f t="shared" si="511"/>
        <v>45.978723404255319</v>
      </c>
      <c r="Q3298" t="str">
        <f t="shared" si="512"/>
        <v>theater</v>
      </c>
      <c r="R3298" t="str">
        <f t="shared" si="513"/>
        <v>plays</v>
      </c>
      <c r="S3298" s="10">
        <f t="shared" si="514"/>
        <v>42309.506620370375</v>
      </c>
      <c r="T3298" s="10">
        <f t="shared" si="515"/>
        <v>42330.666666666672</v>
      </c>
      <c r="U3298">
        <f t="shared" si="516"/>
        <v>2015</v>
      </c>
      <c r="V3298">
        <f t="shared" si="517"/>
        <v>2015</v>
      </c>
      <c r="W3298" t="str">
        <f t="shared" si="518"/>
        <v>Nov</v>
      </c>
      <c r="X3298" t="str">
        <f t="shared" si="519"/>
        <v>1000 to 4999</v>
      </c>
      <c r="Y3298" s="12">
        <f>VLOOKUP(H3298,Table1[#All],2,)*Kickstarter!E3298</f>
        <v>2830.9100000000003</v>
      </c>
      <c r="Z3298" s="5">
        <f>Y3298/'currency conversion'!$B$18</f>
        <v>6.1445115679309778E-5</v>
      </c>
    </row>
    <row r="3299" spans="1:26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0"/>
        <v>1.0007272727272727</v>
      </c>
      <c r="P3299" s="6">
        <f t="shared" si="511"/>
        <v>125.09090909090909</v>
      </c>
      <c r="Q3299" t="str">
        <f t="shared" si="512"/>
        <v>theater</v>
      </c>
      <c r="R3299" t="str">
        <f t="shared" si="513"/>
        <v>plays</v>
      </c>
      <c r="S3299" s="10">
        <f t="shared" si="514"/>
        <v>42193.521481481483</v>
      </c>
      <c r="T3299" s="10">
        <f t="shared" si="515"/>
        <v>42212.707638888889</v>
      </c>
      <c r="U3299">
        <f t="shared" si="516"/>
        <v>2015</v>
      </c>
      <c r="V3299">
        <f t="shared" si="517"/>
        <v>2015</v>
      </c>
      <c r="W3299" t="str">
        <f t="shared" si="518"/>
        <v>Jul</v>
      </c>
      <c r="X3299" t="str">
        <f t="shared" si="519"/>
        <v>5000 to 9999</v>
      </c>
      <c r="Y3299" s="12">
        <f>VLOOKUP(H3299,Table1[#All],2,)*Kickstarter!E3299</f>
        <v>7210.2400000000007</v>
      </c>
      <c r="Z3299" s="5">
        <f>Y3299/'currency conversion'!$B$18</f>
        <v>1.5649880458071312E-4</v>
      </c>
    </row>
    <row r="3300" spans="1:26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0"/>
        <v>1.0173000000000001</v>
      </c>
      <c r="P3300" s="6">
        <f t="shared" si="511"/>
        <v>141.29166666666666</v>
      </c>
      <c r="Q3300" t="str">
        <f t="shared" si="512"/>
        <v>theater</v>
      </c>
      <c r="R3300" t="str">
        <f t="shared" si="513"/>
        <v>plays</v>
      </c>
      <c r="S3300" s="10">
        <f t="shared" si="514"/>
        <v>42239.707962962959</v>
      </c>
      <c r="T3300" s="10">
        <f t="shared" si="515"/>
        <v>42259.75</v>
      </c>
      <c r="U3300">
        <f t="shared" si="516"/>
        <v>2015</v>
      </c>
      <c r="V3300">
        <f t="shared" si="517"/>
        <v>2015</v>
      </c>
      <c r="W3300" t="str">
        <f t="shared" si="518"/>
        <v>Aug</v>
      </c>
      <c r="X3300" t="str">
        <f t="shared" si="519"/>
        <v>10000 to 14999</v>
      </c>
      <c r="Y3300" s="12">
        <f>VLOOKUP(H3300,Table1[#All],2,)*Kickstarter!E3300</f>
        <v>10173</v>
      </c>
      <c r="Z3300" s="5">
        <f>Y3300/'currency conversion'!$B$18</f>
        <v>2.2080573448312322E-4</v>
      </c>
    </row>
    <row r="3301" spans="1:26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0"/>
        <v>1.1619999999999999</v>
      </c>
      <c r="P3301" s="6">
        <f t="shared" si="511"/>
        <v>55.333333333333336</v>
      </c>
      <c r="Q3301" t="str">
        <f t="shared" si="512"/>
        <v>theater</v>
      </c>
      <c r="R3301" t="str">
        <f t="shared" si="513"/>
        <v>plays</v>
      </c>
      <c r="S3301" s="10">
        <f t="shared" si="514"/>
        <v>42261.667395833334</v>
      </c>
      <c r="T3301" s="10">
        <f t="shared" si="515"/>
        <v>42291.667395833334</v>
      </c>
      <c r="U3301">
        <f t="shared" si="516"/>
        <v>2015</v>
      </c>
      <c r="V3301">
        <f t="shared" si="517"/>
        <v>2015</v>
      </c>
      <c r="W3301" t="str">
        <f t="shared" si="518"/>
        <v>Sep</v>
      </c>
      <c r="X3301" t="str">
        <f t="shared" si="519"/>
        <v>1000 to 4999</v>
      </c>
      <c r="Y3301" s="12">
        <f>VLOOKUP(H3301,Table1[#All],2,)*Kickstarter!E3301</f>
        <v>3486</v>
      </c>
      <c r="Z3301" s="5">
        <f>Y3301/'currency conversion'!$B$18</f>
        <v>7.5663893680150157E-5</v>
      </c>
    </row>
    <row r="3302" spans="1:26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0"/>
        <v>1.3616666666666666</v>
      </c>
      <c r="P3302" s="6">
        <f t="shared" si="511"/>
        <v>46.420454545454547</v>
      </c>
      <c r="Q3302" t="str">
        <f t="shared" si="512"/>
        <v>theater</v>
      </c>
      <c r="R3302" t="str">
        <f t="shared" si="513"/>
        <v>plays</v>
      </c>
      <c r="S3302" s="10">
        <f t="shared" si="514"/>
        <v>42102.493773148148</v>
      </c>
      <c r="T3302" s="10">
        <f t="shared" si="515"/>
        <v>42123.493773148148</v>
      </c>
      <c r="U3302">
        <f t="shared" si="516"/>
        <v>2015</v>
      </c>
      <c r="V3302">
        <f t="shared" si="517"/>
        <v>2015</v>
      </c>
      <c r="W3302" t="str">
        <f t="shared" si="518"/>
        <v>Apr</v>
      </c>
      <c r="X3302" t="str">
        <f t="shared" si="519"/>
        <v>1000 to 4999</v>
      </c>
      <c r="Y3302" s="12">
        <f>VLOOKUP(H3302,Table1[#All],2,)*Kickstarter!E3302</f>
        <v>4085</v>
      </c>
      <c r="Z3302" s="5">
        <f>Y3302/'currency conversion'!$B$18</f>
        <v>8.866523398835726E-5</v>
      </c>
    </row>
    <row r="3303" spans="1:26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0"/>
        <v>1.3346666666666667</v>
      </c>
      <c r="P3303" s="6">
        <f t="shared" si="511"/>
        <v>57.2</v>
      </c>
      <c r="Q3303" t="str">
        <f t="shared" si="512"/>
        <v>theater</v>
      </c>
      <c r="R3303" t="str">
        <f t="shared" si="513"/>
        <v>plays</v>
      </c>
      <c r="S3303" s="10">
        <f t="shared" si="514"/>
        <v>42538.485833333332</v>
      </c>
      <c r="T3303" s="10">
        <f t="shared" si="515"/>
        <v>42583.040972222225</v>
      </c>
      <c r="U3303">
        <f t="shared" si="516"/>
        <v>2016</v>
      </c>
      <c r="V3303">
        <f t="shared" si="517"/>
        <v>2016</v>
      </c>
      <c r="W3303" t="str">
        <f t="shared" si="518"/>
        <v>Jun</v>
      </c>
      <c r="X3303" t="str">
        <f t="shared" si="519"/>
        <v>1000 to 4999</v>
      </c>
      <c r="Y3303" s="12">
        <f>VLOOKUP(H3303,Table1[#All],2,)*Kickstarter!E3303</f>
        <v>4004</v>
      </c>
      <c r="Z3303" s="5">
        <f>Y3303/'currency conversion'!$B$18</f>
        <v>8.6907122861537933E-5</v>
      </c>
    </row>
    <row r="3304" spans="1:26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0"/>
        <v>1.0339285714285715</v>
      </c>
      <c r="P3304" s="6">
        <f t="shared" si="511"/>
        <v>173.7</v>
      </c>
      <c r="Q3304" t="str">
        <f t="shared" si="512"/>
        <v>theater</v>
      </c>
      <c r="R3304" t="str">
        <f t="shared" si="513"/>
        <v>plays</v>
      </c>
      <c r="S3304" s="10">
        <f t="shared" si="514"/>
        <v>42681.10157407407</v>
      </c>
      <c r="T3304" s="10">
        <f t="shared" si="515"/>
        <v>42711.10157407407</v>
      </c>
      <c r="U3304">
        <f t="shared" si="516"/>
        <v>2016</v>
      </c>
      <c r="V3304">
        <f t="shared" si="517"/>
        <v>2016</v>
      </c>
      <c r="W3304" t="str">
        <f t="shared" si="518"/>
        <v>Nov</v>
      </c>
      <c r="X3304" t="str">
        <f t="shared" si="519"/>
        <v>5000 to 9999</v>
      </c>
      <c r="Y3304" s="12">
        <f>VLOOKUP(H3304,Table1[#All],2,)*Kickstarter!E3304</f>
        <v>9900.9</v>
      </c>
      <c r="Z3304" s="5">
        <f>Y3304/'currency conversion'!$B$18</f>
        <v>2.1489978340154866E-4</v>
      </c>
    </row>
    <row r="3305" spans="1:26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0"/>
        <v>1.1588888888888889</v>
      </c>
      <c r="P3305" s="6">
        <f t="shared" si="511"/>
        <v>59.6</v>
      </c>
      <c r="Q3305" t="str">
        <f t="shared" si="512"/>
        <v>theater</v>
      </c>
      <c r="R3305" t="str">
        <f t="shared" si="513"/>
        <v>plays</v>
      </c>
      <c r="S3305" s="10">
        <f t="shared" si="514"/>
        <v>42056.40143518518</v>
      </c>
      <c r="T3305" s="10">
        <f t="shared" si="515"/>
        <v>42091.359768518523</v>
      </c>
      <c r="U3305">
        <f t="shared" si="516"/>
        <v>2015</v>
      </c>
      <c r="V3305">
        <f t="shared" si="517"/>
        <v>2015</v>
      </c>
      <c r="W3305" t="str">
        <f t="shared" si="518"/>
        <v>Feb</v>
      </c>
      <c r="X3305" t="str">
        <f t="shared" si="519"/>
        <v>1000 to 4999</v>
      </c>
      <c r="Y3305" s="12">
        <f>VLOOKUP(H3305,Table1[#All],2,)*Kickstarter!E3305</f>
        <v>2086</v>
      </c>
      <c r="Z3305" s="5">
        <f>Y3305/'currency conversion'!$B$18</f>
        <v>4.5276787784507521E-5</v>
      </c>
    </row>
    <row r="3306" spans="1:26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0"/>
        <v>1.0451666666666666</v>
      </c>
      <c r="P3306" s="6">
        <f t="shared" si="511"/>
        <v>89.585714285714289</v>
      </c>
      <c r="Q3306" t="str">
        <f t="shared" si="512"/>
        <v>theater</v>
      </c>
      <c r="R3306" t="str">
        <f t="shared" si="513"/>
        <v>plays</v>
      </c>
      <c r="S3306" s="10">
        <f t="shared" si="514"/>
        <v>42696.374444444446</v>
      </c>
      <c r="T3306" s="10">
        <f t="shared" si="515"/>
        <v>42726.374444444446</v>
      </c>
      <c r="U3306">
        <f t="shared" si="516"/>
        <v>2016</v>
      </c>
      <c r="V3306">
        <f t="shared" si="517"/>
        <v>2016</v>
      </c>
      <c r="W3306" t="str">
        <f t="shared" si="518"/>
        <v>Nov</v>
      </c>
      <c r="X3306" t="str">
        <f t="shared" si="519"/>
        <v>15000 to 19999</v>
      </c>
      <c r="Y3306" s="12">
        <f>VLOOKUP(H3306,Table1[#All],2,)*Kickstarter!E3306</f>
        <v>15677.5</v>
      </c>
      <c r="Z3306" s="5">
        <f>Y3306/'currency conversion'!$B$18</f>
        <v>3.4028132334209811E-4</v>
      </c>
    </row>
    <row r="3307" spans="1:26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0"/>
        <v>1.0202500000000001</v>
      </c>
      <c r="P3307" s="6">
        <f t="shared" si="511"/>
        <v>204.05</v>
      </c>
      <c r="Q3307" t="str">
        <f t="shared" si="512"/>
        <v>theater</v>
      </c>
      <c r="R3307" t="str">
        <f t="shared" si="513"/>
        <v>plays</v>
      </c>
      <c r="S3307" s="10">
        <f t="shared" si="514"/>
        <v>42186.605879629627</v>
      </c>
      <c r="T3307" s="10">
        <f t="shared" si="515"/>
        <v>42216.605879629627</v>
      </c>
      <c r="U3307">
        <f t="shared" si="516"/>
        <v>2015</v>
      </c>
      <c r="V3307">
        <f t="shared" si="517"/>
        <v>2015</v>
      </c>
      <c r="W3307" t="str">
        <f t="shared" si="518"/>
        <v>Jul</v>
      </c>
      <c r="X3307" t="str">
        <f t="shared" si="519"/>
        <v>1000 to 4999</v>
      </c>
      <c r="Y3307" s="12">
        <f>VLOOKUP(H3307,Table1[#All],2,)*Kickstarter!E3307</f>
        <v>4081</v>
      </c>
      <c r="Z3307" s="5">
        <f>Y3307/'currency conversion'!$B$18</f>
        <v>8.8578413685798282E-5</v>
      </c>
    </row>
    <row r="3308" spans="1:26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0"/>
        <v>1.7533333333333334</v>
      </c>
      <c r="P3308" s="6">
        <f t="shared" si="511"/>
        <v>48.703703703703702</v>
      </c>
      <c r="Q3308" t="str">
        <f t="shared" si="512"/>
        <v>theater</v>
      </c>
      <c r="R3308" t="str">
        <f t="shared" si="513"/>
        <v>plays</v>
      </c>
      <c r="S3308" s="10">
        <f t="shared" si="514"/>
        <v>42492.969236111108</v>
      </c>
      <c r="T3308" s="10">
        <f t="shared" si="515"/>
        <v>42530.875</v>
      </c>
      <c r="U3308">
        <f t="shared" si="516"/>
        <v>2016</v>
      </c>
      <c r="V3308">
        <f t="shared" si="517"/>
        <v>2016</v>
      </c>
      <c r="W3308" t="str">
        <f t="shared" si="518"/>
        <v>May</v>
      </c>
      <c r="X3308" t="str">
        <f t="shared" si="519"/>
        <v>1000 to 4999</v>
      </c>
      <c r="Y3308" s="12">
        <f>VLOOKUP(H3308,Table1[#All],2,)*Kickstarter!E3308</f>
        <v>2630</v>
      </c>
      <c r="Z3308" s="5">
        <f>Y3308/'currency conversion'!$B$18</f>
        <v>5.7084348932528661E-5</v>
      </c>
    </row>
    <row r="3309" spans="1:26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0"/>
        <v>1.0668</v>
      </c>
      <c r="P3309" s="6">
        <f t="shared" si="511"/>
        <v>53.339999999999996</v>
      </c>
      <c r="Q3309" t="str">
        <f t="shared" si="512"/>
        <v>theater</v>
      </c>
      <c r="R3309" t="str">
        <f t="shared" si="513"/>
        <v>plays</v>
      </c>
      <c r="S3309" s="10">
        <f t="shared" si="514"/>
        <v>42474.807164351849</v>
      </c>
      <c r="T3309" s="10">
        <f t="shared" si="515"/>
        <v>42504.807164351849</v>
      </c>
      <c r="U3309">
        <f t="shared" si="516"/>
        <v>2016</v>
      </c>
      <c r="V3309">
        <f t="shared" si="517"/>
        <v>2016</v>
      </c>
      <c r="W3309" t="str">
        <f t="shared" si="518"/>
        <v>Apr</v>
      </c>
      <c r="X3309" t="str">
        <f t="shared" si="519"/>
        <v>1000 to 4999</v>
      </c>
      <c r="Y3309" s="12">
        <f>VLOOKUP(H3309,Table1[#All],2,)*Kickstarter!E3309</f>
        <v>1066.8</v>
      </c>
      <c r="Z3309" s="5">
        <f>Y3309/'currency conversion'!$B$18</f>
        <v>2.3154974692479687E-5</v>
      </c>
    </row>
    <row r="3310" spans="1:26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0"/>
        <v>1.2228571428571429</v>
      </c>
      <c r="P3310" s="6">
        <f t="shared" si="511"/>
        <v>75.087719298245617</v>
      </c>
      <c r="Q3310" t="str">
        <f t="shared" si="512"/>
        <v>theater</v>
      </c>
      <c r="R3310" t="str">
        <f t="shared" si="513"/>
        <v>plays</v>
      </c>
      <c r="S3310" s="10">
        <f t="shared" si="514"/>
        <v>42452.626909722225</v>
      </c>
      <c r="T3310" s="10">
        <f t="shared" si="515"/>
        <v>42473.626909722225</v>
      </c>
      <c r="U3310">
        <f t="shared" si="516"/>
        <v>2016</v>
      </c>
      <c r="V3310">
        <f t="shared" si="517"/>
        <v>2016</v>
      </c>
      <c r="W3310" t="str">
        <f t="shared" si="518"/>
        <v>Mar</v>
      </c>
      <c r="X3310" t="str">
        <f t="shared" si="519"/>
        <v>1000 to 4999</v>
      </c>
      <c r="Y3310" s="12">
        <f>VLOOKUP(H3310,Table1[#All],2,)*Kickstarter!E3310</f>
        <v>4280</v>
      </c>
      <c r="Z3310" s="5">
        <f>Y3310/'currency conversion'!$B$18</f>
        <v>9.2897723738107478E-5</v>
      </c>
    </row>
    <row r="3311" spans="1:26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0"/>
        <v>1.5942857142857143</v>
      </c>
      <c r="P3311" s="6">
        <f t="shared" si="511"/>
        <v>18</v>
      </c>
      <c r="Q3311" t="str">
        <f t="shared" si="512"/>
        <v>theater</v>
      </c>
      <c r="R3311" t="str">
        <f t="shared" si="513"/>
        <v>plays</v>
      </c>
      <c r="S3311" s="10">
        <f t="shared" si="514"/>
        <v>42628.400208333333</v>
      </c>
      <c r="T3311" s="10">
        <f t="shared" si="515"/>
        <v>42659.400208333333</v>
      </c>
      <c r="U3311">
        <f t="shared" si="516"/>
        <v>2016</v>
      </c>
      <c r="V3311">
        <f t="shared" si="517"/>
        <v>2016</v>
      </c>
      <c r="W3311" t="str">
        <f t="shared" si="518"/>
        <v>Sep</v>
      </c>
      <c r="X3311" t="str">
        <f t="shared" si="519"/>
        <v>&lt;1000</v>
      </c>
      <c r="Y3311" s="12">
        <f>VLOOKUP(H3311,Table1[#All],2,)*Kickstarter!E3311</f>
        <v>730.98</v>
      </c>
      <c r="Z3311" s="5">
        <f>Y3311/'currency conversion'!$B$18</f>
        <v>1.5865976191140609E-5</v>
      </c>
    </row>
    <row r="3312" spans="1:26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0"/>
        <v>1.0007692307692309</v>
      </c>
      <c r="P3312" s="6">
        <f t="shared" si="511"/>
        <v>209.83870967741936</v>
      </c>
      <c r="Q3312" t="str">
        <f t="shared" si="512"/>
        <v>theater</v>
      </c>
      <c r="R3312" t="str">
        <f t="shared" si="513"/>
        <v>plays</v>
      </c>
      <c r="S3312" s="10">
        <f t="shared" si="514"/>
        <v>42253.678530092591</v>
      </c>
      <c r="T3312" s="10">
        <f t="shared" si="515"/>
        <v>42283.678530092591</v>
      </c>
      <c r="U3312">
        <f t="shared" si="516"/>
        <v>2015</v>
      </c>
      <c r="V3312">
        <f t="shared" si="517"/>
        <v>2015</v>
      </c>
      <c r="W3312" t="str">
        <f t="shared" si="518"/>
        <v>Sep</v>
      </c>
      <c r="X3312" t="str">
        <f t="shared" si="519"/>
        <v>5000 to 9999</v>
      </c>
      <c r="Y3312" s="12">
        <f>VLOOKUP(H3312,Table1[#All],2,)*Kickstarter!E3312</f>
        <v>6505</v>
      </c>
      <c r="Z3312" s="5">
        <f>Y3312/'currency conversion'!$B$18</f>
        <v>1.4119151703653952E-4</v>
      </c>
    </row>
    <row r="3313" spans="1:26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0"/>
        <v>1.0984</v>
      </c>
      <c r="P3313" s="6">
        <f t="shared" si="511"/>
        <v>61.022222222222226</v>
      </c>
      <c r="Q3313" t="str">
        <f t="shared" si="512"/>
        <v>theater</v>
      </c>
      <c r="R3313" t="str">
        <f t="shared" si="513"/>
        <v>plays</v>
      </c>
      <c r="S3313" s="10">
        <f t="shared" si="514"/>
        <v>42264.04178240741</v>
      </c>
      <c r="T3313" s="10">
        <f t="shared" si="515"/>
        <v>42294.04178240741</v>
      </c>
      <c r="U3313">
        <f t="shared" si="516"/>
        <v>2015</v>
      </c>
      <c r="V3313">
        <f t="shared" si="517"/>
        <v>2015</v>
      </c>
      <c r="W3313" t="str">
        <f t="shared" si="518"/>
        <v>Sep</v>
      </c>
      <c r="X3313" t="str">
        <f t="shared" si="519"/>
        <v>1000 to 4999</v>
      </c>
      <c r="Y3313" s="12">
        <f>VLOOKUP(H3313,Table1[#All],2,)*Kickstarter!E3313</f>
        <v>2746</v>
      </c>
      <c r="Z3313" s="5">
        <f>Y3313/'currency conversion'!$B$18</f>
        <v>5.9602137706739054E-5</v>
      </c>
    </row>
    <row r="3314" spans="1:26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0"/>
        <v>1.0004</v>
      </c>
      <c r="P3314" s="6">
        <f t="shared" si="511"/>
        <v>61</v>
      </c>
      <c r="Q3314" t="str">
        <f t="shared" si="512"/>
        <v>theater</v>
      </c>
      <c r="R3314" t="str">
        <f t="shared" si="513"/>
        <v>plays</v>
      </c>
      <c r="S3314" s="10">
        <f t="shared" si="514"/>
        <v>42664.559560185182</v>
      </c>
      <c r="T3314" s="10">
        <f t="shared" si="515"/>
        <v>42685.666666666672</v>
      </c>
      <c r="U3314">
        <f t="shared" si="516"/>
        <v>2016</v>
      </c>
      <c r="V3314">
        <f t="shared" si="517"/>
        <v>2016</v>
      </c>
      <c r="W3314" t="str">
        <f t="shared" si="518"/>
        <v>Oct</v>
      </c>
      <c r="X3314" t="str">
        <f t="shared" si="519"/>
        <v>1000 to 4999</v>
      </c>
      <c r="Y3314" s="12">
        <f>VLOOKUP(H3314,Table1[#All],2,)*Kickstarter!E3314</f>
        <v>2501</v>
      </c>
      <c r="Z3314" s="5">
        <f>Y3314/'currency conversion'!$B$18</f>
        <v>5.4284394175001589E-5</v>
      </c>
    </row>
    <row r="3315" spans="1:26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0"/>
        <v>1.1605000000000001</v>
      </c>
      <c r="P3315" s="6">
        <f t="shared" si="511"/>
        <v>80.034482758620683</v>
      </c>
      <c r="Q3315" t="str">
        <f t="shared" si="512"/>
        <v>theater</v>
      </c>
      <c r="R3315" t="str">
        <f t="shared" si="513"/>
        <v>plays</v>
      </c>
      <c r="S3315" s="10">
        <f t="shared" si="514"/>
        <v>42381.994409722218</v>
      </c>
      <c r="T3315" s="10">
        <f t="shared" si="515"/>
        <v>42395.791666666672</v>
      </c>
      <c r="U3315">
        <f t="shared" si="516"/>
        <v>2016</v>
      </c>
      <c r="V3315">
        <f t="shared" si="517"/>
        <v>2016</v>
      </c>
      <c r="W3315" t="str">
        <f t="shared" si="518"/>
        <v>Jan</v>
      </c>
      <c r="X3315" t="str">
        <f t="shared" si="519"/>
        <v>1000 to 4999</v>
      </c>
      <c r="Y3315" s="12">
        <f>VLOOKUP(H3315,Table1[#All],2,)*Kickstarter!E3315</f>
        <v>2321</v>
      </c>
      <c r="Z3315" s="5">
        <f>Y3315/'currency conversion'!$B$18</f>
        <v>5.037748055984754E-5</v>
      </c>
    </row>
    <row r="3316" spans="1:26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0"/>
        <v>2.1074999999999999</v>
      </c>
      <c r="P3316" s="6">
        <f t="shared" si="511"/>
        <v>29.068965517241381</v>
      </c>
      <c r="Q3316" t="str">
        <f t="shared" si="512"/>
        <v>theater</v>
      </c>
      <c r="R3316" t="str">
        <f t="shared" si="513"/>
        <v>plays</v>
      </c>
      <c r="S3316" s="10">
        <f t="shared" si="514"/>
        <v>42105.017488425925</v>
      </c>
      <c r="T3316" s="10">
        <f t="shared" si="515"/>
        <v>42132.586805555555</v>
      </c>
      <c r="U3316">
        <f t="shared" si="516"/>
        <v>2015</v>
      </c>
      <c r="V3316">
        <f t="shared" si="517"/>
        <v>2015</v>
      </c>
      <c r="W3316" t="str">
        <f t="shared" si="518"/>
        <v>Apr</v>
      </c>
      <c r="X3316" t="str">
        <f t="shared" si="519"/>
        <v>1000 to 4999</v>
      </c>
      <c r="Y3316" s="12">
        <f>VLOOKUP(H3316,Table1[#All],2,)*Kickstarter!E3316</f>
        <v>2208.6600000000003</v>
      </c>
      <c r="Z3316" s="5">
        <f>Y3316/'currency conversion'!$B$18</f>
        <v>4.7939132362478619E-5</v>
      </c>
    </row>
    <row r="3317" spans="1:26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0"/>
        <v>1.1000000000000001</v>
      </c>
      <c r="P3317" s="6">
        <f t="shared" si="511"/>
        <v>49.438202247191015</v>
      </c>
      <c r="Q3317" t="str">
        <f t="shared" si="512"/>
        <v>theater</v>
      </c>
      <c r="R3317" t="str">
        <f t="shared" si="513"/>
        <v>plays</v>
      </c>
      <c r="S3317" s="10">
        <f t="shared" si="514"/>
        <v>42466.053715277776</v>
      </c>
      <c r="T3317" s="10">
        <f t="shared" si="515"/>
        <v>42496.053715277776</v>
      </c>
      <c r="U3317">
        <f t="shared" si="516"/>
        <v>2016</v>
      </c>
      <c r="V3317">
        <f t="shared" si="517"/>
        <v>2016</v>
      </c>
      <c r="W3317" t="str">
        <f t="shared" si="518"/>
        <v>Apr</v>
      </c>
      <c r="X3317" t="str">
        <f t="shared" si="519"/>
        <v>1000 to 4999</v>
      </c>
      <c r="Y3317" s="12">
        <f>VLOOKUP(H3317,Table1[#All],2,)*Kickstarter!E3317</f>
        <v>5764</v>
      </c>
      <c r="Z3317" s="5">
        <f>Y3317/'currency conversion'!$B$18</f>
        <v>1.2510805598748867E-4</v>
      </c>
    </row>
    <row r="3318" spans="1:26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0"/>
        <v>1.0008673425918038</v>
      </c>
      <c r="P3318" s="6">
        <f t="shared" si="511"/>
        <v>93.977440000000001</v>
      </c>
      <c r="Q3318" t="str">
        <f t="shared" si="512"/>
        <v>theater</v>
      </c>
      <c r="R3318" t="str">
        <f t="shared" si="513"/>
        <v>plays</v>
      </c>
      <c r="S3318" s="10">
        <f t="shared" si="514"/>
        <v>41826.621238425927</v>
      </c>
      <c r="T3318" s="10">
        <f t="shared" si="515"/>
        <v>41859.329166666663</v>
      </c>
      <c r="U3318">
        <f t="shared" si="516"/>
        <v>2014</v>
      </c>
      <c r="V3318">
        <f t="shared" si="517"/>
        <v>2014</v>
      </c>
      <c r="W3318" t="str">
        <f t="shared" si="518"/>
        <v>Jul</v>
      </c>
      <c r="X3318" t="str">
        <f t="shared" si="519"/>
        <v>10000 to 14999</v>
      </c>
      <c r="Y3318" s="12">
        <f>VLOOKUP(H3318,Table1[#All],2,)*Kickstarter!E3318</f>
        <v>11747.18</v>
      </c>
      <c r="Z3318" s="5">
        <f>Y3318/'currency conversion'!$B$18</f>
        <v>2.5497343045369659E-4</v>
      </c>
    </row>
    <row r="3319" spans="1:26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0"/>
        <v>1.0619047619047619</v>
      </c>
      <c r="P3319" s="6">
        <f t="shared" si="511"/>
        <v>61.944444444444443</v>
      </c>
      <c r="Q3319" t="str">
        <f t="shared" si="512"/>
        <v>theater</v>
      </c>
      <c r="R3319" t="str">
        <f t="shared" si="513"/>
        <v>plays</v>
      </c>
      <c r="S3319" s="10">
        <f t="shared" si="514"/>
        <v>42498.789629629631</v>
      </c>
      <c r="T3319" s="10">
        <f t="shared" si="515"/>
        <v>42528.789629629631</v>
      </c>
      <c r="U3319">
        <f t="shared" si="516"/>
        <v>2016</v>
      </c>
      <c r="V3319">
        <f t="shared" si="517"/>
        <v>2016</v>
      </c>
      <c r="W3319" t="str">
        <f t="shared" si="518"/>
        <v>May</v>
      </c>
      <c r="X3319" t="str">
        <f t="shared" si="519"/>
        <v>1000 to 4999</v>
      </c>
      <c r="Y3319" s="12">
        <f>VLOOKUP(H3319,Table1[#All],2,)*Kickstarter!E3319</f>
        <v>1115</v>
      </c>
      <c r="Z3319" s="5">
        <f>Y3319/'currency conversion'!$B$18</f>
        <v>2.4201159338315384E-5</v>
      </c>
    </row>
    <row r="3320" spans="1:26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0"/>
        <v>1.256</v>
      </c>
      <c r="P3320" s="6">
        <f t="shared" si="511"/>
        <v>78.5</v>
      </c>
      <c r="Q3320" t="str">
        <f t="shared" si="512"/>
        <v>theater</v>
      </c>
      <c r="R3320" t="str">
        <f t="shared" si="513"/>
        <v>plays</v>
      </c>
      <c r="S3320" s="10">
        <f t="shared" si="514"/>
        <v>42431.052002314813</v>
      </c>
      <c r="T3320" s="10">
        <f t="shared" si="515"/>
        <v>42470.854166666672</v>
      </c>
      <c r="U3320">
        <f t="shared" si="516"/>
        <v>2016</v>
      </c>
      <c r="V3320">
        <f t="shared" si="517"/>
        <v>2016</v>
      </c>
      <c r="W3320" t="str">
        <f t="shared" si="518"/>
        <v>Mar</v>
      </c>
      <c r="X3320" t="str">
        <f t="shared" si="519"/>
        <v>1000 to 4999</v>
      </c>
      <c r="Y3320" s="12">
        <f>VLOOKUP(H3320,Table1[#All],2,)*Kickstarter!E3320</f>
        <v>1884</v>
      </c>
      <c r="Z3320" s="5">
        <f>Y3320/'currency conversion'!$B$18</f>
        <v>4.0892362505279084E-5</v>
      </c>
    </row>
    <row r="3321" spans="1:26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0"/>
        <v>1.08</v>
      </c>
      <c r="P3321" s="6">
        <f t="shared" si="511"/>
        <v>33.75</v>
      </c>
      <c r="Q3321" t="str">
        <f t="shared" si="512"/>
        <v>theater</v>
      </c>
      <c r="R3321" t="str">
        <f t="shared" si="513"/>
        <v>plays</v>
      </c>
      <c r="S3321" s="10">
        <f t="shared" si="514"/>
        <v>41990.335486111115</v>
      </c>
      <c r="T3321" s="10">
        <f t="shared" si="515"/>
        <v>42035.335486111115</v>
      </c>
      <c r="U3321">
        <f t="shared" si="516"/>
        <v>2014</v>
      </c>
      <c r="V3321">
        <f t="shared" si="517"/>
        <v>2015</v>
      </c>
      <c r="W3321" t="str">
        <f t="shared" si="518"/>
        <v>Dec</v>
      </c>
      <c r="X3321" t="str">
        <f t="shared" si="519"/>
        <v>&lt;1000</v>
      </c>
      <c r="Y3321" s="12">
        <f>VLOOKUP(H3321,Table1[#All],2,)*Kickstarter!E3321</f>
        <v>707.4</v>
      </c>
      <c r="Z3321" s="5">
        <f>Y3321/'currency conversion'!$B$18</f>
        <v>1.5354170507555428E-5</v>
      </c>
    </row>
    <row r="3322" spans="1:26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0"/>
        <v>1.01</v>
      </c>
      <c r="P3322" s="6">
        <f t="shared" si="511"/>
        <v>66.44736842105263</v>
      </c>
      <c r="Q3322" t="str">
        <f t="shared" si="512"/>
        <v>theater</v>
      </c>
      <c r="R3322" t="str">
        <f t="shared" si="513"/>
        <v>plays</v>
      </c>
      <c r="S3322" s="10">
        <f t="shared" si="514"/>
        <v>42512.795798611114</v>
      </c>
      <c r="T3322" s="10">
        <f t="shared" si="515"/>
        <v>42542.795798611114</v>
      </c>
      <c r="U3322">
        <f t="shared" si="516"/>
        <v>2016</v>
      </c>
      <c r="V3322">
        <f t="shared" si="517"/>
        <v>2016</v>
      </c>
      <c r="W3322" t="str">
        <f t="shared" si="518"/>
        <v>May</v>
      </c>
      <c r="X3322" t="str">
        <f t="shared" si="519"/>
        <v>1000 to 4999</v>
      </c>
      <c r="Y3322" s="12">
        <f>VLOOKUP(H3322,Table1[#All],2,)*Kickstarter!E3322</f>
        <v>2525</v>
      </c>
      <c r="Z3322" s="5">
        <f>Y3322/'currency conversion'!$B$18</f>
        <v>5.4805315990355465E-5</v>
      </c>
    </row>
    <row r="3323" spans="1:26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0"/>
        <v>1.0740000000000001</v>
      </c>
      <c r="P3323" s="6">
        <f t="shared" si="511"/>
        <v>35.799999999999997</v>
      </c>
      <c r="Q3323" t="str">
        <f t="shared" si="512"/>
        <v>theater</v>
      </c>
      <c r="R3323" t="str">
        <f t="shared" si="513"/>
        <v>plays</v>
      </c>
      <c r="S3323" s="10">
        <f t="shared" si="514"/>
        <v>41913.850289351853</v>
      </c>
      <c r="T3323" s="10">
        <f t="shared" si="515"/>
        <v>41927.915972222225</v>
      </c>
      <c r="U3323">
        <f t="shared" si="516"/>
        <v>2014</v>
      </c>
      <c r="V3323">
        <f t="shared" si="517"/>
        <v>2014</v>
      </c>
      <c r="W3323" t="str">
        <f t="shared" si="518"/>
        <v>Oct</v>
      </c>
      <c r="X3323" t="str">
        <f t="shared" si="519"/>
        <v>&lt;1000</v>
      </c>
      <c r="Y3323" s="12">
        <f>VLOOKUP(H3323,Table1[#All],2,)*Kickstarter!E3323</f>
        <v>537</v>
      </c>
      <c r="Z3323" s="5">
        <f>Y3323/'currency conversion'!$B$18</f>
        <v>1.1655625618542924E-5</v>
      </c>
    </row>
    <row r="3324" spans="1:26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0"/>
        <v>1.0151515151515151</v>
      </c>
      <c r="P3324" s="6">
        <f t="shared" si="511"/>
        <v>145.65217391304347</v>
      </c>
      <c r="Q3324" t="str">
        <f t="shared" si="512"/>
        <v>theater</v>
      </c>
      <c r="R3324" t="str">
        <f t="shared" si="513"/>
        <v>plays</v>
      </c>
      <c r="S3324" s="10">
        <f t="shared" si="514"/>
        <v>42520.760370370372</v>
      </c>
      <c r="T3324" s="10">
        <f t="shared" si="515"/>
        <v>42542.913194444445</v>
      </c>
      <c r="U3324">
        <f t="shared" si="516"/>
        <v>2016</v>
      </c>
      <c r="V3324">
        <f t="shared" si="517"/>
        <v>2016</v>
      </c>
      <c r="W3324" t="str">
        <f t="shared" si="518"/>
        <v>May</v>
      </c>
      <c r="X3324" t="str">
        <f t="shared" si="519"/>
        <v>1000 to 4999</v>
      </c>
      <c r="Y3324" s="12">
        <f>VLOOKUP(H3324,Table1[#All],2,)*Kickstarter!E3324</f>
        <v>3350</v>
      </c>
      <c r="Z3324" s="5">
        <f>Y3324/'currency conversion'!$B$18</f>
        <v>7.2712003393144873E-5</v>
      </c>
    </row>
    <row r="3325" spans="1:26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0"/>
        <v>1.2589999999999999</v>
      </c>
      <c r="P3325" s="6">
        <f t="shared" si="511"/>
        <v>25.693877551020407</v>
      </c>
      <c r="Q3325" t="str">
        <f t="shared" si="512"/>
        <v>theater</v>
      </c>
      <c r="R3325" t="str">
        <f t="shared" si="513"/>
        <v>plays</v>
      </c>
      <c r="S3325" s="10">
        <f t="shared" si="514"/>
        <v>42608.11583333333</v>
      </c>
      <c r="T3325" s="10">
        <f t="shared" si="515"/>
        <v>42638.11583333333</v>
      </c>
      <c r="U3325">
        <f t="shared" si="516"/>
        <v>2016</v>
      </c>
      <c r="V3325">
        <f t="shared" si="517"/>
        <v>2016</v>
      </c>
      <c r="W3325" t="str">
        <f t="shared" si="518"/>
        <v>Aug</v>
      </c>
      <c r="X3325" t="str">
        <f t="shared" si="519"/>
        <v>1000 to 4999</v>
      </c>
      <c r="Y3325" s="12">
        <f>VLOOKUP(H3325,Table1[#All],2,)*Kickstarter!E3325</f>
        <v>1649.29</v>
      </c>
      <c r="Z3325" s="5">
        <f>Y3325/'currency conversion'!$B$18</f>
        <v>3.5797964201874596E-5</v>
      </c>
    </row>
    <row r="3326" spans="1:26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0"/>
        <v>1.0166666666666666</v>
      </c>
      <c r="P3326" s="6">
        <f t="shared" si="511"/>
        <v>152.5</v>
      </c>
      <c r="Q3326" t="str">
        <f t="shared" si="512"/>
        <v>theater</v>
      </c>
      <c r="R3326" t="str">
        <f t="shared" si="513"/>
        <v>plays</v>
      </c>
      <c r="S3326" s="10">
        <f t="shared" si="514"/>
        <v>42512.33321759259</v>
      </c>
      <c r="T3326" s="10">
        <f t="shared" si="515"/>
        <v>42526.33321759259</v>
      </c>
      <c r="U3326">
        <f t="shared" si="516"/>
        <v>2016</v>
      </c>
      <c r="V3326">
        <f t="shared" si="517"/>
        <v>2016</v>
      </c>
      <c r="W3326" t="str">
        <f t="shared" si="518"/>
        <v>May</v>
      </c>
      <c r="X3326" t="str">
        <f t="shared" si="519"/>
        <v>1000 to 4999</v>
      </c>
      <c r="Y3326" s="12">
        <f>VLOOKUP(H3326,Table1[#All],2,)*Kickstarter!E3326</f>
        <v>1738.4999999999998</v>
      </c>
      <c r="Z3326" s="5">
        <f>Y3326/'currency conversion'!$B$18</f>
        <v>3.7734273999696225E-5</v>
      </c>
    </row>
    <row r="3327" spans="1:26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0"/>
        <v>1.125</v>
      </c>
      <c r="P3327" s="6">
        <f t="shared" si="511"/>
        <v>30</v>
      </c>
      <c r="Q3327" t="str">
        <f t="shared" si="512"/>
        <v>theater</v>
      </c>
      <c r="R3327" t="str">
        <f t="shared" si="513"/>
        <v>plays</v>
      </c>
      <c r="S3327" s="10">
        <f t="shared" si="514"/>
        <v>42064.535613425927</v>
      </c>
      <c r="T3327" s="10">
        <f t="shared" si="515"/>
        <v>42099.493946759263</v>
      </c>
      <c r="U3327">
        <f t="shared" si="516"/>
        <v>2015</v>
      </c>
      <c r="V3327">
        <f t="shared" si="517"/>
        <v>2015</v>
      </c>
      <c r="W3327" t="str">
        <f t="shared" si="518"/>
        <v>Mar</v>
      </c>
      <c r="X3327" t="str">
        <f t="shared" si="519"/>
        <v>&lt;1000</v>
      </c>
      <c r="Y3327" s="12">
        <f>VLOOKUP(H3327,Table1[#All],2,)*Kickstarter!E3327</f>
        <v>589.5</v>
      </c>
      <c r="Z3327" s="5">
        <f>Y3327/'currency conversion'!$B$18</f>
        <v>1.2795142089629524E-5</v>
      </c>
    </row>
    <row r="3328" spans="1:26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0"/>
        <v>1.0137499999999999</v>
      </c>
      <c r="P3328" s="6">
        <f t="shared" si="511"/>
        <v>142.28070175438597</v>
      </c>
      <c r="Q3328" t="str">
        <f t="shared" si="512"/>
        <v>theater</v>
      </c>
      <c r="R3328" t="str">
        <f t="shared" si="513"/>
        <v>plays</v>
      </c>
      <c r="S3328" s="10">
        <f t="shared" si="514"/>
        <v>42041.464178240742</v>
      </c>
      <c r="T3328" s="10">
        <f t="shared" si="515"/>
        <v>42071.42251157407</v>
      </c>
      <c r="U3328">
        <f t="shared" si="516"/>
        <v>2015</v>
      </c>
      <c r="V3328">
        <f t="shared" si="517"/>
        <v>2015</v>
      </c>
      <c r="W3328" t="str">
        <f t="shared" si="518"/>
        <v>Feb</v>
      </c>
      <c r="X3328" t="str">
        <f t="shared" si="519"/>
        <v>5000 to 9999</v>
      </c>
      <c r="Y3328" s="12">
        <f>VLOOKUP(H3328,Table1[#All],2,)*Kickstarter!E3328</f>
        <v>8110</v>
      </c>
      <c r="Z3328" s="5">
        <f>Y3328/'currency conversion'!$B$18</f>
        <v>1.7602816343832982E-4</v>
      </c>
    </row>
    <row r="3329" spans="1:26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0"/>
        <v>1.0125</v>
      </c>
      <c r="P3329" s="6">
        <f t="shared" si="511"/>
        <v>24.545454545454547</v>
      </c>
      <c r="Q3329" t="str">
        <f t="shared" si="512"/>
        <v>theater</v>
      </c>
      <c r="R3329" t="str">
        <f t="shared" si="513"/>
        <v>plays</v>
      </c>
      <c r="S3329" s="10">
        <f t="shared" si="514"/>
        <v>42468.124606481477</v>
      </c>
      <c r="T3329" s="10">
        <f t="shared" si="515"/>
        <v>42498.124606481477</v>
      </c>
      <c r="U3329">
        <f t="shared" si="516"/>
        <v>2016</v>
      </c>
      <c r="V3329">
        <f t="shared" si="517"/>
        <v>2016</v>
      </c>
      <c r="W3329" t="str">
        <f t="shared" si="518"/>
        <v>Apr</v>
      </c>
      <c r="X3329" t="str">
        <f t="shared" si="519"/>
        <v>&lt;1000</v>
      </c>
      <c r="Y3329" s="12">
        <f>VLOOKUP(H3329,Table1[#All],2,)*Kickstarter!E3329</f>
        <v>1061.1000000000001</v>
      </c>
      <c r="Z3329" s="5">
        <f>Y3329/'currency conversion'!$B$18</f>
        <v>2.3031255761333143E-5</v>
      </c>
    </row>
    <row r="3330" spans="1:26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0"/>
        <v>1.4638888888888888</v>
      </c>
      <c r="P3330" s="6">
        <f t="shared" si="511"/>
        <v>292.77777777777777</v>
      </c>
      <c r="Q3330" t="str">
        <f t="shared" si="512"/>
        <v>theater</v>
      </c>
      <c r="R3330" t="str">
        <f t="shared" si="513"/>
        <v>plays</v>
      </c>
      <c r="S3330" s="10">
        <f t="shared" si="514"/>
        <v>41822.32503472222</v>
      </c>
      <c r="T3330" s="10">
        <f t="shared" si="515"/>
        <v>41824.791666666664</v>
      </c>
      <c r="U3330">
        <f t="shared" si="516"/>
        <v>2014</v>
      </c>
      <c r="V3330">
        <f t="shared" si="517"/>
        <v>2014</v>
      </c>
      <c r="W3330" t="str">
        <f t="shared" si="518"/>
        <v>Jul</v>
      </c>
      <c r="X3330" t="str">
        <f t="shared" si="519"/>
        <v>1000 to 4999</v>
      </c>
      <c r="Y3330" s="12">
        <f>VLOOKUP(H3330,Table1[#All],2,)*Kickstarter!E3330</f>
        <v>2635</v>
      </c>
      <c r="Z3330" s="5">
        <f>Y3330/'currency conversion'!$B$18</f>
        <v>5.7192874310727384E-5</v>
      </c>
    </row>
    <row r="3331" spans="1:26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0">IF(D3331&lt;&gt;0,IF(E3331&lt;&gt;0,E3331/D3331,0),0)</f>
        <v>1.1679999999999999</v>
      </c>
      <c r="P3331" s="6">
        <f t="shared" ref="P3331:P3394" si="521">IF(L3331&lt;&gt;0,IF(E3331&lt;&gt;0,E3331/L3331,0),0)</f>
        <v>44.92307692307692</v>
      </c>
      <c r="Q3331" t="str">
        <f t="shared" ref="Q3331:Q3394" si="522">LEFT(N3331,SEARCH("/",N3331,1)-1)</f>
        <v>theater</v>
      </c>
      <c r="R3331" t="str">
        <f t="shared" ref="R3331:R3394" si="523">RIGHT(N3331,LEN(N3331)-SEARCH("/",N3331,1))</f>
        <v>plays</v>
      </c>
      <c r="S3331" s="10">
        <f t="shared" ref="S3331:S3394" si="524">(J3331/86400)+25569+(-6/24)</f>
        <v>41837.073009259257</v>
      </c>
      <c r="T3331" s="10">
        <f t="shared" ref="T3331:T3394" si="525">(I3331/86400)+25569+(-6/24)</f>
        <v>41847.708333333336</v>
      </c>
      <c r="U3331">
        <f t="shared" ref="U3331:U3394" si="526">YEAR(S3331)</f>
        <v>2014</v>
      </c>
      <c r="V3331">
        <f t="shared" ref="V3331:V3394" si="527">YEAR(T3331)</f>
        <v>2014</v>
      </c>
      <c r="W3331" t="str">
        <f t="shared" ref="W3331:W3394" si="528">TEXT(S3331,"mmm")</f>
        <v>Jul</v>
      </c>
      <c r="X3331" t="str">
        <f t="shared" ref="X3331:X3394" si="529">IF(E3331=0,"No funding",IF(E3331&lt;1000,"&lt;1000",IF(E3331&lt;4999,"1000 to 4999",IF(E3331&lt;10000,"5000 to 9999",IF(E3331&lt;14999,"10000 to 14999",IF(E3331&lt;20000,"15000 to 19999",IF(E3331&lt;25000,"20000 to 24999",IF(E3331&lt;30000,"25000 to 29999",IF(E3331&lt;35000,"30000 to 34999",IF(E3331&lt;40000,"35000 to 39999",IF(E3331&lt;45000,"40000 to 44999",IF(E3331&lt;50000,"45000 to 49999","&gt;50000"))))))))))))</f>
        <v>1000 to 4999</v>
      </c>
      <c r="Y3331" s="12">
        <f>VLOOKUP(H3331,Table1[#All],2,)*Kickstarter!E3331</f>
        <v>1530.0800000000002</v>
      </c>
      <c r="Z3331" s="5">
        <f>Y3331/'currency conversion'!$B$18</f>
        <v>3.3210502134860631E-5</v>
      </c>
    </row>
    <row r="3332" spans="1:26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0"/>
        <v>1.0626666666666666</v>
      </c>
      <c r="P3332" s="6">
        <f t="shared" si="521"/>
        <v>23.10144927536232</v>
      </c>
      <c r="Q3332" t="str">
        <f t="shared" si="522"/>
        <v>theater</v>
      </c>
      <c r="R3332" t="str">
        <f t="shared" si="523"/>
        <v>plays</v>
      </c>
      <c r="S3332" s="10">
        <f t="shared" si="524"/>
        <v>42065.637361111112</v>
      </c>
      <c r="T3332" s="10">
        <f t="shared" si="525"/>
        <v>42095.595694444448</v>
      </c>
      <c r="U3332">
        <f t="shared" si="526"/>
        <v>2015</v>
      </c>
      <c r="V3332">
        <f t="shared" si="527"/>
        <v>2015</v>
      </c>
      <c r="W3332" t="str">
        <f t="shared" si="528"/>
        <v>Mar</v>
      </c>
      <c r="X3332" t="str">
        <f t="shared" si="529"/>
        <v>1000 to 4999</v>
      </c>
      <c r="Y3332" s="12">
        <f>VLOOKUP(H3332,Table1[#All],2,)*Kickstarter!E3332</f>
        <v>2088.14</v>
      </c>
      <c r="Z3332" s="5">
        <f>Y3332/'currency conversion'!$B$18</f>
        <v>4.5323236646376573E-5</v>
      </c>
    </row>
    <row r="3333" spans="1:26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0"/>
        <v>1.0451999999999999</v>
      </c>
      <c r="P3333" s="6">
        <f t="shared" si="521"/>
        <v>80.400000000000006</v>
      </c>
      <c r="Q3333" t="str">
        <f t="shared" si="522"/>
        <v>theater</v>
      </c>
      <c r="R3333" t="str">
        <f t="shared" si="523"/>
        <v>plays</v>
      </c>
      <c r="S3333" s="10">
        <f t="shared" si="524"/>
        <v>42248.447754629626</v>
      </c>
      <c r="T3333" s="10">
        <f t="shared" si="525"/>
        <v>42283.447754629626</v>
      </c>
      <c r="U3333">
        <f t="shared" si="526"/>
        <v>2015</v>
      </c>
      <c r="V3333">
        <f t="shared" si="527"/>
        <v>2015</v>
      </c>
      <c r="W3333" t="str">
        <f t="shared" si="528"/>
        <v>Sep</v>
      </c>
      <c r="X3333" t="str">
        <f t="shared" si="529"/>
        <v>5000 to 9999</v>
      </c>
      <c r="Y3333" s="12">
        <f>VLOOKUP(H3333,Table1[#All],2,)*Kickstarter!E3333</f>
        <v>5226</v>
      </c>
      <c r="Z3333" s="5">
        <f>Y3333/'currency conversion'!$B$18</f>
        <v>1.1343072529330599E-4</v>
      </c>
    </row>
    <row r="3334" spans="1:26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0"/>
        <v>1</v>
      </c>
      <c r="P3334" s="6">
        <f t="shared" si="521"/>
        <v>72.289156626506028</v>
      </c>
      <c r="Q3334" t="str">
        <f t="shared" si="522"/>
        <v>theater</v>
      </c>
      <c r="R3334" t="str">
        <f t="shared" si="523"/>
        <v>plays</v>
      </c>
      <c r="S3334" s="10">
        <f t="shared" si="524"/>
        <v>41809.610300925924</v>
      </c>
      <c r="T3334" s="10">
        <f t="shared" si="525"/>
        <v>41839.610300925924</v>
      </c>
      <c r="U3334">
        <f t="shared" si="526"/>
        <v>2014</v>
      </c>
      <c r="V3334">
        <f t="shared" si="527"/>
        <v>2014</v>
      </c>
      <c r="W3334" t="str">
        <f t="shared" si="528"/>
        <v>Jun</v>
      </c>
      <c r="X3334" t="str">
        <f t="shared" si="529"/>
        <v>5000 to 9999</v>
      </c>
      <c r="Y3334" s="12">
        <f>VLOOKUP(H3334,Table1[#All],2,)*Kickstarter!E3334</f>
        <v>6000</v>
      </c>
      <c r="Z3334" s="5">
        <f>Y3334/'currency conversion'!$B$18</f>
        <v>1.3023045383846844E-4</v>
      </c>
    </row>
    <row r="3335" spans="1:26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0"/>
        <v>1.0457142857142858</v>
      </c>
      <c r="P3335" s="6">
        <f t="shared" si="521"/>
        <v>32.972972972972975</v>
      </c>
      <c r="Q3335" t="str">
        <f t="shared" si="522"/>
        <v>theater</v>
      </c>
      <c r="R3335" t="str">
        <f t="shared" si="523"/>
        <v>plays</v>
      </c>
      <c r="S3335" s="10">
        <f t="shared" si="524"/>
        <v>42148.426851851851</v>
      </c>
      <c r="T3335" s="10">
        <f t="shared" si="525"/>
        <v>42170.426851851851</v>
      </c>
      <c r="U3335">
        <f t="shared" si="526"/>
        <v>2015</v>
      </c>
      <c r="V3335">
        <f t="shared" si="527"/>
        <v>2015</v>
      </c>
      <c r="W3335" t="str">
        <f t="shared" si="528"/>
        <v>May</v>
      </c>
      <c r="X3335" t="str">
        <f t="shared" si="529"/>
        <v>1000 to 4999</v>
      </c>
      <c r="Y3335" s="12">
        <f>VLOOKUP(H3335,Table1[#All],2,)*Kickstarter!E3335</f>
        <v>3660</v>
      </c>
      <c r="Z3335" s="5">
        <f>Y3335/'currency conversion'!$B$18</f>
        <v>7.9440576841465746E-5</v>
      </c>
    </row>
    <row r="3336" spans="1:26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0"/>
        <v>1.3862051149573753</v>
      </c>
      <c r="P3336" s="6">
        <f t="shared" si="521"/>
        <v>116.65217391304348</v>
      </c>
      <c r="Q3336" t="str">
        <f t="shared" si="522"/>
        <v>theater</v>
      </c>
      <c r="R3336" t="str">
        <f t="shared" si="523"/>
        <v>plays</v>
      </c>
      <c r="S3336" s="10">
        <f t="shared" si="524"/>
        <v>42185.271087962959</v>
      </c>
      <c r="T3336" s="10">
        <f t="shared" si="525"/>
        <v>42215.271087962959</v>
      </c>
      <c r="U3336">
        <f t="shared" si="526"/>
        <v>2015</v>
      </c>
      <c r="V3336">
        <f t="shared" si="527"/>
        <v>2015</v>
      </c>
      <c r="W3336" t="str">
        <f t="shared" si="528"/>
        <v>Jun</v>
      </c>
      <c r="X3336" t="str">
        <f t="shared" si="529"/>
        <v>5000 to 9999</v>
      </c>
      <c r="Y3336" s="12">
        <f>VLOOKUP(H3336,Table1[#All],2,)*Kickstarter!E3336</f>
        <v>5366</v>
      </c>
      <c r="Z3336" s="5">
        <f>Y3336/'currency conversion'!$B$18</f>
        <v>1.1646943588287027E-4</v>
      </c>
    </row>
    <row r="3337" spans="1:26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0"/>
        <v>1.0032000000000001</v>
      </c>
      <c r="P3337" s="6">
        <f t="shared" si="521"/>
        <v>79.61904761904762</v>
      </c>
      <c r="Q3337" t="str">
        <f t="shared" si="522"/>
        <v>theater</v>
      </c>
      <c r="R3337" t="str">
        <f t="shared" si="523"/>
        <v>plays</v>
      </c>
      <c r="S3337" s="10">
        <f t="shared" si="524"/>
        <v>41827.424143518518</v>
      </c>
      <c r="T3337" s="10">
        <f t="shared" si="525"/>
        <v>41854.708333333336</v>
      </c>
      <c r="U3337">
        <f t="shared" si="526"/>
        <v>2014</v>
      </c>
      <c r="V3337">
        <f t="shared" si="527"/>
        <v>2014</v>
      </c>
      <c r="W3337" t="str">
        <f t="shared" si="528"/>
        <v>Jul</v>
      </c>
      <c r="X3337" t="str">
        <f t="shared" si="529"/>
        <v>5000 to 9999</v>
      </c>
      <c r="Y3337" s="12">
        <f>VLOOKUP(H3337,Table1[#All],2,)*Kickstarter!E3337</f>
        <v>6570.96</v>
      </c>
      <c r="Z3337" s="5">
        <f>Y3337/'currency conversion'!$B$18</f>
        <v>1.4262318382573708E-4</v>
      </c>
    </row>
    <row r="3338" spans="1:26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0"/>
        <v>1</v>
      </c>
      <c r="P3338" s="6">
        <f t="shared" si="521"/>
        <v>27.777777777777779</v>
      </c>
      <c r="Q3338" t="str">
        <f t="shared" si="522"/>
        <v>theater</v>
      </c>
      <c r="R3338" t="str">
        <f t="shared" si="523"/>
        <v>plays</v>
      </c>
      <c r="S3338" s="10">
        <f t="shared" si="524"/>
        <v>42437.148680555554</v>
      </c>
      <c r="T3338" s="10">
        <f t="shared" si="525"/>
        <v>42465.10701388889</v>
      </c>
      <c r="U3338">
        <f t="shared" si="526"/>
        <v>2016</v>
      </c>
      <c r="V3338">
        <f t="shared" si="527"/>
        <v>2016</v>
      </c>
      <c r="W3338" t="str">
        <f t="shared" si="528"/>
        <v>Mar</v>
      </c>
      <c r="X3338" t="str">
        <f t="shared" si="529"/>
        <v>&lt;1000</v>
      </c>
      <c r="Y3338" s="12">
        <f>VLOOKUP(H3338,Table1[#All],2,)*Kickstarter!E3338</f>
        <v>327.5</v>
      </c>
      <c r="Z3338" s="5">
        <f>Y3338/'currency conversion'!$B$18</f>
        <v>7.108412272016402E-6</v>
      </c>
    </row>
    <row r="3339" spans="1:26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0"/>
        <v>1.1020000000000001</v>
      </c>
      <c r="P3339" s="6">
        <f t="shared" si="521"/>
        <v>81.029411764705884</v>
      </c>
      <c r="Q3339" t="str">
        <f t="shared" si="522"/>
        <v>theater</v>
      </c>
      <c r="R3339" t="str">
        <f t="shared" si="523"/>
        <v>plays</v>
      </c>
      <c r="S3339" s="10">
        <f t="shared" si="524"/>
        <v>41901.032025462962</v>
      </c>
      <c r="T3339" s="10">
        <f t="shared" si="525"/>
        <v>41922.625</v>
      </c>
      <c r="U3339">
        <f t="shared" si="526"/>
        <v>2014</v>
      </c>
      <c r="V3339">
        <f t="shared" si="527"/>
        <v>2014</v>
      </c>
      <c r="W3339" t="str">
        <f t="shared" si="528"/>
        <v>Sep</v>
      </c>
      <c r="X3339" t="str">
        <f t="shared" si="529"/>
        <v>1000 to 4999</v>
      </c>
      <c r="Y3339" s="12">
        <f>VLOOKUP(H3339,Table1[#All],2,)*Kickstarter!E3339</f>
        <v>3609.05</v>
      </c>
      <c r="Z3339" s="5">
        <f>Y3339/'currency conversion'!$B$18</f>
        <v>7.833470323762075E-5</v>
      </c>
    </row>
    <row r="3340" spans="1:26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0"/>
        <v>1.0218</v>
      </c>
      <c r="P3340" s="6">
        <f t="shared" si="521"/>
        <v>136.84821428571428</v>
      </c>
      <c r="Q3340" t="str">
        <f t="shared" si="522"/>
        <v>theater</v>
      </c>
      <c r="R3340" t="str">
        <f t="shared" si="523"/>
        <v>plays</v>
      </c>
      <c r="S3340" s="10">
        <f t="shared" si="524"/>
        <v>42769.324999999997</v>
      </c>
      <c r="T3340" s="10">
        <f t="shared" si="525"/>
        <v>42790.324999999997</v>
      </c>
      <c r="U3340">
        <f t="shared" si="526"/>
        <v>2017</v>
      </c>
      <c r="V3340">
        <f t="shared" si="527"/>
        <v>2017</v>
      </c>
      <c r="W3340" t="str">
        <f t="shared" si="528"/>
        <v>Feb</v>
      </c>
      <c r="X3340" t="str">
        <f t="shared" si="529"/>
        <v>15000 to 19999</v>
      </c>
      <c r="Y3340" s="12">
        <f>VLOOKUP(H3340,Table1[#All],2,)*Kickstarter!E3340</f>
        <v>15327</v>
      </c>
      <c r="Z3340" s="5">
        <f>Y3340/'currency conversion'!$B$18</f>
        <v>3.3267369433036758E-4</v>
      </c>
    </row>
    <row r="3341" spans="1:26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0"/>
        <v>1.0435000000000001</v>
      </c>
      <c r="P3341" s="6">
        <f t="shared" si="521"/>
        <v>177.61702127659575</v>
      </c>
      <c r="Q3341" t="str">
        <f t="shared" si="522"/>
        <v>theater</v>
      </c>
      <c r="R3341" t="str">
        <f t="shared" si="523"/>
        <v>plays</v>
      </c>
      <c r="S3341" s="10">
        <f t="shared" si="524"/>
        <v>42549.415717592594</v>
      </c>
      <c r="T3341" s="10">
        <f t="shared" si="525"/>
        <v>42579.415717592594</v>
      </c>
      <c r="U3341">
        <f t="shared" si="526"/>
        <v>2016</v>
      </c>
      <c r="V3341">
        <f t="shared" si="527"/>
        <v>2016</v>
      </c>
      <c r="W3341" t="str">
        <f t="shared" si="528"/>
        <v>Jun</v>
      </c>
      <c r="X3341" t="str">
        <f t="shared" si="529"/>
        <v>5000 to 9999</v>
      </c>
      <c r="Y3341" s="12">
        <f>VLOOKUP(H3341,Table1[#All],2,)*Kickstarter!E3341</f>
        <v>8348</v>
      </c>
      <c r="Z3341" s="5">
        <f>Y3341/'currency conversion'!$B$18</f>
        <v>1.8119397144058906E-4</v>
      </c>
    </row>
    <row r="3342" spans="1:26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0"/>
        <v>1.3816666666666666</v>
      </c>
      <c r="P3342" s="6">
        <f t="shared" si="521"/>
        <v>109.07894736842105</v>
      </c>
      <c r="Q3342" t="str">
        <f t="shared" si="522"/>
        <v>theater</v>
      </c>
      <c r="R3342" t="str">
        <f t="shared" si="523"/>
        <v>plays</v>
      </c>
      <c r="S3342" s="10">
        <f t="shared" si="524"/>
        <v>42685.724004629628</v>
      </c>
      <c r="T3342" s="10">
        <f t="shared" si="525"/>
        <v>42710.724004629628</v>
      </c>
      <c r="U3342">
        <f t="shared" si="526"/>
        <v>2016</v>
      </c>
      <c r="V3342">
        <f t="shared" si="527"/>
        <v>2016</v>
      </c>
      <c r="W3342" t="str">
        <f t="shared" si="528"/>
        <v>Nov</v>
      </c>
      <c r="X3342" t="str">
        <f t="shared" si="529"/>
        <v>1000 to 4999</v>
      </c>
      <c r="Y3342" s="12">
        <f>VLOOKUP(H3342,Table1[#All],2,)*Kickstarter!E3342</f>
        <v>4145</v>
      </c>
      <c r="Z3342" s="5">
        <f>Y3342/'currency conversion'!$B$18</f>
        <v>8.9967538526741946E-5</v>
      </c>
    </row>
    <row r="3343" spans="1:26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0"/>
        <v>1</v>
      </c>
      <c r="P3343" s="6">
        <f t="shared" si="521"/>
        <v>119.64285714285714</v>
      </c>
      <c r="Q3343" t="str">
        <f t="shared" si="522"/>
        <v>theater</v>
      </c>
      <c r="R3343" t="str">
        <f t="shared" si="523"/>
        <v>plays</v>
      </c>
      <c r="S3343" s="10">
        <f t="shared" si="524"/>
        <v>42510.548854166671</v>
      </c>
      <c r="T3343" s="10">
        <f t="shared" si="525"/>
        <v>42533.458333333328</v>
      </c>
      <c r="U3343">
        <f t="shared" si="526"/>
        <v>2016</v>
      </c>
      <c r="V3343">
        <f t="shared" si="527"/>
        <v>2016</v>
      </c>
      <c r="W3343" t="str">
        <f t="shared" si="528"/>
        <v>May</v>
      </c>
      <c r="X3343" t="str">
        <f t="shared" si="529"/>
        <v>1000 to 4999</v>
      </c>
      <c r="Y3343" s="12">
        <f>VLOOKUP(H3343,Table1[#All],2,)*Kickstarter!E3343</f>
        <v>4388.5</v>
      </c>
      <c r="Z3343" s="5">
        <f>Y3343/'currency conversion'!$B$18</f>
        <v>9.525272444501979E-5</v>
      </c>
    </row>
    <row r="3344" spans="1:26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0"/>
        <v>1.0166666666666666</v>
      </c>
      <c r="P3344" s="6">
        <f t="shared" si="521"/>
        <v>78.205128205128204</v>
      </c>
      <c r="Q3344" t="str">
        <f t="shared" si="522"/>
        <v>theater</v>
      </c>
      <c r="R3344" t="str">
        <f t="shared" si="523"/>
        <v>plays</v>
      </c>
      <c r="S3344" s="10">
        <f t="shared" si="524"/>
        <v>42062.046412037038</v>
      </c>
      <c r="T3344" s="10">
        <f t="shared" si="525"/>
        <v>42094.957638888889</v>
      </c>
      <c r="U3344">
        <f t="shared" si="526"/>
        <v>2015</v>
      </c>
      <c r="V3344">
        <f t="shared" si="527"/>
        <v>2015</v>
      </c>
      <c r="W3344" t="str">
        <f t="shared" si="528"/>
        <v>Feb</v>
      </c>
      <c r="X3344" t="str">
        <f t="shared" si="529"/>
        <v>5000 to 9999</v>
      </c>
      <c r="Y3344" s="12">
        <f>VLOOKUP(H3344,Table1[#All],2,)*Kickstarter!E3344</f>
        <v>6100</v>
      </c>
      <c r="Z3344" s="5">
        <f>Y3344/'currency conversion'!$B$18</f>
        <v>1.3240096140244289E-4</v>
      </c>
    </row>
    <row r="3345" spans="1:26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0"/>
        <v>1.7142857142857142</v>
      </c>
      <c r="P3345" s="6">
        <f t="shared" si="521"/>
        <v>52.173913043478258</v>
      </c>
      <c r="Q3345" t="str">
        <f t="shared" si="522"/>
        <v>theater</v>
      </c>
      <c r="R3345" t="str">
        <f t="shared" si="523"/>
        <v>plays</v>
      </c>
      <c r="S3345" s="10">
        <f t="shared" si="524"/>
        <v>42452.666481481487</v>
      </c>
      <c r="T3345" s="10">
        <f t="shared" si="525"/>
        <v>42473.304166666669</v>
      </c>
      <c r="U3345">
        <f t="shared" si="526"/>
        <v>2016</v>
      </c>
      <c r="V3345">
        <f t="shared" si="527"/>
        <v>2016</v>
      </c>
      <c r="W3345" t="str">
        <f t="shared" si="528"/>
        <v>Mar</v>
      </c>
      <c r="X3345" t="str">
        <f t="shared" si="529"/>
        <v>1000 to 4999</v>
      </c>
      <c r="Y3345" s="12">
        <f>VLOOKUP(H3345,Table1[#All],2,)*Kickstarter!E3345</f>
        <v>1572</v>
      </c>
      <c r="Z3345" s="5">
        <f>Y3345/'currency conversion'!$B$18</f>
        <v>3.412037890567873E-5</v>
      </c>
    </row>
    <row r="3346" spans="1:26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0"/>
        <v>1.0144444444444445</v>
      </c>
      <c r="P3346" s="6">
        <f t="shared" si="521"/>
        <v>114.125</v>
      </c>
      <c r="Q3346" t="str">
        <f t="shared" si="522"/>
        <v>theater</v>
      </c>
      <c r="R3346" t="str">
        <f t="shared" si="523"/>
        <v>plays</v>
      </c>
      <c r="S3346" s="10">
        <f t="shared" si="524"/>
        <v>41850.950150462959</v>
      </c>
      <c r="T3346" s="10">
        <f t="shared" si="525"/>
        <v>41880.950150462959</v>
      </c>
      <c r="U3346">
        <f t="shared" si="526"/>
        <v>2014</v>
      </c>
      <c r="V3346">
        <f t="shared" si="527"/>
        <v>2014</v>
      </c>
      <c r="W3346" t="str">
        <f t="shared" si="528"/>
        <v>Jul</v>
      </c>
      <c r="X3346" t="str">
        <f t="shared" si="529"/>
        <v>1000 to 4999</v>
      </c>
      <c r="Y3346" s="12">
        <f>VLOOKUP(H3346,Table1[#All],2,)*Kickstarter!E3346</f>
        <v>4565</v>
      </c>
      <c r="Z3346" s="5">
        <f>Y3346/'currency conversion'!$B$18</f>
        <v>9.908367029543473E-5</v>
      </c>
    </row>
    <row r="3347" spans="1:26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0"/>
        <v>1.3</v>
      </c>
      <c r="P3347" s="6">
        <f t="shared" si="521"/>
        <v>50</v>
      </c>
      <c r="Q3347" t="str">
        <f t="shared" si="522"/>
        <v>theater</v>
      </c>
      <c r="R3347" t="str">
        <f t="shared" si="523"/>
        <v>plays</v>
      </c>
      <c r="S3347" s="10">
        <f t="shared" si="524"/>
        <v>42052.856111111112</v>
      </c>
      <c r="T3347" s="10">
        <f t="shared" si="525"/>
        <v>42111.775694444441</v>
      </c>
      <c r="U3347">
        <f t="shared" si="526"/>
        <v>2015</v>
      </c>
      <c r="V3347">
        <f t="shared" si="527"/>
        <v>2015</v>
      </c>
      <c r="W3347" t="str">
        <f t="shared" si="528"/>
        <v>Feb</v>
      </c>
      <c r="X3347" t="str">
        <f t="shared" si="529"/>
        <v>&lt;1000</v>
      </c>
      <c r="Y3347" s="12">
        <f>VLOOKUP(H3347,Table1[#All],2,)*Kickstarter!E3347</f>
        <v>650</v>
      </c>
      <c r="Z3347" s="5">
        <f>Y3347/'currency conversion'!$B$18</f>
        <v>1.410829916583408E-5</v>
      </c>
    </row>
    <row r="3348" spans="1:26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0"/>
        <v>1.1000000000000001</v>
      </c>
      <c r="P3348" s="6">
        <f t="shared" si="521"/>
        <v>91.666666666666671</v>
      </c>
      <c r="Q3348" t="str">
        <f t="shared" si="522"/>
        <v>theater</v>
      </c>
      <c r="R3348" t="str">
        <f t="shared" si="523"/>
        <v>plays</v>
      </c>
      <c r="S3348" s="10">
        <f t="shared" si="524"/>
        <v>42053.774421296301</v>
      </c>
      <c r="T3348" s="10">
        <f t="shared" si="525"/>
        <v>42060.774421296301</v>
      </c>
      <c r="U3348">
        <f t="shared" si="526"/>
        <v>2015</v>
      </c>
      <c r="V3348">
        <f t="shared" si="527"/>
        <v>2015</v>
      </c>
      <c r="W3348" t="str">
        <f t="shared" si="528"/>
        <v>Feb</v>
      </c>
      <c r="X3348" t="str">
        <f t="shared" si="529"/>
        <v>1000 to 4999</v>
      </c>
      <c r="Y3348" s="12">
        <f>VLOOKUP(H3348,Table1[#All],2,)*Kickstarter!E3348</f>
        <v>1650</v>
      </c>
      <c r="Z3348" s="5">
        <f>Y3348/'currency conversion'!$B$18</f>
        <v>3.5813374805578817E-5</v>
      </c>
    </row>
    <row r="3349" spans="1:26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0"/>
        <v>1.1944999999999999</v>
      </c>
      <c r="P3349" s="6">
        <f t="shared" si="521"/>
        <v>108.59090909090909</v>
      </c>
      <c r="Q3349" t="str">
        <f t="shared" si="522"/>
        <v>theater</v>
      </c>
      <c r="R3349" t="str">
        <f t="shared" si="523"/>
        <v>plays</v>
      </c>
      <c r="S3349" s="10">
        <f t="shared" si="524"/>
        <v>42484.301550925928</v>
      </c>
      <c r="T3349" s="10">
        <f t="shared" si="525"/>
        <v>42498.625</v>
      </c>
      <c r="U3349">
        <f t="shared" si="526"/>
        <v>2016</v>
      </c>
      <c r="V3349">
        <f t="shared" si="527"/>
        <v>2016</v>
      </c>
      <c r="W3349" t="str">
        <f t="shared" si="528"/>
        <v>Apr</v>
      </c>
      <c r="X3349" t="str">
        <f t="shared" si="529"/>
        <v>1000 to 4999</v>
      </c>
      <c r="Y3349" s="12">
        <f>VLOOKUP(H3349,Table1[#All],2,)*Kickstarter!E3349</f>
        <v>3129.59</v>
      </c>
      <c r="Z3349" s="5">
        <f>Y3349/'currency conversion'!$B$18</f>
        <v>6.7927987671388741E-5</v>
      </c>
    </row>
    <row r="3350" spans="1:26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0"/>
        <v>1.002909090909091</v>
      </c>
      <c r="P3350" s="6">
        <f t="shared" si="521"/>
        <v>69.822784810126578</v>
      </c>
      <c r="Q3350" t="str">
        <f t="shared" si="522"/>
        <v>theater</v>
      </c>
      <c r="R3350" t="str">
        <f t="shared" si="523"/>
        <v>plays</v>
      </c>
      <c r="S3350" s="10">
        <f t="shared" si="524"/>
        <v>42466.308796296296</v>
      </c>
      <c r="T3350" s="10">
        <f t="shared" si="525"/>
        <v>42489.915972222225</v>
      </c>
      <c r="U3350">
        <f t="shared" si="526"/>
        <v>2016</v>
      </c>
      <c r="V3350">
        <f t="shared" si="527"/>
        <v>2016</v>
      </c>
      <c r="W3350" t="str">
        <f t="shared" si="528"/>
        <v>Apr</v>
      </c>
      <c r="X3350" t="str">
        <f t="shared" si="529"/>
        <v>5000 to 9999</v>
      </c>
      <c r="Y3350" s="12">
        <f>VLOOKUP(H3350,Table1[#All],2,)*Kickstarter!E3350</f>
        <v>5516</v>
      </c>
      <c r="Z3350" s="5">
        <f>Y3350/'currency conversion'!$B$18</f>
        <v>1.1972519722883198E-4</v>
      </c>
    </row>
    <row r="3351" spans="1:26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0"/>
        <v>1.534</v>
      </c>
      <c r="P3351" s="6">
        <f t="shared" si="521"/>
        <v>109.57142857142857</v>
      </c>
      <c r="Q3351" t="str">
        <f t="shared" si="522"/>
        <v>theater</v>
      </c>
      <c r="R3351" t="str">
        <f t="shared" si="523"/>
        <v>plays</v>
      </c>
      <c r="S3351" s="10">
        <f t="shared" si="524"/>
        <v>42512.860787037032</v>
      </c>
      <c r="T3351" s="10">
        <f t="shared" si="525"/>
        <v>42534.458333333328</v>
      </c>
      <c r="U3351">
        <f t="shared" si="526"/>
        <v>2016</v>
      </c>
      <c r="V3351">
        <f t="shared" si="527"/>
        <v>2016</v>
      </c>
      <c r="W3351" t="str">
        <f t="shared" si="528"/>
        <v>May</v>
      </c>
      <c r="X3351" t="str">
        <f t="shared" si="529"/>
        <v>1000 to 4999</v>
      </c>
      <c r="Y3351" s="12">
        <f>VLOOKUP(H3351,Table1[#All],2,)*Kickstarter!E3351</f>
        <v>1534</v>
      </c>
      <c r="Z3351" s="5">
        <f>Y3351/'currency conversion'!$B$18</f>
        <v>3.3295586031368431E-5</v>
      </c>
    </row>
    <row r="3352" spans="1:26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0"/>
        <v>1.0442857142857143</v>
      </c>
      <c r="P3352" s="6">
        <f t="shared" si="521"/>
        <v>71.666666666666671</v>
      </c>
      <c r="Q3352" t="str">
        <f t="shared" si="522"/>
        <v>theater</v>
      </c>
      <c r="R3352" t="str">
        <f t="shared" si="523"/>
        <v>plays</v>
      </c>
      <c r="S3352" s="10">
        <f t="shared" si="524"/>
        <v>42302.451516203699</v>
      </c>
      <c r="T3352" s="10">
        <f t="shared" si="525"/>
        <v>42337.708333333328</v>
      </c>
      <c r="U3352">
        <f t="shared" si="526"/>
        <v>2015</v>
      </c>
      <c r="V3352">
        <f t="shared" si="527"/>
        <v>2015</v>
      </c>
      <c r="W3352" t="str">
        <f t="shared" si="528"/>
        <v>Oct</v>
      </c>
      <c r="X3352" t="str">
        <f t="shared" si="529"/>
        <v>1000 to 4999</v>
      </c>
      <c r="Y3352" s="12">
        <f>VLOOKUP(H3352,Table1[#All],2,)*Kickstarter!E3352</f>
        <v>4166.7</v>
      </c>
      <c r="Z3352" s="5">
        <f>Y3352/'currency conversion'!$B$18</f>
        <v>9.0438538668124392E-5</v>
      </c>
    </row>
    <row r="3353" spans="1:26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0"/>
        <v>1.0109999999999999</v>
      </c>
      <c r="P3353" s="6">
        <f t="shared" si="521"/>
        <v>93.611111111111114</v>
      </c>
      <c r="Q3353" t="str">
        <f t="shared" si="522"/>
        <v>theater</v>
      </c>
      <c r="R3353" t="str">
        <f t="shared" si="523"/>
        <v>plays</v>
      </c>
      <c r="S3353" s="10">
        <f t="shared" si="524"/>
        <v>41806.145428240743</v>
      </c>
      <c r="T3353" s="10">
        <f t="shared" si="525"/>
        <v>41843.208333333336</v>
      </c>
      <c r="U3353">
        <f t="shared" si="526"/>
        <v>2014</v>
      </c>
      <c r="V3353">
        <f t="shared" si="527"/>
        <v>2014</v>
      </c>
      <c r="W3353" t="str">
        <f t="shared" si="528"/>
        <v>Jun</v>
      </c>
      <c r="X3353" t="str">
        <f t="shared" si="529"/>
        <v>5000 to 9999</v>
      </c>
      <c r="Y3353" s="12">
        <f>VLOOKUP(H3353,Table1[#All],2,)*Kickstarter!E3353</f>
        <v>6622.05</v>
      </c>
      <c r="Z3353" s="5">
        <f>Y3353/'currency conversion'!$B$18</f>
        <v>1.4373209614017166E-4</v>
      </c>
    </row>
    <row r="3354" spans="1:26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0"/>
        <v>1.0751999999999999</v>
      </c>
      <c r="P3354" s="6">
        <f t="shared" si="521"/>
        <v>76.8</v>
      </c>
      <c r="Q3354" t="str">
        <f t="shared" si="522"/>
        <v>theater</v>
      </c>
      <c r="R3354" t="str">
        <f t="shared" si="523"/>
        <v>plays</v>
      </c>
      <c r="S3354" s="10">
        <f t="shared" si="524"/>
        <v>42495.742800925931</v>
      </c>
      <c r="T3354" s="10">
        <f t="shared" si="525"/>
        <v>42552.708333333328</v>
      </c>
      <c r="U3354">
        <f t="shared" si="526"/>
        <v>2016</v>
      </c>
      <c r="V3354">
        <f t="shared" si="527"/>
        <v>2016</v>
      </c>
      <c r="W3354" t="str">
        <f t="shared" si="528"/>
        <v>May</v>
      </c>
      <c r="X3354" t="str">
        <f t="shared" si="529"/>
        <v>5000 to 9999</v>
      </c>
      <c r="Y3354" s="12">
        <f>VLOOKUP(H3354,Table1[#All],2,)*Kickstarter!E3354</f>
        <v>7042.56</v>
      </c>
      <c r="Z3354" s="5">
        <f>Y3354/'currency conversion'!$B$18</f>
        <v>1.528592974974407E-4</v>
      </c>
    </row>
    <row r="3355" spans="1:26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0"/>
        <v>3.15</v>
      </c>
      <c r="P3355" s="6">
        <f t="shared" si="521"/>
        <v>35.795454545454547</v>
      </c>
      <c r="Q3355" t="str">
        <f t="shared" si="522"/>
        <v>theater</v>
      </c>
      <c r="R3355" t="str">
        <f t="shared" si="523"/>
        <v>plays</v>
      </c>
      <c r="S3355" s="10">
        <f t="shared" si="524"/>
        <v>42479.182291666672</v>
      </c>
      <c r="T3355" s="10">
        <f t="shared" si="525"/>
        <v>42492.708333333328</v>
      </c>
      <c r="U3355">
        <f t="shared" si="526"/>
        <v>2016</v>
      </c>
      <c r="V3355">
        <f t="shared" si="527"/>
        <v>2016</v>
      </c>
      <c r="W3355" t="str">
        <f t="shared" si="528"/>
        <v>Apr</v>
      </c>
      <c r="X3355" t="str">
        <f t="shared" si="529"/>
        <v>1000 to 4999</v>
      </c>
      <c r="Y3355" s="12">
        <f>VLOOKUP(H3355,Table1[#All],2,)*Kickstarter!E3355</f>
        <v>2063.25</v>
      </c>
      <c r="Z3355" s="5">
        <f>Y3355/'currency conversion'!$B$18</f>
        <v>4.4782997313703334E-5</v>
      </c>
    </row>
    <row r="3356" spans="1:26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0"/>
        <v>1.0193333333333334</v>
      </c>
      <c r="P3356" s="6">
        <f t="shared" si="521"/>
        <v>55.6</v>
      </c>
      <c r="Q3356" t="str">
        <f t="shared" si="522"/>
        <v>theater</v>
      </c>
      <c r="R3356" t="str">
        <f t="shared" si="523"/>
        <v>plays</v>
      </c>
      <c r="S3356" s="10">
        <f t="shared" si="524"/>
        <v>42270.4769212963</v>
      </c>
      <c r="T3356" s="10">
        <f t="shared" si="525"/>
        <v>42305.917361111111</v>
      </c>
      <c r="U3356">
        <f t="shared" si="526"/>
        <v>2015</v>
      </c>
      <c r="V3356">
        <f t="shared" si="527"/>
        <v>2015</v>
      </c>
      <c r="W3356" t="str">
        <f t="shared" si="528"/>
        <v>Sep</v>
      </c>
      <c r="X3356" t="str">
        <f t="shared" si="529"/>
        <v>1000 to 4999</v>
      </c>
      <c r="Y3356" s="12">
        <f>VLOOKUP(H3356,Table1[#All],2,)*Kickstarter!E3356</f>
        <v>3058</v>
      </c>
      <c r="Z3356" s="5">
        <f>Y3356/'currency conversion'!$B$18</f>
        <v>6.6374121306339416E-5</v>
      </c>
    </row>
    <row r="3357" spans="1:26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0"/>
        <v>1.2628571428571429</v>
      </c>
      <c r="P3357" s="6">
        <f t="shared" si="521"/>
        <v>147.33333333333334</v>
      </c>
      <c r="Q3357" t="str">
        <f t="shared" si="522"/>
        <v>theater</v>
      </c>
      <c r="R3357" t="str">
        <f t="shared" si="523"/>
        <v>plays</v>
      </c>
      <c r="S3357" s="10">
        <f t="shared" si="524"/>
        <v>42489.369525462964</v>
      </c>
      <c r="T3357" s="10">
        <f t="shared" si="525"/>
        <v>42500.220138888893</v>
      </c>
      <c r="U3357">
        <f t="shared" si="526"/>
        <v>2016</v>
      </c>
      <c r="V3357">
        <f t="shared" si="527"/>
        <v>2016</v>
      </c>
      <c r="W3357" t="str">
        <f t="shared" si="528"/>
        <v>Apr</v>
      </c>
      <c r="X3357" t="str">
        <f t="shared" si="529"/>
        <v>1000 to 4999</v>
      </c>
      <c r="Y3357" s="12">
        <f>VLOOKUP(H3357,Table1[#All],2,)*Kickstarter!E3357</f>
        <v>2895.1</v>
      </c>
      <c r="Z3357" s="5">
        <f>Y3357/'currency conversion'!$B$18</f>
        <v>6.2838364484624987E-5</v>
      </c>
    </row>
    <row r="3358" spans="1:26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0"/>
        <v>1.014</v>
      </c>
      <c r="P3358" s="6">
        <f t="shared" si="521"/>
        <v>56.333333333333336</v>
      </c>
      <c r="Q3358" t="str">
        <f t="shared" si="522"/>
        <v>theater</v>
      </c>
      <c r="R3358" t="str">
        <f t="shared" si="523"/>
        <v>plays</v>
      </c>
      <c r="S3358" s="10">
        <f t="shared" si="524"/>
        <v>42536.565648148149</v>
      </c>
      <c r="T3358" s="10">
        <f t="shared" si="525"/>
        <v>42566.565648148149</v>
      </c>
      <c r="U3358">
        <f t="shared" si="526"/>
        <v>2016</v>
      </c>
      <c r="V3358">
        <f t="shared" si="527"/>
        <v>2016</v>
      </c>
      <c r="W3358" t="str">
        <f t="shared" si="528"/>
        <v>Jun</v>
      </c>
      <c r="X3358" t="str">
        <f t="shared" si="529"/>
        <v>1000 to 4999</v>
      </c>
      <c r="Y3358" s="12">
        <f>VLOOKUP(H3358,Table1[#All],2,)*Kickstarter!E3358</f>
        <v>1992.51</v>
      </c>
      <c r="Z3358" s="5">
        <f>Y3358/'currency conversion'!$B$18</f>
        <v>4.3247580262947786E-5</v>
      </c>
    </row>
    <row r="3359" spans="1:26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0"/>
        <v>1.01</v>
      </c>
      <c r="P3359" s="6">
        <f t="shared" si="521"/>
        <v>96.19047619047619</v>
      </c>
      <c r="Q3359" t="str">
        <f t="shared" si="522"/>
        <v>theater</v>
      </c>
      <c r="R3359" t="str">
        <f t="shared" si="523"/>
        <v>plays</v>
      </c>
      <c r="S3359" s="10">
        <f t="shared" si="524"/>
        <v>41822.167939814812</v>
      </c>
      <c r="T3359" s="10">
        <f t="shared" si="525"/>
        <v>41852.167939814812</v>
      </c>
      <c r="U3359">
        <f t="shared" si="526"/>
        <v>2014</v>
      </c>
      <c r="V3359">
        <f t="shared" si="527"/>
        <v>2014</v>
      </c>
      <c r="W3359" t="str">
        <f t="shared" si="528"/>
        <v>Jul</v>
      </c>
      <c r="X3359" t="str">
        <f t="shared" si="529"/>
        <v>1000 to 4999</v>
      </c>
      <c r="Y3359" s="12">
        <f>VLOOKUP(H3359,Table1[#All],2,)*Kickstarter!E3359</f>
        <v>2646.2000000000003</v>
      </c>
      <c r="Z3359" s="5">
        <f>Y3359/'currency conversion'!$B$18</f>
        <v>5.7435971157892529E-5</v>
      </c>
    </row>
    <row r="3360" spans="1:26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0"/>
        <v>1.0299</v>
      </c>
      <c r="P3360" s="6">
        <f t="shared" si="521"/>
        <v>63.574074074074076</v>
      </c>
      <c r="Q3360" t="str">
        <f t="shared" si="522"/>
        <v>theater</v>
      </c>
      <c r="R3360" t="str">
        <f t="shared" si="523"/>
        <v>plays</v>
      </c>
      <c r="S3360" s="10">
        <f t="shared" si="524"/>
        <v>41932.061099537037</v>
      </c>
      <c r="T3360" s="10">
        <f t="shared" si="525"/>
        <v>41962.102766203709</v>
      </c>
      <c r="U3360">
        <f t="shared" si="526"/>
        <v>2014</v>
      </c>
      <c r="V3360">
        <f t="shared" si="527"/>
        <v>2014</v>
      </c>
      <c r="W3360" t="str">
        <f t="shared" si="528"/>
        <v>Oct</v>
      </c>
      <c r="X3360" t="str">
        <f t="shared" si="529"/>
        <v>10000 to 14999</v>
      </c>
      <c r="Y3360" s="12">
        <f>VLOOKUP(H3360,Table1[#All],2,)*Kickstarter!E3360</f>
        <v>10299</v>
      </c>
      <c r="Z3360" s="5">
        <f>Y3360/'currency conversion'!$B$18</f>
        <v>2.2354057401373107E-4</v>
      </c>
    </row>
    <row r="3361" spans="1:26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0"/>
        <v>1.0625</v>
      </c>
      <c r="P3361" s="6">
        <f t="shared" si="521"/>
        <v>184.78260869565219</v>
      </c>
      <c r="Q3361" t="str">
        <f t="shared" si="522"/>
        <v>theater</v>
      </c>
      <c r="R3361" t="str">
        <f t="shared" si="523"/>
        <v>plays</v>
      </c>
      <c r="S3361" s="10">
        <f t="shared" si="524"/>
        <v>42745.807106481487</v>
      </c>
      <c r="T3361" s="10">
        <f t="shared" si="525"/>
        <v>42790.807106481487</v>
      </c>
      <c r="U3361">
        <f t="shared" si="526"/>
        <v>2017</v>
      </c>
      <c r="V3361">
        <f t="shared" si="527"/>
        <v>2017</v>
      </c>
      <c r="W3361" t="str">
        <f t="shared" si="528"/>
        <v>Jan</v>
      </c>
      <c r="X3361" t="str">
        <f t="shared" si="529"/>
        <v>1000 to 4999</v>
      </c>
      <c r="Y3361" s="12">
        <f>VLOOKUP(H3361,Table1[#All],2,)*Kickstarter!E3361</f>
        <v>4250</v>
      </c>
      <c r="Z3361" s="5">
        <f>Y3361/'currency conversion'!$B$18</f>
        <v>9.2246571468915142E-5</v>
      </c>
    </row>
    <row r="3362" spans="1:26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0"/>
        <v>1.0137777777777779</v>
      </c>
      <c r="P3362" s="6">
        <f t="shared" si="521"/>
        <v>126.72222222222223</v>
      </c>
      <c r="Q3362" t="str">
        <f t="shared" si="522"/>
        <v>theater</v>
      </c>
      <c r="R3362" t="str">
        <f t="shared" si="523"/>
        <v>plays</v>
      </c>
      <c r="S3362" s="10">
        <f t="shared" si="524"/>
        <v>42696.832673611112</v>
      </c>
      <c r="T3362" s="10">
        <f t="shared" si="525"/>
        <v>42718.415972222225</v>
      </c>
      <c r="U3362">
        <f t="shared" si="526"/>
        <v>2016</v>
      </c>
      <c r="V3362">
        <f t="shared" si="527"/>
        <v>2016</v>
      </c>
      <c r="W3362" t="str">
        <f t="shared" si="528"/>
        <v>Nov</v>
      </c>
      <c r="X3362" t="str">
        <f t="shared" si="529"/>
        <v>5000 to 9999</v>
      </c>
      <c r="Y3362" s="12">
        <f>VLOOKUP(H3362,Table1[#All],2,)*Kickstarter!E3362</f>
        <v>6751.76</v>
      </c>
      <c r="Z3362" s="5">
        <f>Y3362/'currency conversion'!$B$18</f>
        <v>1.4654746150140295E-4</v>
      </c>
    </row>
    <row r="3363" spans="1:26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0"/>
        <v>1.1346000000000001</v>
      </c>
      <c r="P3363" s="6">
        <f t="shared" si="521"/>
        <v>83.42647058823529</v>
      </c>
      <c r="Q3363" t="str">
        <f t="shared" si="522"/>
        <v>theater</v>
      </c>
      <c r="R3363" t="str">
        <f t="shared" si="523"/>
        <v>plays</v>
      </c>
      <c r="S3363" s="10">
        <f t="shared" si="524"/>
        <v>41865.775347222225</v>
      </c>
      <c r="T3363" s="10">
        <f t="shared" si="525"/>
        <v>41883.415972222225</v>
      </c>
      <c r="U3363">
        <f t="shared" si="526"/>
        <v>2014</v>
      </c>
      <c r="V3363">
        <f t="shared" si="527"/>
        <v>2014</v>
      </c>
      <c r="W3363" t="str">
        <f t="shared" si="528"/>
        <v>Aug</v>
      </c>
      <c r="X3363" t="str">
        <f t="shared" si="529"/>
        <v>5000 to 9999</v>
      </c>
      <c r="Y3363" s="12">
        <f>VLOOKUP(H3363,Table1[#All],2,)*Kickstarter!E3363</f>
        <v>5673</v>
      </c>
      <c r="Z3363" s="5">
        <f>Y3363/'currency conversion'!$B$18</f>
        <v>1.231328941042719E-4</v>
      </c>
    </row>
    <row r="3364" spans="1:26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0"/>
        <v>2.1800000000000002</v>
      </c>
      <c r="P3364" s="6">
        <f t="shared" si="521"/>
        <v>54.5</v>
      </c>
      <c r="Q3364" t="str">
        <f t="shared" si="522"/>
        <v>theater</v>
      </c>
      <c r="R3364" t="str">
        <f t="shared" si="523"/>
        <v>plays</v>
      </c>
      <c r="S3364" s="10">
        <f t="shared" si="524"/>
        <v>42055.841631944444</v>
      </c>
      <c r="T3364" s="10">
        <f t="shared" si="525"/>
        <v>42069.954861111109</v>
      </c>
      <c r="U3364">
        <f t="shared" si="526"/>
        <v>2015</v>
      </c>
      <c r="V3364">
        <f t="shared" si="527"/>
        <v>2015</v>
      </c>
      <c r="W3364" t="str">
        <f t="shared" si="528"/>
        <v>Feb</v>
      </c>
      <c r="X3364" t="str">
        <f t="shared" si="529"/>
        <v>1000 to 4999</v>
      </c>
      <c r="Y3364" s="12">
        <f>VLOOKUP(H3364,Table1[#All],2,)*Kickstarter!E3364</f>
        <v>1090</v>
      </c>
      <c r="Z3364" s="5">
        <f>Y3364/'currency conversion'!$B$18</f>
        <v>2.3658532447321763E-5</v>
      </c>
    </row>
    <row r="3365" spans="1:26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0"/>
        <v>1.0141935483870967</v>
      </c>
      <c r="P3365" s="6">
        <f t="shared" si="521"/>
        <v>302.30769230769232</v>
      </c>
      <c r="Q3365" t="str">
        <f t="shared" si="522"/>
        <v>theater</v>
      </c>
      <c r="R3365" t="str">
        <f t="shared" si="523"/>
        <v>plays</v>
      </c>
      <c r="S3365" s="10">
        <f t="shared" si="524"/>
        <v>41851.521354166667</v>
      </c>
      <c r="T3365" s="10">
        <f t="shared" si="525"/>
        <v>41870.416666666664</v>
      </c>
      <c r="U3365">
        <f t="shared" si="526"/>
        <v>2014</v>
      </c>
      <c r="V3365">
        <f t="shared" si="527"/>
        <v>2014</v>
      </c>
      <c r="W3365" t="str">
        <f t="shared" si="528"/>
        <v>Jul</v>
      </c>
      <c r="X3365" t="str">
        <f t="shared" si="529"/>
        <v>5000 to 9999</v>
      </c>
      <c r="Y3365" s="12">
        <f>VLOOKUP(H3365,Table1[#All],2,)*Kickstarter!E3365</f>
        <v>7860</v>
      </c>
      <c r="Z3365" s="5">
        <f>Y3365/'currency conversion'!$B$18</f>
        <v>1.7060189452839365E-4</v>
      </c>
    </row>
    <row r="3366" spans="1:26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0"/>
        <v>1.0593333333333332</v>
      </c>
      <c r="P3366" s="6">
        <f t="shared" si="521"/>
        <v>44.138888888888886</v>
      </c>
      <c r="Q3366" t="str">
        <f t="shared" si="522"/>
        <v>theater</v>
      </c>
      <c r="R3366" t="str">
        <f t="shared" si="523"/>
        <v>plays</v>
      </c>
      <c r="S3366" s="10">
        <f t="shared" si="524"/>
        <v>42422.727418981478</v>
      </c>
      <c r="T3366" s="10">
        <f t="shared" si="525"/>
        <v>42444.625</v>
      </c>
      <c r="U3366">
        <f t="shared" si="526"/>
        <v>2016</v>
      </c>
      <c r="V3366">
        <f t="shared" si="527"/>
        <v>2016</v>
      </c>
      <c r="W3366" t="str">
        <f t="shared" si="528"/>
        <v>Feb</v>
      </c>
      <c r="X3366" t="str">
        <f t="shared" si="529"/>
        <v>1000 to 4999</v>
      </c>
      <c r="Y3366" s="12">
        <f>VLOOKUP(H3366,Table1[#All],2,)*Kickstarter!E3366</f>
        <v>4163.18</v>
      </c>
      <c r="Z3366" s="5">
        <f>Y3366/'currency conversion'!$B$18</f>
        <v>9.036213680187251E-5</v>
      </c>
    </row>
    <row r="3367" spans="1:26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0"/>
        <v>1.04</v>
      </c>
      <c r="P3367" s="6">
        <f t="shared" si="521"/>
        <v>866.66666666666663</v>
      </c>
      <c r="Q3367" t="str">
        <f t="shared" si="522"/>
        <v>theater</v>
      </c>
      <c r="R3367" t="str">
        <f t="shared" si="523"/>
        <v>plays</v>
      </c>
      <c r="S3367" s="10">
        <f t="shared" si="524"/>
        <v>42320.851759259254</v>
      </c>
      <c r="T3367" s="10">
        <f t="shared" si="525"/>
        <v>42350.851759259254</v>
      </c>
      <c r="U3367">
        <f t="shared" si="526"/>
        <v>2015</v>
      </c>
      <c r="V3367">
        <f t="shared" si="527"/>
        <v>2015</v>
      </c>
      <c r="W3367" t="str">
        <f t="shared" si="528"/>
        <v>Nov</v>
      </c>
      <c r="X3367" t="str">
        <f t="shared" si="529"/>
        <v>1000 to 4999</v>
      </c>
      <c r="Y3367" s="12">
        <f>VLOOKUP(H3367,Table1[#All],2,)*Kickstarter!E3367</f>
        <v>2600</v>
      </c>
      <c r="Z3367" s="5">
        <f>Y3367/'currency conversion'!$B$18</f>
        <v>5.6433196663336318E-5</v>
      </c>
    </row>
    <row r="3368" spans="1:26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0"/>
        <v>2.21</v>
      </c>
      <c r="P3368" s="6">
        <f t="shared" si="521"/>
        <v>61.388888888888886</v>
      </c>
      <c r="Q3368" t="str">
        <f t="shared" si="522"/>
        <v>theater</v>
      </c>
      <c r="R3368" t="str">
        <f t="shared" si="523"/>
        <v>plays</v>
      </c>
      <c r="S3368" s="10">
        <f t="shared" si="524"/>
        <v>42106.817557870367</v>
      </c>
      <c r="T3368" s="10">
        <f t="shared" si="525"/>
        <v>42136.817557870367</v>
      </c>
      <c r="U3368">
        <f t="shared" si="526"/>
        <v>2015</v>
      </c>
      <c r="V3368">
        <f t="shared" si="527"/>
        <v>2015</v>
      </c>
      <c r="W3368" t="str">
        <f t="shared" si="528"/>
        <v>Apr</v>
      </c>
      <c r="X3368" t="str">
        <f t="shared" si="529"/>
        <v>1000 to 4999</v>
      </c>
      <c r="Y3368" s="12">
        <f>VLOOKUP(H3368,Table1[#All],2,)*Kickstarter!E3368</f>
        <v>1105</v>
      </c>
      <c r="Z3368" s="5">
        <f>Y3368/'currency conversion'!$B$18</f>
        <v>2.3984108581917935E-5</v>
      </c>
    </row>
    <row r="3369" spans="1:26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0"/>
        <v>1.1866666666666668</v>
      </c>
      <c r="P3369" s="6">
        <f t="shared" si="521"/>
        <v>29.666666666666668</v>
      </c>
      <c r="Q3369" t="str">
        <f t="shared" si="522"/>
        <v>theater</v>
      </c>
      <c r="R3369" t="str">
        <f t="shared" si="523"/>
        <v>plays</v>
      </c>
      <c r="S3369" s="10">
        <f t="shared" si="524"/>
        <v>42192.683958333335</v>
      </c>
      <c r="T3369" s="10">
        <f t="shared" si="525"/>
        <v>42217.683958333335</v>
      </c>
      <c r="U3369">
        <f t="shared" si="526"/>
        <v>2015</v>
      </c>
      <c r="V3369">
        <f t="shared" si="527"/>
        <v>2015</v>
      </c>
      <c r="W3369" t="str">
        <f t="shared" si="528"/>
        <v>Jul</v>
      </c>
      <c r="X3369" t="str">
        <f t="shared" si="529"/>
        <v>&lt;1000</v>
      </c>
      <c r="Y3369" s="12">
        <f>VLOOKUP(H3369,Table1[#All],2,)*Kickstarter!E3369</f>
        <v>1165.9000000000001</v>
      </c>
      <c r="Z3369" s="5">
        <f>Y3369/'currency conversion'!$B$18</f>
        <v>2.5305947688378394E-5</v>
      </c>
    </row>
    <row r="3370" spans="1:26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0"/>
        <v>1.046</v>
      </c>
      <c r="P3370" s="6">
        <f t="shared" si="521"/>
        <v>45.478260869565219</v>
      </c>
      <c r="Q3370" t="str">
        <f t="shared" si="522"/>
        <v>theater</v>
      </c>
      <c r="R3370" t="str">
        <f t="shared" si="523"/>
        <v>plays</v>
      </c>
      <c r="S3370" s="10">
        <f t="shared" si="524"/>
        <v>41968.949756944443</v>
      </c>
      <c r="T3370" s="10">
        <f t="shared" si="525"/>
        <v>42004.958333333328</v>
      </c>
      <c r="U3370">
        <f t="shared" si="526"/>
        <v>2014</v>
      </c>
      <c r="V3370">
        <f t="shared" si="527"/>
        <v>2014</v>
      </c>
      <c r="W3370" t="str">
        <f t="shared" si="528"/>
        <v>Nov</v>
      </c>
      <c r="X3370" t="str">
        <f t="shared" si="529"/>
        <v>1000 to 4999</v>
      </c>
      <c r="Y3370" s="12">
        <f>VLOOKUP(H3370,Table1[#All],2,)*Kickstarter!E3370</f>
        <v>1046</v>
      </c>
      <c r="Z3370" s="5">
        <f>Y3370/'currency conversion'!$B$18</f>
        <v>2.2703509119172997E-5</v>
      </c>
    </row>
    <row r="3371" spans="1:26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0"/>
        <v>1.0389999999999999</v>
      </c>
      <c r="P3371" s="6">
        <f t="shared" si="521"/>
        <v>96.203703703703709</v>
      </c>
      <c r="Q3371" t="str">
        <f t="shared" si="522"/>
        <v>theater</v>
      </c>
      <c r="R3371" t="str">
        <f t="shared" si="523"/>
        <v>plays</v>
      </c>
      <c r="S3371" s="10">
        <f t="shared" si="524"/>
        <v>42689.791435185187</v>
      </c>
      <c r="T3371" s="10">
        <f t="shared" si="525"/>
        <v>42749.791435185187</v>
      </c>
      <c r="U3371">
        <f t="shared" si="526"/>
        <v>2016</v>
      </c>
      <c r="V3371">
        <f t="shared" si="527"/>
        <v>2017</v>
      </c>
      <c r="W3371" t="str">
        <f t="shared" si="528"/>
        <v>Nov</v>
      </c>
      <c r="X3371" t="str">
        <f t="shared" si="529"/>
        <v>5000 to 9999</v>
      </c>
      <c r="Y3371" s="12">
        <f>VLOOKUP(H3371,Table1[#All],2,)*Kickstarter!E3371</f>
        <v>5922.2999999999993</v>
      </c>
      <c r="Z3371" s="5">
        <f>Y3371/'currency conversion'!$B$18</f>
        <v>1.2854396946126024E-4</v>
      </c>
    </row>
    <row r="3372" spans="1:26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0"/>
        <v>1.1773333333333333</v>
      </c>
      <c r="P3372" s="6">
        <f t="shared" si="521"/>
        <v>67.92307692307692</v>
      </c>
      <c r="Q3372" t="str">
        <f t="shared" si="522"/>
        <v>theater</v>
      </c>
      <c r="R3372" t="str">
        <f t="shared" si="523"/>
        <v>plays</v>
      </c>
      <c r="S3372" s="10">
        <f t="shared" si="524"/>
        <v>42690.084317129629</v>
      </c>
      <c r="T3372" s="10">
        <f t="shared" si="525"/>
        <v>42721.083333333328</v>
      </c>
      <c r="U3372">
        <f t="shared" si="526"/>
        <v>2016</v>
      </c>
      <c r="V3372">
        <f t="shared" si="527"/>
        <v>2016</v>
      </c>
      <c r="W3372" t="str">
        <f t="shared" si="528"/>
        <v>Nov</v>
      </c>
      <c r="X3372" t="str">
        <f t="shared" si="529"/>
        <v>1000 to 4999</v>
      </c>
      <c r="Y3372" s="12">
        <f>VLOOKUP(H3372,Table1[#All],2,)*Kickstarter!E3372</f>
        <v>1766</v>
      </c>
      <c r="Z3372" s="5">
        <f>Y3372/'currency conversion'!$B$18</f>
        <v>3.8331163579789209E-5</v>
      </c>
    </row>
    <row r="3373" spans="1:26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0"/>
        <v>1.385</v>
      </c>
      <c r="P3373" s="6">
        <f t="shared" si="521"/>
        <v>30.777777777777779</v>
      </c>
      <c r="Q3373" t="str">
        <f t="shared" si="522"/>
        <v>theater</v>
      </c>
      <c r="R3373" t="str">
        <f t="shared" si="523"/>
        <v>plays</v>
      </c>
      <c r="S3373" s="10">
        <f t="shared" si="524"/>
        <v>42312.624594907407</v>
      </c>
      <c r="T3373" s="10">
        <f t="shared" si="525"/>
        <v>42340.624594907407</v>
      </c>
      <c r="U3373">
        <f t="shared" si="526"/>
        <v>2015</v>
      </c>
      <c r="V3373">
        <f t="shared" si="527"/>
        <v>2015</v>
      </c>
      <c r="W3373" t="str">
        <f t="shared" si="528"/>
        <v>Nov</v>
      </c>
      <c r="X3373" t="str">
        <f t="shared" si="529"/>
        <v>&lt;1000</v>
      </c>
      <c r="Y3373" s="12">
        <f>VLOOKUP(H3373,Table1[#All],2,)*Kickstarter!E3373</f>
        <v>277</v>
      </c>
      <c r="Z3373" s="5">
        <f>Y3373/'currency conversion'!$B$18</f>
        <v>6.0123059522092921E-6</v>
      </c>
    </row>
    <row r="3374" spans="1:26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0"/>
        <v>1.0349999999999999</v>
      </c>
      <c r="P3374" s="6">
        <f t="shared" si="521"/>
        <v>38.333333333333336</v>
      </c>
      <c r="Q3374" t="str">
        <f t="shared" si="522"/>
        <v>theater</v>
      </c>
      <c r="R3374" t="str">
        <f t="shared" si="523"/>
        <v>plays</v>
      </c>
      <c r="S3374" s="10">
        <f t="shared" si="524"/>
        <v>41855.298101851848</v>
      </c>
      <c r="T3374" s="10">
        <f t="shared" si="525"/>
        <v>41875.957638888889</v>
      </c>
      <c r="U3374">
        <f t="shared" si="526"/>
        <v>2014</v>
      </c>
      <c r="V3374">
        <f t="shared" si="527"/>
        <v>2014</v>
      </c>
      <c r="W3374" t="str">
        <f t="shared" si="528"/>
        <v>Aug</v>
      </c>
      <c r="X3374" t="str">
        <f t="shared" si="529"/>
        <v>1000 to 4999</v>
      </c>
      <c r="Y3374" s="12">
        <f>VLOOKUP(H3374,Table1[#All],2,)*Kickstarter!E3374</f>
        <v>1035</v>
      </c>
      <c r="Z3374" s="5">
        <f>Y3374/'currency conversion'!$B$18</f>
        <v>2.2464753287135804E-5</v>
      </c>
    </row>
    <row r="3375" spans="1:26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0"/>
        <v>1.0024999999999999</v>
      </c>
      <c r="P3375" s="6">
        <f t="shared" si="521"/>
        <v>66.833333333333329</v>
      </c>
      <c r="Q3375" t="str">
        <f t="shared" si="522"/>
        <v>theater</v>
      </c>
      <c r="R3375" t="str">
        <f t="shared" si="523"/>
        <v>plays</v>
      </c>
      <c r="S3375" s="10">
        <f t="shared" si="524"/>
        <v>42179.604629629626</v>
      </c>
      <c r="T3375" s="10">
        <f t="shared" si="525"/>
        <v>42203.416666666672</v>
      </c>
      <c r="U3375">
        <f t="shared" si="526"/>
        <v>2015</v>
      </c>
      <c r="V3375">
        <f t="shared" si="527"/>
        <v>2015</v>
      </c>
      <c r="W3375" t="str">
        <f t="shared" si="528"/>
        <v>Jun</v>
      </c>
      <c r="X3375" t="str">
        <f t="shared" si="529"/>
        <v>1000 to 4999</v>
      </c>
      <c r="Y3375" s="12">
        <f>VLOOKUP(H3375,Table1[#All],2,)*Kickstarter!E3375</f>
        <v>2626.55</v>
      </c>
      <c r="Z3375" s="5">
        <f>Y3375/'currency conversion'!$B$18</f>
        <v>5.7009466421571548E-5</v>
      </c>
    </row>
    <row r="3376" spans="1:26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0"/>
        <v>1.0657142857142856</v>
      </c>
      <c r="P3376" s="6">
        <f t="shared" si="521"/>
        <v>71.730769230769226</v>
      </c>
      <c r="Q3376" t="str">
        <f t="shared" si="522"/>
        <v>theater</v>
      </c>
      <c r="R3376" t="str">
        <f t="shared" si="523"/>
        <v>plays</v>
      </c>
      <c r="S3376" s="10">
        <f t="shared" si="524"/>
        <v>42275.481666666667</v>
      </c>
      <c r="T3376" s="10">
        <f t="shared" si="525"/>
        <v>42305.481666666667</v>
      </c>
      <c r="U3376">
        <f t="shared" si="526"/>
        <v>2015</v>
      </c>
      <c r="V3376">
        <f t="shared" si="527"/>
        <v>2015</v>
      </c>
      <c r="W3376" t="str">
        <f t="shared" si="528"/>
        <v>Sep</v>
      </c>
      <c r="X3376" t="str">
        <f t="shared" si="529"/>
        <v>1000 to 4999</v>
      </c>
      <c r="Y3376" s="12">
        <f>VLOOKUP(H3376,Table1[#All],2,)*Kickstarter!E3376</f>
        <v>2797.5</v>
      </c>
      <c r="Z3376" s="5">
        <f>Y3376/'currency conversion'!$B$18</f>
        <v>6.0719949102185908E-5</v>
      </c>
    </row>
    <row r="3377" spans="1:26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0"/>
        <v>1</v>
      </c>
      <c r="P3377" s="6">
        <f t="shared" si="521"/>
        <v>176.47058823529412</v>
      </c>
      <c r="Q3377" t="str">
        <f t="shared" si="522"/>
        <v>theater</v>
      </c>
      <c r="R3377" t="str">
        <f t="shared" si="523"/>
        <v>plays</v>
      </c>
      <c r="S3377" s="10">
        <f t="shared" si="524"/>
        <v>41765.360798611109</v>
      </c>
      <c r="T3377" s="10">
        <f t="shared" si="525"/>
        <v>41777.360798611109</v>
      </c>
      <c r="U3377">
        <f t="shared" si="526"/>
        <v>2014</v>
      </c>
      <c r="V3377">
        <f t="shared" si="527"/>
        <v>2014</v>
      </c>
      <c r="W3377" t="str">
        <f t="shared" si="528"/>
        <v>May</v>
      </c>
      <c r="X3377" t="str">
        <f t="shared" si="529"/>
        <v>1000 to 4999</v>
      </c>
      <c r="Y3377" s="12">
        <f>VLOOKUP(H3377,Table1[#All],2,)*Kickstarter!E3377</f>
        <v>3930</v>
      </c>
      <c r="Z3377" s="5">
        <f>Y3377/'currency conversion'!$B$18</f>
        <v>8.5300947264196824E-5</v>
      </c>
    </row>
    <row r="3378" spans="1:26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0"/>
        <v>1.0001249999999999</v>
      </c>
      <c r="P3378" s="6">
        <f t="shared" si="521"/>
        <v>421.10526315789474</v>
      </c>
      <c r="Q3378" t="str">
        <f t="shared" si="522"/>
        <v>theater</v>
      </c>
      <c r="R3378" t="str">
        <f t="shared" si="523"/>
        <v>plays</v>
      </c>
      <c r="S3378" s="10">
        <f t="shared" si="524"/>
        <v>42059.451319444444</v>
      </c>
      <c r="T3378" s="10">
        <f t="shared" si="525"/>
        <v>42119.409652777773</v>
      </c>
      <c r="U3378">
        <f t="shared" si="526"/>
        <v>2015</v>
      </c>
      <c r="V3378">
        <f t="shared" si="527"/>
        <v>2015</v>
      </c>
      <c r="W3378" t="str">
        <f t="shared" si="528"/>
        <v>Feb</v>
      </c>
      <c r="X3378" t="str">
        <f t="shared" si="529"/>
        <v>5000 to 9999</v>
      </c>
      <c r="Y3378" s="12">
        <f>VLOOKUP(H3378,Table1[#All],2,)*Kickstarter!E3378</f>
        <v>8001</v>
      </c>
      <c r="Z3378" s="5">
        <f>Y3378/'currency conversion'!$B$18</f>
        <v>1.7366231019359766E-4</v>
      </c>
    </row>
    <row r="3379" spans="1:26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0"/>
        <v>1.0105</v>
      </c>
      <c r="P3379" s="6">
        <f t="shared" si="521"/>
        <v>104.98701298701299</v>
      </c>
      <c r="Q3379" t="str">
        <f t="shared" si="522"/>
        <v>theater</v>
      </c>
      <c r="R3379" t="str">
        <f t="shared" si="523"/>
        <v>plays</v>
      </c>
      <c r="S3379" s="10">
        <f t="shared" si="524"/>
        <v>42053.482627314814</v>
      </c>
      <c r="T3379" s="10">
        <f t="shared" si="525"/>
        <v>42083.455555555556</v>
      </c>
      <c r="U3379">
        <f t="shared" si="526"/>
        <v>2015</v>
      </c>
      <c r="V3379">
        <f t="shared" si="527"/>
        <v>2015</v>
      </c>
      <c r="W3379" t="str">
        <f t="shared" si="528"/>
        <v>Feb</v>
      </c>
      <c r="X3379" t="str">
        <f t="shared" si="529"/>
        <v>5000 to 9999</v>
      </c>
      <c r="Y3379" s="12">
        <f>VLOOKUP(H3379,Table1[#All],2,)*Kickstarter!E3379</f>
        <v>10590.04</v>
      </c>
      <c r="Z3379" s="5">
        <f>Y3379/'currency conversion'!$B$18</f>
        <v>2.2985761922792239E-4</v>
      </c>
    </row>
    <row r="3380" spans="1:26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0"/>
        <v>1.0763636363636364</v>
      </c>
      <c r="P3380" s="6">
        <f t="shared" si="521"/>
        <v>28.19047619047619</v>
      </c>
      <c r="Q3380" t="str">
        <f t="shared" si="522"/>
        <v>theater</v>
      </c>
      <c r="R3380" t="str">
        <f t="shared" si="523"/>
        <v>plays</v>
      </c>
      <c r="S3380" s="10">
        <f t="shared" si="524"/>
        <v>41858.105393518519</v>
      </c>
      <c r="T3380" s="10">
        <f t="shared" si="525"/>
        <v>41882.297222222223</v>
      </c>
      <c r="U3380">
        <f t="shared" si="526"/>
        <v>2014</v>
      </c>
      <c r="V3380">
        <f t="shared" si="527"/>
        <v>2014</v>
      </c>
      <c r="W3380" t="str">
        <f t="shared" si="528"/>
        <v>Aug</v>
      </c>
      <c r="X3380" t="str">
        <f t="shared" si="529"/>
        <v>&lt;1000</v>
      </c>
      <c r="Y3380" s="12">
        <f>VLOOKUP(H3380,Table1[#All],2,)*Kickstarter!E3380</f>
        <v>775.52</v>
      </c>
      <c r="Z3380" s="5">
        <f>Y3380/'currency conversion'!$B$18</f>
        <v>1.683272026013484E-5</v>
      </c>
    </row>
    <row r="3381" spans="1:26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0"/>
        <v>1.0365</v>
      </c>
      <c r="P3381" s="6">
        <f t="shared" si="521"/>
        <v>54.55263157894737</v>
      </c>
      <c r="Q3381" t="str">
        <f t="shared" si="522"/>
        <v>theater</v>
      </c>
      <c r="R3381" t="str">
        <f t="shared" si="523"/>
        <v>plays</v>
      </c>
      <c r="S3381" s="10">
        <f t="shared" si="524"/>
        <v>42225.263888888891</v>
      </c>
      <c r="T3381" s="10">
        <f t="shared" si="525"/>
        <v>42242.708333333328</v>
      </c>
      <c r="U3381">
        <f t="shared" si="526"/>
        <v>2015</v>
      </c>
      <c r="V3381">
        <f t="shared" si="527"/>
        <v>2015</v>
      </c>
      <c r="W3381" t="str">
        <f t="shared" si="528"/>
        <v>Aug</v>
      </c>
      <c r="X3381" t="str">
        <f t="shared" si="529"/>
        <v>1000 to 4999</v>
      </c>
      <c r="Y3381" s="12">
        <f>VLOOKUP(H3381,Table1[#All],2,)*Kickstarter!E3381</f>
        <v>2715.63</v>
      </c>
      <c r="Z3381" s="5">
        <f>Y3381/'currency conversion'!$B$18</f>
        <v>5.8942954559560003E-5</v>
      </c>
    </row>
    <row r="3382" spans="1:26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0"/>
        <v>1.0443333333333333</v>
      </c>
      <c r="P3382" s="6">
        <f t="shared" si="521"/>
        <v>111.89285714285714</v>
      </c>
      <c r="Q3382" t="str">
        <f t="shared" si="522"/>
        <v>theater</v>
      </c>
      <c r="R3382" t="str">
        <f t="shared" si="523"/>
        <v>plays</v>
      </c>
      <c r="S3382" s="10">
        <f t="shared" si="524"/>
        <v>41937.703449074077</v>
      </c>
      <c r="T3382" s="10">
        <f t="shared" si="525"/>
        <v>41972.745115740741</v>
      </c>
      <c r="U3382">
        <f t="shared" si="526"/>
        <v>2014</v>
      </c>
      <c r="V3382">
        <f t="shared" si="527"/>
        <v>2014</v>
      </c>
      <c r="W3382" t="str">
        <f t="shared" si="528"/>
        <v>Oct</v>
      </c>
      <c r="X3382" t="str">
        <f t="shared" si="529"/>
        <v>1000 to 4999</v>
      </c>
      <c r="Y3382" s="12">
        <f>VLOOKUP(H3382,Table1[#All],2,)*Kickstarter!E3382</f>
        <v>3133</v>
      </c>
      <c r="Z3382" s="5">
        <f>Y3382/'currency conversion'!$B$18</f>
        <v>6.8002001979320262E-5</v>
      </c>
    </row>
    <row r="3383" spans="1:26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0"/>
        <v>1.0225</v>
      </c>
      <c r="P3383" s="6">
        <f t="shared" si="521"/>
        <v>85.208333333333329</v>
      </c>
      <c r="Q3383" t="str">
        <f t="shared" si="522"/>
        <v>theater</v>
      </c>
      <c r="R3383" t="str">
        <f t="shared" si="523"/>
        <v>plays</v>
      </c>
      <c r="S3383" s="10">
        <f t="shared" si="524"/>
        <v>42043.934988425928</v>
      </c>
      <c r="T3383" s="10">
        <f t="shared" si="525"/>
        <v>42073.893321759257</v>
      </c>
      <c r="U3383">
        <f t="shared" si="526"/>
        <v>2015</v>
      </c>
      <c r="V3383">
        <f t="shared" si="527"/>
        <v>2015</v>
      </c>
      <c r="W3383" t="str">
        <f t="shared" si="528"/>
        <v>Feb</v>
      </c>
      <c r="X3383" t="str">
        <f t="shared" si="529"/>
        <v>1000 to 4999</v>
      </c>
      <c r="Y3383" s="12">
        <f>VLOOKUP(H3383,Table1[#All],2,)*Kickstarter!E3383</f>
        <v>4090</v>
      </c>
      <c r="Z3383" s="5">
        <f>Y3383/'currency conversion'!$B$18</f>
        <v>8.8773759366555976E-5</v>
      </c>
    </row>
    <row r="3384" spans="1:26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0"/>
        <v>1.0074285714285713</v>
      </c>
      <c r="P3384" s="6">
        <f t="shared" si="521"/>
        <v>76.652173913043484</v>
      </c>
      <c r="Q3384" t="str">
        <f t="shared" si="522"/>
        <v>theater</v>
      </c>
      <c r="R3384" t="str">
        <f t="shared" si="523"/>
        <v>plays</v>
      </c>
      <c r="S3384" s="10">
        <f t="shared" si="524"/>
        <v>42559.181203703702</v>
      </c>
      <c r="T3384" s="10">
        <f t="shared" si="525"/>
        <v>42583.707638888889</v>
      </c>
      <c r="U3384">
        <f t="shared" si="526"/>
        <v>2016</v>
      </c>
      <c r="V3384">
        <f t="shared" si="527"/>
        <v>2016</v>
      </c>
      <c r="W3384" t="str">
        <f t="shared" si="528"/>
        <v>Jul</v>
      </c>
      <c r="X3384" t="str">
        <f t="shared" si="529"/>
        <v>1000 to 4999</v>
      </c>
      <c r="Y3384" s="12">
        <f>VLOOKUP(H3384,Table1[#All],2,)*Kickstarter!E3384</f>
        <v>4619.0600000000004</v>
      </c>
      <c r="Z3384" s="5">
        <f>Y3384/'currency conversion'!$B$18</f>
        <v>1.0025704668451934E-4</v>
      </c>
    </row>
    <row r="3385" spans="1:26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0"/>
        <v>1.1171428571428572</v>
      </c>
      <c r="P3385" s="6">
        <f t="shared" si="521"/>
        <v>65.166666666666671</v>
      </c>
      <c r="Q3385" t="str">
        <f t="shared" si="522"/>
        <v>theater</v>
      </c>
      <c r="R3385" t="str">
        <f t="shared" si="523"/>
        <v>plays</v>
      </c>
      <c r="S3385" s="10">
        <f t="shared" si="524"/>
        <v>42524.532638888893</v>
      </c>
      <c r="T3385" s="10">
        <f t="shared" si="525"/>
        <v>42544.532638888893</v>
      </c>
      <c r="U3385">
        <f t="shared" si="526"/>
        <v>2016</v>
      </c>
      <c r="V3385">
        <f t="shared" si="527"/>
        <v>2016</v>
      </c>
      <c r="W3385" t="str">
        <f t="shared" si="528"/>
        <v>Jun</v>
      </c>
      <c r="X3385" t="str">
        <f t="shared" si="529"/>
        <v>1000 to 4999</v>
      </c>
      <c r="Y3385" s="12">
        <f>VLOOKUP(H3385,Table1[#All],2,)*Kickstarter!E3385</f>
        <v>1955</v>
      </c>
      <c r="Z3385" s="5">
        <f>Y3385/'currency conversion'!$B$18</f>
        <v>4.243342287570096E-5</v>
      </c>
    </row>
    <row r="3386" spans="1:26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0"/>
        <v>1.0001100000000001</v>
      </c>
      <c r="P3386" s="6">
        <f t="shared" si="521"/>
        <v>93.760312499999998</v>
      </c>
      <c r="Q3386" t="str">
        <f t="shared" si="522"/>
        <v>theater</v>
      </c>
      <c r="R3386" t="str">
        <f t="shared" si="523"/>
        <v>plays</v>
      </c>
      <c r="S3386" s="10">
        <f t="shared" si="524"/>
        <v>42291.837592592594</v>
      </c>
      <c r="T3386" s="10">
        <f t="shared" si="525"/>
        <v>42328.875</v>
      </c>
      <c r="U3386">
        <f t="shared" si="526"/>
        <v>2015</v>
      </c>
      <c r="V3386">
        <f t="shared" si="527"/>
        <v>2015</v>
      </c>
      <c r="W3386" t="str">
        <f t="shared" si="528"/>
        <v>Oct</v>
      </c>
      <c r="X3386" t="str">
        <f t="shared" si="529"/>
        <v>5000 to 9999</v>
      </c>
      <c r="Y3386" s="12">
        <f>VLOOKUP(H3386,Table1[#All],2,)*Kickstarter!E3386</f>
        <v>6000.66</v>
      </c>
      <c r="Z3386" s="5">
        <f>Y3386/'currency conversion'!$B$18</f>
        <v>1.3024477918839066E-4</v>
      </c>
    </row>
    <row r="3387" spans="1:26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0"/>
        <v>1</v>
      </c>
      <c r="P3387" s="6">
        <f t="shared" si="521"/>
        <v>133.33333333333334</v>
      </c>
      <c r="Q3387" t="str">
        <f t="shared" si="522"/>
        <v>theater</v>
      </c>
      <c r="R3387" t="str">
        <f t="shared" si="523"/>
        <v>plays</v>
      </c>
      <c r="S3387" s="10">
        <f t="shared" si="524"/>
        <v>41953.6175</v>
      </c>
      <c r="T3387" s="10">
        <f t="shared" si="525"/>
        <v>41983.6175</v>
      </c>
      <c r="U3387">
        <f t="shared" si="526"/>
        <v>2014</v>
      </c>
      <c r="V3387">
        <f t="shared" si="527"/>
        <v>2014</v>
      </c>
      <c r="W3387" t="str">
        <f t="shared" si="528"/>
        <v>Nov</v>
      </c>
      <c r="X3387" t="str">
        <f t="shared" si="529"/>
        <v>1000 to 4999</v>
      </c>
      <c r="Y3387" s="12">
        <f>VLOOKUP(H3387,Table1[#All],2,)*Kickstarter!E3387</f>
        <v>2000</v>
      </c>
      <c r="Z3387" s="5">
        <f>Y3387/'currency conversion'!$B$18</f>
        <v>4.3410151279489477E-5</v>
      </c>
    </row>
    <row r="3388" spans="1:26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0"/>
        <v>1.05</v>
      </c>
      <c r="P3388" s="6">
        <f t="shared" si="521"/>
        <v>51.219512195121951</v>
      </c>
      <c r="Q3388" t="str">
        <f t="shared" si="522"/>
        <v>theater</v>
      </c>
      <c r="R3388" t="str">
        <f t="shared" si="523"/>
        <v>plays</v>
      </c>
      <c r="S3388" s="10">
        <f t="shared" si="524"/>
        <v>41946.394745370373</v>
      </c>
      <c r="T3388" s="10">
        <f t="shared" si="525"/>
        <v>41976.394745370373</v>
      </c>
      <c r="U3388">
        <f t="shared" si="526"/>
        <v>2014</v>
      </c>
      <c r="V3388">
        <f t="shared" si="527"/>
        <v>2014</v>
      </c>
      <c r="W3388" t="str">
        <f t="shared" si="528"/>
        <v>Nov</v>
      </c>
      <c r="X3388" t="str">
        <f t="shared" si="529"/>
        <v>1000 to 4999</v>
      </c>
      <c r="Y3388" s="12">
        <f>VLOOKUP(H3388,Table1[#All],2,)*Kickstarter!E3388</f>
        <v>2100</v>
      </c>
      <c r="Z3388" s="5">
        <f>Y3388/'currency conversion'!$B$18</f>
        <v>4.5580658843463951E-5</v>
      </c>
    </row>
    <row r="3389" spans="1:26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0"/>
        <v>1.1686666666666667</v>
      </c>
      <c r="P3389" s="6">
        <f t="shared" si="521"/>
        <v>100.17142857142858</v>
      </c>
      <c r="Q3389" t="str">
        <f t="shared" si="522"/>
        <v>theater</v>
      </c>
      <c r="R3389" t="str">
        <f t="shared" si="523"/>
        <v>plays</v>
      </c>
      <c r="S3389" s="10">
        <f t="shared" si="524"/>
        <v>41947.512592592597</v>
      </c>
      <c r="T3389" s="10">
        <f t="shared" si="525"/>
        <v>41987.512592592597</v>
      </c>
      <c r="U3389">
        <f t="shared" si="526"/>
        <v>2014</v>
      </c>
      <c r="V3389">
        <f t="shared" si="527"/>
        <v>2014</v>
      </c>
      <c r="W3389" t="str">
        <f t="shared" si="528"/>
        <v>Nov</v>
      </c>
      <c r="X3389" t="str">
        <f t="shared" si="529"/>
        <v>1000 to 4999</v>
      </c>
      <c r="Y3389" s="12">
        <f>VLOOKUP(H3389,Table1[#All],2,)*Kickstarter!E3389</f>
        <v>3506</v>
      </c>
      <c r="Z3389" s="5">
        <f>Y3389/'currency conversion'!$B$18</f>
        <v>7.6097995192945047E-5</v>
      </c>
    </row>
    <row r="3390" spans="1:26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0"/>
        <v>1.038</v>
      </c>
      <c r="P3390" s="6">
        <f t="shared" si="521"/>
        <v>34.6</v>
      </c>
      <c r="Q3390" t="str">
        <f t="shared" si="522"/>
        <v>theater</v>
      </c>
      <c r="R3390" t="str">
        <f t="shared" si="523"/>
        <v>plays</v>
      </c>
      <c r="S3390" s="10">
        <f t="shared" si="524"/>
        <v>42143.211122685185</v>
      </c>
      <c r="T3390" s="10">
        <f t="shared" si="525"/>
        <v>42173.211122685185</v>
      </c>
      <c r="U3390">
        <f t="shared" si="526"/>
        <v>2015</v>
      </c>
      <c r="V3390">
        <f t="shared" si="527"/>
        <v>2015</v>
      </c>
      <c r="W3390" t="str">
        <f t="shared" si="528"/>
        <v>May</v>
      </c>
      <c r="X3390" t="str">
        <f t="shared" si="529"/>
        <v>1000 to 4999</v>
      </c>
      <c r="Y3390" s="12">
        <f>VLOOKUP(H3390,Table1[#All],2,)*Kickstarter!E3390</f>
        <v>2039.67</v>
      </c>
      <c r="Z3390" s="5">
        <f>Y3390/'currency conversion'!$B$18</f>
        <v>4.4271191630118149E-5</v>
      </c>
    </row>
    <row r="3391" spans="1:26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0"/>
        <v>1.145</v>
      </c>
      <c r="P3391" s="6">
        <f t="shared" si="521"/>
        <v>184.67741935483872</v>
      </c>
      <c r="Q3391" t="str">
        <f t="shared" si="522"/>
        <v>theater</v>
      </c>
      <c r="R3391" t="str">
        <f t="shared" si="523"/>
        <v>plays</v>
      </c>
      <c r="S3391" s="10">
        <f t="shared" si="524"/>
        <v>42494.313449074078</v>
      </c>
      <c r="T3391" s="10">
        <f t="shared" si="525"/>
        <v>42524.313449074078</v>
      </c>
      <c r="U3391">
        <f t="shared" si="526"/>
        <v>2016</v>
      </c>
      <c r="V3391">
        <f t="shared" si="527"/>
        <v>2016</v>
      </c>
      <c r="W3391" t="str">
        <f t="shared" si="528"/>
        <v>May</v>
      </c>
      <c r="X3391" t="str">
        <f t="shared" si="529"/>
        <v>10000 to 14999</v>
      </c>
      <c r="Y3391" s="12">
        <f>VLOOKUP(H3391,Table1[#All],2,)*Kickstarter!E3391</f>
        <v>11450</v>
      </c>
      <c r="Z3391" s="5">
        <f>Y3391/'currency conversion'!$B$18</f>
        <v>2.4852311607507724E-4</v>
      </c>
    </row>
    <row r="3392" spans="1:26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0"/>
        <v>1.024</v>
      </c>
      <c r="P3392" s="6">
        <f t="shared" si="521"/>
        <v>69.818181818181813</v>
      </c>
      <c r="Q3392" t="str">
        <f t="shared" si="522"/>
        <v>theater</v>
      </c>
      <c r="R3392" t="str">
        <f t="shared" si="523"/>
        <v>plays</v>
      </c>
      <c r="S3392" s="10">
        <f t="shared" si="524"/>
        <v>41815.524826388893</v>
      </c>
      <c r="T3392" s="10">
        <f t="shared" si="525"/>
        <v>41830.524826388893</v>
      </c>
      <c r="U3392">
        <f t="shared" si="526"/>
        <v>2014</v>
      </c>
      <c r="V3392">
        <f t="shared" si="527"/>
        <v>2014</v>
      </c>
      <c r="W3392" t="str">
        <f t="shared" si="528"/>
        <v>Jun</v>
      </c>
      <c r="X3392" t="str">
        <f t="shared" si="529"/>
        <v>1000 to 4999</v>
      </c>
      <c r="Y3392" s="12">
        <f>VLOOKUP(H3392,Table1[#All],2,)*Kickstarter!E3392</f>
        <v>1536</v>
      </c>
      <c r="Z3392" s="5">
        <f>Y3392/'currency conversion'!$B$18</f>
        <v>3.333899618264792E-5</v>
      </c>
    </row>
    <row r="3393" spans="1:26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0"/>
        <v>2.23</v>
      </c>
      <c r="P3393" s="6">
        <f t="shared" si="521"/>
        <v>61.944444444444443</v>
      </c>
      <c r="Q3393" t="str">
        <f t="shared" si="522"/>
        <v>theater</v>
      </c>
      <c r="R3393" t="str">
        <f t="shared" si="523"/>
        <v>plays</v>
      </c>
      <c r="S3393" s="10">
        <f t="shared" si="524"/>
        <v>41830.295694444445</v>
      </c>
      <c r="T3393" s="10">
        <f t="shared" si="525"/>
        <v>41859.686111111107</v>
      </c>
      <c r="U3393">
        <f t="shared" si="526"/>
        <v>2014</v>
      </c>
      <c r="V3393">
        <f t="shared" si="527"/>
        <v>2014</v>
      </c>
      <c r="W3393" t="str">
        <f t="shared" si="528"/>
        <v>Jul</v>
      </c>
      <c r="X3393" t="str">
        <f t="shared" si="529"/>
        <v>1000 to 4999</v>
      </c>
      <c r="Y3393" s="12">
        <f>VLOOKUP(H3393,Table1[#All],2,)*Kickstarter!E3393</f>
        <v>1115</v>
      </c>
      <c r="Z3393" s="5">
        <f>Y3393/'currency conversion'!$B$18</f>
        <v>2.4201159338315384E-5</v>
      </c>
    </row>
    <row r="3394" spans="1:26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0"/>
        <v>1</v>
      </c>
      <c r="P3394" s="6">
        <f t="shared" si="521"/>
        <v>41.666666666666664</v>
      </c>
      <c r="Q3394" t="str">
        <f t="shared" si="522"/>
        <v>theater</v>
      </c>
      <c r="R3394" t="str">
        <f t="shared" si="523"/>
        <v>plays</v>
      </c>
      <c r="S3394" s="10">
        <f t="shared" si="524"/>
        <v>42446.595543981486</v>
      </c>
      <c r="T3394" s="10">
        <f t="shared" si="525"/>
        <v>42496.595543981486</v>
      </c>
      <c r="U3394">
        <f t="shared" si="526"/>
        <v>2016</v>
      </c>
      <c r="V3394">
        <f t="shared" si="527"/>
        <v>2016</v>
      </c>
      <c r="W3394" t="str">
        <f t="shared" si="528"/>
        <v>Mar</v>
      </c>
      <c r="X3394" t="str">
        <f t="shared" si="529"/>
        <v>&lt;1000</v>
      </c>
      <c r="Y3394" s="12">
        <f>VLOOKUP(H3394,Table1[#All],2,)*Kickstarter!E3394</f>
        <v>655</v>
      </c>
      <c r="Z3394" s="5">
        <f>Y3394/'currency conversion'!$B$18</f>
        <v>1.4216824544032804E-5</v>
      </c>
    </row>
    <row r="3395" spans="1:26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0">IF(D3395&lt;&gt;0,IF(E3395&lt;&gt;0,E3395/D3395,0),0)</f>
        <v>1.0580000000000001</v>
      </c>
      <c r="P3395" s="6">
        <f t="shared" ref="P3395:P3458" si="531">IF(L3395&lt;&gt;0,IF(E3395&lt;&gt;0,E3395/L3395,0),0)</f>
        <v>36.06818181818182</v>
      </c>
      <c r="Q3395" t="str">
        <f t="shared" ref="Q3395:Q3458" si="532">LEFT(N3395,SEARCH("/",N3395,1)-1)</f>
        <v>theater</v>
      </c>
      <c r="R3395" t="str">
        <f t="shared" ref="R3395:R3458" si="533">RIGHT(N3395,LEN(N3395)-SEARCH("/",N3395,1))</f>
        <v>plays</v>
      </c>
      <c r="S3395" s="10">
        <f t="shared" ref="S3395:S3458" si="534">(J3395/86400)+25569+(-6/24)</f>
        <v>41923.671643518523</v>
      </c>
      <c r="T3395" s="10">
        <f t="shared" ref="T3395:T3458" si="535">(I3395/86400)+25569+(-6/24)</f>
        <v>41948.781944444447</v>
      </c>
      <c r="U3395">
        <f t="shared" ref="U3395:U3458" si="536">YEAR(S3395)</f>
        <v>2014</v>
      </c>
      <c r="V3395">
        <f t="shared" ref="V3395:V3458" si="537">YEAR(T3395)</f>
        <v>2014</v>
      </c>
      <c r="W3395" t="str">
        <f t="shared" ref="W3395:W3458" si="538">TEXT(S3395,"mmm")</f>
        <v>Oct</v>
      </c>
      <c r="X3395" t="str">
        <f t="shared" ref="X3395:X3458" si="539">IF(E3395=0,"No funding",IF(E3395&lt;1000,"&lt;1000",IF(E3395&lt;4999,"1000 to 4999",IF(E3395&lt;10000,"5000 to 9999",IF(E3395&lt;14999,"10000 to 14999",IF(E3395&lt;20000,"15000 to 19999",IF(E3395&lt;25000,"20000 to 24999",IF(E3395&lt;30000,"25000 to 29999",IF(E3395&lt;35000,"30000 to 34999",IF(E3395&lt;40000,"35000 to 39999",IF(E3395&lt;45000,"40000 to 44999",IF(E3395&lt;50000,"45000 to 49999","&gt;50000"))))))))))))</f>
        <v>1000 to 4999</v>
      </c>
      <c r="Y3395" s="12">
        <f>VLOOKUP(H3395,Table1[#All],2,)*Kickstarter!E3395</f>
        <v>1587</v>
      </c>
      <c r="Z3395" s="5">
        <f>Y3395/'currency conversion'!$B$18</f>
        <v>3.4445955040274898E-5</v>
      </c>
    </row>
    <row r="3396" spans="1:26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0"/>
        <v>1.4236363636363636</v>
      </c>
      <c r="P3396" s="6">
        <f t="shared" si="531"/>
        <v>29</v>
      </c>
      <c r="Q3396" t="str">
        <f t="shared" si="532"/>
        <v>theater</v>
      </c>
      <c r="R3396" t="str">
        <f t="shared" si="533"/>
        <v>plays</v>
      </c>
      <c r="S3396" s="10">
        <f t="shared" si="534"/>
        <v>41817.34542824074</v>
      </c>
      <c r="T3396" s="10">
        <f t="shared" si="535"/>
        <v>41847.34542824074</v>
      </c>
      <c r="U3396">
        <f t="shared" si="536"/>
        <v>2014</v>
      </c>
      <c r="V3396">
        <f t="shared" si="537"/>
        <v>2014</v>
      </c>
      <c r="W3396" t="str">
        <f t="shared" si="538"/>
        <v>Jun</v>
      </c>
      <c r="X3396" t="str">
        <f t="shared" si="539"/>
        <v>&lt;1000</v>
      </c>
      <c r="Y3396" s="12">
        <f>VLOOKUP(H3396,Table1[#All],2,)*Kickstarter!E3396</f>
        <v>1025.73</v>
      </c>
      <c r="Z3396" s="5">
        <f>Y3396/'currency conversion'!$B$18</f>
        <v>2.2263547235955369E-5</v>
      </c>
    </row>
    <row r="3397" spans="1:26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0"/>
        <v>1.84</v>
      </c>
      <c r="P3397" s="6">
        <f t="shared" si="531"/>
        <v>24.210526315789473</v>
      </c>
      <c r="Q3397" t="str">
        <f t="shared" si="532"/>
        <v>theater</v>
      </c>
      <c r="R3397" t="str">
        <f t="shared" si="533"/>
        <v>plays</v>
      </c>
      <c r="S3397" s="10">
        <f t="shared" si="534"/>
        <v>42140.462314814809</v>
      </c>
      <c r="T3397" s="10">
        <f t="shared" si="535"/>
        <v>42154.506944444445</v>
      </c>
      <c r="U3397">
        <f t="shared" si="536"/>
        <v>2015</v>
      </c>
      <c r="V3397">
        <f t="shared" si="537"/>
        <v>2015</v>
      </c>
      <c r="W3397" t="str">
        <f t="shared" si="538"/>
        <v>May</v>
      </c>
      <c r="X3397" t="str">
        <f t="shared" si="539"/>
        <v>&lt;1000</v>
      </c>
      <c r="Y3397" s="12">
        <f>VLOOKUP(H3397,Table1[#All],2,)*Kickstarter!E3397</f>
        <v>1205.2</v>
      </c>
      <c r="Z3397" s="5">
        <f>Y3397/'currency conversion'!$B$18</f>
        <v>2.6158957161020361E-5</v>
      </c>
    </row>
    <row r="3398" spans="1:26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0"/>
        <v>1.0433333333333332</v>
      </c>
      <c r="P3398" s="6">
        <f t="shared" si="531"/>
        <v>55.892857142857146</v>
      </c>
      <c r="Q3398" t="str">
        <f t="shared" si="532"/>
        <v>theater</v>
      </c>
      <c r="R3398" t="str">
        <f t="shared" si="533"/>
        <v>plays</v>
      </c>
      <c r="S3398" s="10">
        <f t="shared" si="534"/>
        <v>41764.196631944447</v>
      </c>
      <c r="T3398" s="10">
        <f t="shared" si="535"/>
        <v>41790.915972222225</v>
      </c>
      <c r="U3398">
        <f t="shared" si="536"/>
        <v>2014</v>
      </c>
      <c r="V3398">
        <f t="shared" si="537"/>
        <v>2014</v>
      </c>
      <c r="W3398" t="str">
        <f t="shared" si="538"/>
        <v>May</v>
      </c>
      <c r="X3398" t="str">
        <f t="shared" si="539"/>
        <v>1000 to 4999</v>
      </c>
      <c r="Y3398" s="12">
        <f>VLOOKUP(H3398,Table1[#All],2,)*Kickstarter!E3398</f>
        <v>1565</v>
      </c>
      <c r="Z3398" s="5">
        <f>Y3398/'currency conversion'!$B$18</f>
        <v>3.3968443376200518E-5</v>
      </c>
    </row>
    <row r="3399" spans="1:26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0"/>
        <v>1.1200000000000001</v>
      </c>
      <c r="P3399" s="6">
        <f t="shared" si="531"/>
        <v>11.666666666666666</v>
      </c>
      <c r="Q3399" t="str">
        <f t="shared" si="532"/>
        <v>theater</v>
      </c>
      <c r="R3399" t="str">
        <f t="shared" si="533"/>
        <v>plays</v>
      </c>
      <c r="S3399" s="10">
        <f t="shared" si="534"/>
        <v>42378.228344907402</v>
      </c>
      <c r="T3399" s="10">
        <f t="shared" si="535"/>
        <v>42418.666666666672</v>
      </c>
      <c r="U3399">
        <f t="shared" si="536"/>
        <v>2016</v>
      </c>
      <c r="V3399">
        <f t="shared" si="537"/>
        <v>2016</v>
      </c>
      <c r="W3399" t="str">
        <f t="shared" si="538"/>
        <v>Jan</v>
      </c>
      <c r="X3399" t="str">
        <f t="shared" si="539"/>
        <v>&lt;1000</v>
      </c>
      <c r="Y3399" s="12">
        <f>VLOOKUP(H3399,Table1[#All],2,)*Kickstarter!E3399</f>
        <v>366.8</v>
      </c>
      <c r="Z3399" s="5">
        <f>Y3399/'currency conversion'!$B$18</f>
        <v>7.9614217446583706E-6</v>
      </c>
    </row>
    <row r="3400" spans="1:26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0"/>
        <v>1.1107499999999999</v>
      </c>
      <c r="P3400" s="6">
        <f t="shared" si="531"/>
        <v>68.353846153846149</v>
      </c>
      <c r="Q3400" t="str">
        <f t="shared" si="532"/>
        <v>theater</v>
      </c>
      <c r="R3400" t="str">
        <f t="shared" si="533"/>
        <v>plays</v>
      </c>
      <c r="S3400" s="10">
        <f t="shared" si="534"/>
        <v>41941.502037037033</v>
      </c>
      <c r="T3400" s="10">
        <f t="shared" si="535"/>
        <v>41964.458333333328</v>
      </c>
      <c r="U3400">
        <f t="shared" si="536"/>
        <v>2014</v>
      </c>
      <c r="V3400">
        <f t="shared" si="537"/>
        <v>2014</v>
      </c>
      <c r="W3400" t="str">
        <f t="shared" si="538"/>
        <v>Oct</v>
      </c>
      <c r="X3400" t="str">
        <f t="shared" si="539"/>
        <v>1000 to 4999</v>
      </c>
      <c r="Y3400" s="12">
        <f>VLOOKUP(H3400,Table1[#All],2,)*Kickstarter!E3400</f>
        <v>4443</v>
      </c>
      <c r="Z3400" s="5">
        <f>Y3400/'currency conversion'!$B$18</f>
        <v>9.643565106738587E-5</v>
      </c>
    </row>
    <row r="3401" spans="1:26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0"/>
        <v>1.0375000000000001</v>
      </c>
      <c r="P3401" s="6">
        <f t="shared" si="531"/>
        <v>27.065217391304348</v>
      </c>
      <c r="Q3401" t="str">
        <f t="shared" si="532"/>
        <v>theater</v>
      </c>
      <c r="R3401" t="str">
        <f t="shared" si="533"/>
        <v>plays</v>
      </c>
      <c r="S3401" s="10">
        <f t="shared" si="534"/>
        <v>42026.670428240745</v>
      </c>
      <c r="T3401" s="10">
        <f t="shared" si="535"/>
        <v>42056.670428240745</v>
      </c>
      <c r="U3401">
        <f t="shared" si="536"/>
        <v>2015</v>
      </c>
      <c r="V3401">
        <f t="shared" si="537"/>
        <v>2015</v>
      </c>
      <c r="W3401" t="str">
        <f t="shared" si="538"/>
        <v>Jan</v>
      </c>
      <c r="X3401" t="str">
        <f t="shared" si="539"/>
        <v>1000 to 4999</v>
      </c>
      <c r="Y3401" s="12">
        <f>VLOOKUP(H3401,Table1[#All],2,)*Kickstarter!E3401</f>
        <v>1630.95</v>
      </c>
      <c r="Z3401" s="5">
        <f>Y3401/'currency conversion'!$B$18</f>
        <v>3.5399893114641682E-5</v>
      </c>
    </row>
    <row r="3402" spans="1:26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0"/>
        <v>1.0041</v>
      </c>
      <c r="P3402" s="6">
        <f t="shared" si="531"/>
        <v>118.12941176470588</v>
      </c>
      <c r="Q3402" t="str">
        <f t="shared" si="532"/>
        <v>theater</v>
      </c>
      <c r="R3402" t="str">
        <f t="shared" si="533"/>
        <v>plays</v>
      </c>
      <c r="S3402" s="10">
        <f t="shared" si="534"/>
        <v>41834.703865740739</v>
      </c>
      <c r="T3402" s="10">
        <f t="shared" si="535"/>
        <v>41879.703865740739</v>
      </c>
      <c r="U3402">
        <f t="shared" si="536"/>
        <v>2014</v>
      </c>
      <c r="V3402">
        <f t="shared" si="537"/>
        <v>2014</v>
      </c>
      <c r="W3402" t="str">
        <f t="shared" si="538"/>
        <v>Jul</v>
      </c>
      <c r="X3402" t="str">
        <f t="shared" si="539"/>
        <v>10000 to 14999</v>
      </c>
      <c r="Y3402" s="12">
        <f>VLOOKUP(H3402,Table1[#All],2,)*Kickstarter!E3402</f>
        <v>10041</v>
      </c>
      <c r="Z3402" s="5">
        <f>Y3402/'currency conversion'!$B$18</f>
        <v>2.1794066449867691E-4</v>
      </c>
    </row>
    <row r="3403" spans="1:26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0"/>
        <v>1.0186206896551724</v>
      </c>
      <c r="P3403" s="6">
        <f t="shared" si="531"/>
        <v>44.757575757575758</v>
      </c>
      <c r="Q3403" t="str">
        <f t="shared" si="532"/>
        <v>theater</v>
      </c>
      <c r="R3403" t="str">
        <f t="shared" si="533"/>
        <v>plays</v>
      </c>
      <c r="S3403" s="10">
        <f t="shared" si="534"/>
        <v>42193.473912037036</v>
      </c>
      <c r="T3403" s="10">
        <f t="shared" si="535"/>
        <v>42223.473912037036</v>
      </c>
      <c r="U3403">
        <f t="shared" si="536"/>
        <v>2015</v>
      </c>
      <c r="V3403">
        <f t="shared" si="537"/>
        <v>2015</v>
      </c>
      <c r="W3403" t="str">
        <f t="shared" si="538"/>
        <v>Jul</v>
      </c>
      <c r="X3403" t="str">
        <f t="shared" si="539"/>
        <v>1000 to 4999</v>
      </c>
      <c r="Y3403" s="12">
        <f>VLOOKUP(H3403,Table1[#All],2,)*Kickstarter!E3403</f>
        <v>3869.7400000000002</v>
      </c>
      <c r="Z3403" s="5">
        <f>Y3403/'currency conversion'!$B$18</f>
        <v>8.3992999406145804E-5</v>
      </c>
    </row>
    <row r="3404" spans="1:26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0"/>
        <v>1.0976666666666666</v>
      </c>
      <c r="P3404" s="6">
        <f t="shared" si="531"/>
        <v>99.787878787878782</v>
      </c>
      <c r="Q3404" t="str">
        <f t="shared" si="532"/>
        <v>theater</v>
      </c>
      <c r="R3404" t="str">
        <f t="shared" si="533"/>
        <v>plays</v>
      </c>
      <c r="S3404" s="10">
        <f t="shared" si="534"/>
        <v>42290.36855324074</v>
      </c>
      <c r="T3404" s="10">
        <f t="shared" si="535"/>
        <v>42319.854861111111</v>
      </c>
      <c r="U3404">
        <f t="shared" si="536"/>
        <v>2015</v>
      </c>
      <c r="V3404">
        <f t="shared" si="537"/>
        <v>2015</v>
      </c>
      <c r="W3404" t="str">
        <f t="shared" si="538"/>
        <v>Oct</v>
      </c>
      <c r="X3404" t="str">
        <f t="shared" si="539"/>
        <v>15000 to 19999</v>
      </c>
      <c r="Y3404" s="12">
        <f>VLOOKUP(H3404,Table1[#All],2,)*Kickstarter!E3404</f>
        <v>16465</v>
      </c>
      <c r="Z3404" s="5">
        <f>Y3404/'currency conversion'!$B$18</f>
        <v>3.5737407040839709E-4</v>
      </c>
    </row>
    <row r="3405" spans="1:26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0"/>
        <v>1</v>
      </c>
      <c r="P3405" s="6">
        <f t="shared" si="531"/>
        <v>117.64705882352941</v>
      </c>
      <c r="Q3405" t="str">
        <f t="shared" si="532"/>
        <v>theater</v>
      </c>
      <c r="R3405" t="str">
        <f t="shared" si="533"/>
        <v>plays</v>
      </c>
      <c r="S3405" s="10">
        <f t="shared" si="534"/>
        <v>42150.212083333332</v>
      </c>
      <c r="T3405" s="10">
        <f t="shared" si="535"/>
        <v>42180.212083333332</v>
      </c>
      <c r="U3405">
        <f t="shared" si="536"/>
        <v>2015</v>
      </c>
      <c r="V3405">
        <f t="shared" si="537"/>
        <v>2015</v>
      </c>
      <c r="W3405" t="str">
        <f t="shared" si="538"/>
        <v>May</v>
      </c>
      <c r="X3405" t="str">
        <f t="shared" si="539"/>
        <v>1000 to 4999</v>
      </c>
      <c r="Y3405" s="12">
        <f>VLOOKUP(H3405,Table1[#All],2,)*Kickstarter!E3405</f>
        <v>2620</v>
      </c>
      <c r="Z3405" s="5">
        <f>Y3405/'currency conversion'!$B$18</f>
        <v>5.6867298176131216E-5</v>
      </c>
    </row>
    <row r="3406" spans="1:26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0"/>
        <v>1.22</v>
      </c>
      <c r="P3406" s="6">
        <f t="shared" si="531"/>
        <v>203.33333333333334</v>
      </c>
      <c r="Q3406" t="str">
        <f t="shared" si="532"/>
        <v>theater</v>
      </c>
      <c r="R3406" t="str">
        <f t="shared" si="533"/>
        <v>plays</v>
      </c>
      <c r="S3406" s="10">
        <f t="shared" si="534"/>
        <v>42152.253495370373</v>
      </c>
      <c r="T3406" s="10">
        <f t="shared" si="535"/>
        <v>42172.253495370373</v>
      </c>
      <c r="U3406">
        <f t="shared" si="536"/>
        <v>2015</v>
      </c>
      <c r="V3406">
        <f t="shared" si="537"/>
        <v>2015</v>
      </c>
      <c r="W3406" t="str">
        <f t="shared" si="538"/>
        <v>May</v>
      </c>
      <c r="X3406" t="str">
        <f t="shared" si="539"/>
        <v>&lt;1000</v>
      </c>
      <c r="Y3406" s="12">
        <f>VLOOKUP(H3406,Table1[#All],2,)*Kickstarter!E3406</f>
        <v>610</v>
      </c>
      <c r="Z3406" s="5">
        <f>Y3406/'currency conversion'!$B$18</f>
        <v>1.324009614024429E-5</v>
      </c>
    </row>
    <row r="3407" spans="1:26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0"/>
        <v>1.3757142857142857</v>
      </c>
      <c r="P3407" s="6">
        <f t="shared" si="531"/>
        <v>28.323529411764707</v>
      </c>
      <c r="Q3407" t="str">
        <f t="shared" si="532"/>
        <v>theater</v>
      </c>
      <c r="R3407" t="str">
        <f t="shared" si="533"/>
        <v>plays</v>
      </c>
      <c r="S3407" s="10">
        <f t="shared" si="534"/>
        <v>42409.767199074078</v>
      </c>
      <c r="T3407" s="10">
        <f t="shared" si="535"/>
        <v>42430.749305555553</v>
      </c>
      <c r="U3407">
        <f t="shared" si="536"/>
        <v>2016</v>
      </c>
      <c r="V3407">
        <f t="shared" si="537"/>
        <v>2016</v>
      </c>
      <c r="W3407" t="str">
        <f t="shared" si="538"/>
        <v>Feb</v>
      </c>
      <c r="X3407" t="str">
        <f t="shared" si="539"/>
        <v>&lt;1000</v>
      </c>
      <c r="Y3407" s="12">
        <f>VLOOKUP(H3407,Table1[#All],2,)*Kickstarter!E3407</f>
        <v>630.76499999999999</v>
      </c>
      <c r="Z3407" s="5">
        <f>Y3407/'currency conversion'!$B$18</f>
        <v>1.3690802035903589E-5</v>
      </c>
    </row>
    <row r="3408" spans="1:26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0"/>
        <v>1.0031000000000001</v>
      </c>
      <c r="P3408" s="6">
        <f t="shared" si="531"/>
        <v>110.23076923076923</v>
      </c>
      <c r="Q3408" t="str">
        <f t="shared" si="532"/>
        <v>theater</v>
      </c>
      <c r="R3408" t="str">
        <f t="shared" si="533"/>
        <v>plays</v>
      </c>
      <c r="S3408" s="10">
        <f t="shared" si="534"/>
        <v>41791.242777777778</v>
      </c>
      <c r="T3408" s="10">
        <f t="shared" si="535"/>
        <v>41836.242777777778</v>
      </c>
      <c r="U3408">
        <f t="shared" si="536"/>
        <v>2014</v>
      </c>
      <c r="V3408">
        <f t="shared" si="537"/>
        <v>2014</v>
      </c>
      <c r="W3408" t="str">
        <f t="shared" si="538"/>
        <v>Jun</v>
      </c>
      <c r="X3408" t="str">
        <f t="shared" si="539"/>
        <v>10000 to 14999</v>
      </c>
      <c r="Y3408" s="12">
        <f>VLOOKUP(H3408,Table1[#All],2,)*Kickstarter!E3408</f>
        <v>10031</v>
      </c>
      <c r="Z3408" s="5">
        <f>Y3408/'currency conversion'!$B$18</f>
        <v>2.1772361374227948E-4</v>
      </c>
    </row>
    <row r="3409" spans="1:26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0"/>
        <v>1.071</v>
      </c>
      <c r="P3409" s="6">
        <f t="shared" si="531"/>
        <v>31.970149253731343</v>
      </c>
      <c r="Q3409" t="str">
        <f t="shared" si="532"/>
        <v>theater</v>
      </c>
      <c r="R3409" t="str">
        <f t="shared" si="533"/>
        <v>plays</v>
      </c>
      <c r="S3409" s="10">
        <f t="shared" si="534"/>
        <v>41796.172326388885</v>
      </c>
      <c r="T3409" s="10">
        <f t="shared" si="535"/>
        <v>41826.172326388885</v>
      </c>
      <c r="U3409">
        <f t="shared" si="536"/>
        <v>2014</v>
      </c>
      <c r="V3409">
        <f t="shared" si="537"/>
        <v>2014</v>
      </c>
      <c r="W3409" t="str">
        <f t="shared" si="538"/>
        <v>Jun</v>
      </c>
      <c r="X3409" t="str">
        <f t="shared" si="539"/>
        <v>1000 to 4999</v>
      </c>
      <c r="Y3409" s="12">
        <f>VLOOKUP(H3409,Table1[#All],2,)*Kickstarter!E3409</f>
        <v>2806.02</v>
      </c>
      <c r="Z3409" s="5">
        <f>Y3409/'currency conversion'!$B$18</f>
        <v>6.0904876346636532E-5</v>
      </c>
    </row>
    <row r="3410" spans="1:26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0"/>
        <v>2.11</v>
      </c>
      <c r="P3410" s="6">
        <f t="shared" si="531"/>
        <v>58.611111111111114</v>
      </c>
      <c r="Q3410" t="str">
        <f t="shared" si="532"/>
        <v>theater</v>
      </c>
      <c r="R3410" t="str">
        <f t="shared" si="533"/>
        <v>plays</v>
      </c>
      <c r="S3410" s="10">
        <f t="shared" si="534"/>
        <v>41808.741944444446</v>
      </c>
      <c r="T3410" s="10">
        <f t="shared" si="535"/>
        <v>41838.741944444446</v>
      </c>
      <c r="U3410">
        <f t="shared" si="536"/>
        <v>2014</v>
      </c>
      <c r="V3410">
        <f t="shared" si="537"/>
        <v>2014</v>
      </c>
      <c r="W3410" t="str">
        <f t="shared" si="538"/>
        <v>Jun</v>
      </c>
      <c r="X3410" t="str">
        <f t="shared" si="539"/>
        <v>1000 to 4999</v>
      </c>
      <c r="Y3410" s="12">
        <f>VLOOKUP(H3410,Table1[#All],2,)*Kickstarter!E3410</f>
        <v>1055</v>
      </c>
      <c r="Z3410" s="5">
        <f>Y3410/'currency conversion'!$B$18</f>
        <v>2.2898854799930698E-5</v>
      </c>
    </row>
    <row r="3411" spans="1:26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0"/>
        <v>1.236</v>
      </c>
      <c r="P3411" s="6">
        <f t="shared" si="531"/>
        <v>29.428571428571427</v>
      </c>
      <c r="Q3411" t="str">
        <f t="shared" si="532"/>
        <v>theater</v>
      </c>
      <c r="R3411" t="str">
        <f t="shared" si="533"/>
        <v>plays</v>
      </c>
      <c r="S3411" s="10">
        <f t="shared" si="534"/>
        <v>42544.564328703702</v>
      </c>
      <c r="T3411" s="10">
        <f t="shared" si="535"/>
        <v>42582.623611111107</v>
      </c>
      <c r="U3411">
        <f t="shared" si="536"/>
        <v>2016</v>
      </c>
      <c r="V3411">
        <f t="shared" si="537"/>
        <v>2016</v>
      </c>
      <c r="W3411" t="str">
        <f t="shared" si="538"/>
        <v>Jun</v>
      </c>
      <c r="X3411" t="str">
        <f t="shared" si="539"/>
        <v>&lt;1000</v>
      </c>
      <c r="Y3411" s="12">
        <f>VLOOKUP(H3411,Table1[#All],2,)*Kickstarter!E3411</f>
        <v>809.58</v>
      </c>
      <c r="Z3411" s="5">
        <f>Y3411/'currency conversion'!$B$18</f>
        <v>1.7571995136424546E-5</v>
      </c>
    </row>
    <row r="3412" spans="1:26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0"/>
        <v>1.085</v>
      </c>
      <c r="P3412" s="6">
        <f t="shared" si="531"/>
        <v>81.375</v>
      </c>
      <c r="Q3412" t="str">
        <f t="shared" si="532"/>
        <v>theater</v>
      </c>
      <c r="R3412" t="str">
        <f t="shared" si="533"/>
        <v>plays</v>
      </c>
      <c r="S3412" s="10">
        <f t="shared" si="534"/>
        <v>42499.791550925926</v>
      </c>
      <c r="T3412" s="10">
        <f t="shared" si="535"/>
        <v>42527.041666666672</v>
      </c>
      <c r="U3412">
        <f t="shared" si="536"/>
        <v>2016</v>
      </c>
      <c r="V3412">
        <f t="shared" si="537"/>
        <v>2016</v>
      </c>
      <c r="W3412" t="str">
        <f t="shared" si="538"/>
        <v>May</v>
      </c>
      <c r="X3412" t="str">
        <f t="shared" si="539"/>
        <v>1000 to 4999</v>
      </c>
      <c r="Y3412" s="12">
        <f>VLOOKUP(H3412,Table1[#All],2,)*Kickstarter!E3412</f>
        <v>3255</v>
      </c>
      <c r="Z3412" s="5">
        <f>Y3412/'currency conversion'!$B$18</f>
        <v>7.0650021207369122E-5</v>
      </c>
    </row>
    <row r="3413" spans="1:26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0"/>
        <v>1.0356666666666667</v>
      </c>
      <c r="P3413" s="6">
        <f t="shared" si="531"/>
        <v>199.16666666666666</v>
      </c>
      <c r="Q3413" t="str">
        <f t="shared" si="532"/>
        <v>theater</v>
      </c>
      <c r="R3413" t="str">
        <f t="shared" si="533"/>
        <v>plays</v>
      </c>
      <c r="S3413" s="10">
        <f t="shared" si="534"/>
        <v>42264.772824074069</v>
      </c>
      <c r="T3413" s="10">
        <f t="shared" si="535"/>
        <v>42284.772824074069</v>
      </c>
      <c r="U3413">
        <f t="shared" si="536"/>
        <v>2015</v>
      </c>
      <c r="V3413">
        <f t="shared" si="537"/>
        <v>2015</v>
      </c>
      <c r="W3413" t="str">
        <f t="shared" si="538"/>
        <v>Sep</v>
      </c>
      <c r="X3413" t="str">
        <f t="shared" si="539"/>
        <v>15000 to 19999</v>
      </c>
      <c r="Y3413" s="12">
        <f>VLOOKUP(H3413,Table1[#All],2,)*Kickstarter!E3413</f>
        <v>15535</v>
      </c>
      <c r="Z3413" s="5">
        <f>Y3413/'currency conversion'!$B$18</f>
        <v>3.371883500634345E-4</v>
      </c>
    </row>
    <row r="3414" spans="1:26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0"/>
        <v>1</v>
      </c>
      <c r="P3414" s="6">
        <f t="shared" si="531"/>
        <v>115.38461538461539</v>
      </c>
      <c r="Q3414" t="str">
        <f t="shared" si="532"/>
        <v>theater</v>
      </c>
      <c r="R3414" t="str">
        <f t="shared" si="533"/>
        <v>plays</v>
      </c>
      <c r="S3414" s="10">
        <f t="shared" si="534"/>
        <v>41879.709050925929</v>
      </c>
      <c r="T3414" s="10">
        <f t="shared" si="535"/>
        <v>41909.709050925929</v>
      </c>
      <c r="U3414">
        <f t="shared" si="536"/>
        <v>2014</v>
      </c>
      <c r="V3414">
        <f t="shared" si="537"/>
        <v>2014</v>
      </c>
      <c r="W3414" t="str">
        <f t="shared" si="538"/>
        <v>Aug</v>
      </c>
      <c r="X3414" t="str">
        <f t="shared" si="539"/>
        <v>1000 to 4999</v>
      </c>
      <c r="Y3414" s="12">
        <f>VLOOKUP(H3414,Table1[#All],2,)*Kickstarter!E3414</f>
        <v>3930</v>
      </c>
      <c r="Z3414" s="5">
        <f>Y3414/'currency conversion'!$B$18</f>
        <v>8.5300947264196824E-5</v>
      </c>
    </row>
    <row r="3415" spans="1:26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0"/>
        <v>1.3</v>
      </c>
      <c r="P3415" s="6">
        <f t="shared" si="531"/>
        <v>46.428571428571431</v>
      </c>
      <c r="Q3415" t="str">
        <f t="shared" si="532"/>
        <v>theater</v>
      </c>
      <c r="R3415" t="str">
        <f t="shared" si="533"/>
        <v>plays</v>
      </c>
      <c r="S3415" s="10">
        <f t="shared" si="534"/>
        <v>42053.483078703706</v>
      </c>
      <c r="T3415" s="10">
        <f t="shared" si="535"/>
        <v>42062.957638888889</v>
      </c>
      <c r="U3415">
        <f t="shared" si="536"/>
        <v>2015</v>
      </c>
      <c r="V3415">
        <f t="shared" si="537"/>
        <v>2015</v>
      </c>
      <c r="W3415" t="str">
        <f t="shared" si="538"/>
        <v>Feb</v>
      </c>
      <c r="X3415" t="str">
        <f t="shared" si="539"/>
        <v>&lt;1000</v>
      </c>
      <c r="Y3415" s="12">
        <f>VLOOKUP(H3415,Table1[#All],2,)*Kickstarter!E3415</f>
        <v>650</v>
      </c>
      <c r="Z3415" s="5">
        <f>Y3415/'currency conversion'!$B$18</f>
        <v>1.410829916583408E-5</v>
      </c>
    </row>
    <row r="3416" spans="1:26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0"/>
        <v>1.0349999999999999</v>
      </c>
      <c r="P3416" s="6">
        <f t="shared" si="531"/>
        <v>70.568181818181813</v>
      </c>
      <c r="Q3416" t="str">
        <f t="shared" si="532"/>
        <v>theater</v>
      </c>
      <c r="R3416" t="str">
        <f t="shared" si="533"/>
        <v>plays</v>
      </c>
      <c r="S3416" s="10">
        <f t="shared" si="534"/>
        <v>42675.582465277781</v>
      </c>
      <c r="T3416" s="10">
        <f t="shared" si="535"/>
        <v>42705.082638888889</v>
      </c>
      <c r="U3416">
        <f t="shared" si="536"/>
        <v>2016</v>
      </c>
      <c r="V3416">
        <f t="shared" si="537"/>
        <v>2016</v>
      </c>
      <c r="W3416" t="str">
        <f t="shared" si="538"/>
        <v>Nov</v>
      </c>
      <c r="X3416" t="str">
        <f t="shared" si="539"/>
        <v>1000 to 4999</v>
      </c>
      <c r="Y3416" s="12">
        <f>VLOOKUP(H3416,Table1[#All],2,)*Kickstarter!E3416</f>
        <v>3105</v>
      </c>
      <c r="Z3416" s="5">
        <f>Y3416/'currency conversion'!$B$18</f>
        <v>6.7394259861407416E-5</v>
      </c>
    </row>
    <row r="3417" spans="1:26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0"/>
        <v>1</v>
      </c>
      <c r="P3417" s="6">
        <f t="shared" si="531"/>
        <v>22.222222222222221</v>
      </c>
      <c r="Q3417" t="str">
        <f t="shared" si="532"/>
        <v>theater</v>
      </c>
      <c r="R3417" t="str">
        <f t="shared" si="533"/>
        <v>plays</v>
      </c>
      <c r="S3417" s="10">
        <f t="shared" si="534"/>
        <v>42466.894166666665</v>
      </c>
      <c r="T3417" s="10">
        <f t="shared" si="535"/>
        <v>42477.729166666672</v>
      </c>
      <c r="U3417">
        <f t="shared" si="536"/>
        <v>2016</v>
      </c>
      <c r="V3417">
        <f t="shared" si="537"/>
        <v>2016</v>
      </c>
      <c r="W3417" t="str">
        <f t="shared" si="538"/>
        <v>Apr</v>
      </c>
      <c r="X3417" t="str">
        <f t="shared" si="539"/>
        <v>&lt;1000</v>
      </c>
      <c r="Y3417" s="12">
        <f>VLOOKUP(H3417,Table1[#All],2,)*Kickstarter!E3417</f>
        <v>200</v>
      </c>
      <c r="Z3417" s="5">
        <f>Y3417/'currency conversion'!$B$18</f>
        <v>4.3410151279489479E-6</v>
      </c>
    </row>
    <row r="3418" spans="1:26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0"/>
        <v>1.196</v>
      </c>
      <c r="P3418" s="6">
        <f t="shared" si="531"/>
        <v>159.46666666666667</v>
      </c>
      <c r="Q3418" t="str">
        <f t="shared" si="532"/>
        <v>theater</v>
      </c>
      <c r="R3418" t="str">
        <f t="shared" si="533"/>
        <v>plays</v>
      </c>
      <c r="S3418" s="10">
        <f t="shared" si="534"/>
        <v>42089.162557870368</v>
      </c>
      <c r="T3418" s="10">
        <f t="shared" si="535"/>
        <v>42117.520833333328</v>
      </c>
      <c r="U3418">
        <f t="shared" si="536"/>
        <v>2015</v>
      </c>
      <c r="V3418">
        <f t="shared" si="537"/>
        <v>2015</v>
      </c>
      <c r="W3418" t="str">
        <f t="shared" si="538"/>
        <v>Mar</v>
      </c>
      <c r="X3418" t="str">
        <f t="shared" si="539"/>
        <v>1000 to 4999</v>
      </c>
      <c r="Y3418" s="12">
        <f>VLOOKUP(H3418,Table1[#All],2,)*Kickstarter!E3418</f>
        <v>6267.04</v>
      </c>
      <c r="Z3418" s="5">
        <f>Y3418/'currency conversion'!$B$18</f>
        <v>1.3602657723730586E-4</v>
      </c>
    </row>
    <row r="3419" spans="1:26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0"/>
        <v>1.0000058823529412</v>
      </c>
      <c r="P3419" s="6">
        <f t="shared" si="531"/>
        <v>37.777999999999999</v>
      </c>
      <c r="Q3419" t="str">
        <f t="shared" si="532"/>
        <v>theater</v>
      </c>
      <c r="R3419" t="str">
        <f t="shared" si="533"/>
        <v>plays</v>
      </c>
      <c r="S3419" s="10">
        <f t="shared" si="534"/>
        <v>41894.66375</v>
      </c>
      <c r="T3419" s="10">
        <f t="shared" si="535"/>
        <v>41937.779861111107</v>
      </c>
      <c r="U3419">
        <f t="shared" si="536"/>
        <v>2014</v>
      </c>
      <c r="V3419">
        <f t="shared" si="537"/>
        <v>2014</v>
      </c>
      <c r="W3419" t="str">
        <f t="shared" si="538"/>
        <v>Sep</v>
      </c>
      <c r="X3419" t="str">
        <f t="shared" si="539"/>
        <v>1000 to 4999</v>
      </c>
      <c r="Y3419" s="12">
        <f>VLOOKUP(H3419,Table1[#All],2,)*Kickstarter!E3419</f>
        <v>1700.01</v>
      </c>
      <c r="Z3419" s="5">
        <f>Y3419/'currency conversion'!$B$18</f>
        <v>3.6898845638322453E-5</v>
      </c>
    </row>
    <row r="3420" spans="1:26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0"/>
        <v>1.00875</v>
      </c>
      <c r="P3420" s="6">
        <f t="shared" si="531"/>
        <v>72.053571428571431</v>
      </c>
      <c r="Q3420" t="str">
        <f t="shared" si="532"/>
        <v>theater</v>
      </c>
      <c r="R3420" t="str">
        <f t="shared" si="533"/>
        <v>plays</v>
      </c>
      <c r="S3420" s="10">
        <f t="shared" si="534"/>
        <v>41752.58457175926</v>
      </c>
      <c r="T3420" s="10">
        <f t="shared" si="535"/>
        <v>41782.58457175926</v>
      </c>
      <c r="U3420">
        <f t="shared" si="536"/>
        <v>2014</v>
      </c>
      <c r="V3420">
        <f t="shared" si="537"/>
        <v>2014</v>
      </c>
      <c r="W3420" t="str">
        <f t="shared" si="538"/>
        <v>Apr</v>
      </c>
      <c r="X3420" t="str">
        <f t="shared" si="539"/>
        <v>1000 to 4999</v>
      </c>
      <c r="Y3420" s="12">
        <f>VLOOKUP(H3420,Table1[#All],2,)*Kickstarter!E3420</f>
        <v>4035</v>
      </c>
      <c r="Z3420" s="5">
        <f>Y3420/'currency conversion'!$B$18</f>
        <v>8.757998020637002E-5</v>
      </c>
    </row>
    <row r="3421" spans="1:26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0"/>
        <v>1.0654545454545454</v>
      </c>
      <c r="P3421" s="6">
        <f t="shared" si="531"/>
        <v>63.695652173913047</v>
      </c>
      <c r="Q3421" t="str">
        <f t="shared" si="532"/>
        <v>theater</v>
      </c>
      <c r="R3421" t="str">
        <f t="shared" si="533"/>
        <v>plays</v>
      </c>
      <c r="S3421" s="10">
        <f t="shared" si="534"/>
        <v>42448.571585648147</v>
      </c>
      <c r="T3421" s="10">
        <f t="shared" si="535"/>
        <v>42466.645833333328</v>
      </c>
      <c r="U3421">
        <f t="shared" si="536"/>
        <v>2016</v>
      </c>
      <c r="V3421">
        <f t="shared" si="537"/>
        <v>2016</v>
      </c>
      <c r="W3421" t="str">
        <f t="shared" si="538"/>
        <v>Mar</v>
      </c>
      <c r="X3421" t="str">
        <f t="shared" si="539"/>
        <v>1000 to 4999</v>
      </c>
      <c r="Y3421" s="12">
        <f>VLOOKUP(H3421,Table1[#All],2,)*Kickstarter!E3421</f>
        <v>3340.2</v>
      </c>
      <c r="Z3421" s="5">
        <f>Y3421/'currency conversion'!$B$18</f>
        <v>7.249929365187537E-5</v>
      </c>
    </row>
    <row r="3422" spans="1:26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0"/>
        <v>1.38</v>
      </c>
      <c r="P3422" s="6">
        <f t="shared" si="531"/>
        <v>28.411764705882351</v>
      </c>
      <c r="Q3422" t="str">
        <f t="shared" si="532"/>
        <v>theater</v>
      </c>
      <c r="R3422" t="str">
        <f t="shared" si="533"/>
        <v>plays</v>
      </c>
      <c r="S3422" s="10">
        <f t="shared" si="534"/>
        <v>42404.840300925927</v>
      </c>
      <c r="T3422" s="10">
        <f t="shared" si="535"/>
        <v>42413.75</v>
      </c>
      <c r="U3422">
        <f t="shared" si="536"/>
        <v>2016</v>
      </c>
      <c r="V3422">
        <f t="shared" si="537"/>
        <v>2016</v>
      </c>
      <c r="W3422" t="str">
        <f t="shared" si="538"/>
        <v>Feb</v>
      </c>
      <c r="X3422" t="str">
        <f t="shared" si="539"/>
        <v>&lt;1000</v>
      </c>
      <c r="Y3422" s="12">
        <f>VLOOKUP(H3422,Table1[#All],2,)*Kickstarter!E3422</f>
        <v>1265.46</v>
      </c>
      <c r="Z3422" s="5">
        <f>Y3422/'currency conversion'!$B$18</f>
        <v>2.7466905019071377E-5</v>
      </c>
    </row>
    <row r="3423" spans="1:26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0"/>
        <v>1.0115000000000001</v>
      </c>
      <c r="P3423" s="6">
        <f t="shared" si="531"/>
        <v>103.21428571428571</v>
      </c>
      <c r="Q3423" t="str">
        <f t="shared" si="532"/>
        <v>theater</v>
      </c>
      <c r="R3423" t="str">
        <f t="shared" si="533"/>
        <v>plays</v>
      </c>
      <c r="S3423" s="10">
        <f t="shared" si="534"/>
        <v>42037.541238425925</v>
      </c>
      <c r="T3423" s="10">
        <f t="shared" si="535"/>
        <v>42067.541238425925</v>
      </c>
      <c r="U3423">
        <f t="shared" si="536"/>
        <v>2015</v>
      </c>
      <c r="V3423">
        <f t="shared" si="537"/>
        <v>2015</v>
      </c>
      <c r="W3423" t="str">
        <f t="shared" si="538"/>
        <v>Feb</v>
      </c>
      <c r="X3423" t="str">
        <f t="shared" si="539"/>
        <v>10000 to 14999</v>
      </c>
      <c r="Y3423" s="12">
        <f>VLOOKUP(H3423,Table1[#All],2,)*Kickstarter!E3423</f>
        <v>10115</v>
      </c>
      <c r="Z3423" s="5">
        <f>Y3423/'currency conversion'!$B$18</f>
        <v>2.1954684009601802E-4</v>
      </c>
    </row>
    <row r="3424" spans="1:26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0"/>
        <v>1.091</v>
      </c>
      <c r="P3424" s="6">
        <f t="shared" si="531"/>
        <v>71.152173913043484</v>
      </c>
      <c r="Q3424" t="str">
        <f t="shared" si="532"/>
        <v>theater</v>
      </c>
      <c r="R3424" t="str">
        <f t="shared" si="533"/>
        <v>plays</v>
      </c>
      <c r="S3424" s="10">
        <f t="shared" si="534"/>
        <v>42323.312222222223</v>
      </c>
      <c r="T3424" s="10">
        <f t="shared" si="535"/>
        <v>42351.75</v>
      </c>
      <c r="U3424">
        <f t="shared" si="536"/>
        <v>2015</v>
      </c>
      <c r="V3424">
        <f t="shared" si="537"/>
        <v>2015</v>
      </c>
      <c r="W3424" t="str">
        <f t="shared" si="538"/>
        <v>Nov</v>
      </c>
      <c r="X3424" t="str">
        <f t="shared" si="539"/>
        <v>1000 to 4999</v>
      </c>
      <c r="Y3424" s="12">
        <f>VLOOKUP(H3424,Table1[#All],2,)*Kickstarter!E3424</f>
        <v>4287.63</v>
      </c>
      <c r="Z3424" s="5">
        <f>Y3424/'currency conversion'!$B$18</f>
        <v>9.3063333465238739E-5</v>
      </c>
    </row>
    <row r="3425" spans="1:26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0"/>
        <v>1.4</v>
      </c>
      <c r="P3425" s="6">
        <f t="shared" si="531"/>
        <v>35</v>
      </c>
      <c r="Q3425" t="str">
        <f t="shared" si="532"/>
        <v>theater</v>
      </c>
      <c r="R3425" t="str">
        <f t="shared" si="533"/>
        <v>plays</v>
      </c>
      <c r="S3425" s="10">
        <f t="shared" si="534"/>
        <v>42088.661354166667</v>
      </c>
      <c r="T3425" s="10">
        <f t="shared" si="535"/>
        <v>42118.661354166667</v>
      </c>
      <c r="U3425">
        <f t="shared" si="536"/>
        <v>2015</v>
      </c>
      <c r="V3425">
        <f t="shared" si="537"/>
        <v>2015</v>
      </c>
      <c r="W3425" t="str">
        <f t="shared" si="538"/>
        <v>Mar</v>
      </c>
      <c r="X3425" t="str">
        <f t="shared" si="539"/>
        <v>&lt;1000</v>
      </c>
      <c r="Y3425" s="12">
        <f>VLOOKUP(H3425,Table1[#All],2,)*Kickstarter!E3425</f>
        <v>350</v>
      </c>
      <c r="Z3425" s="5">
        <f>Y3425/'currency conversion'!$B$18</f>
        <v>7.5967764739106582E-6</v>
      </c>
    </row>
    <row r="3426" spans="1:26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0"/>
        <v>1.0358333333333334</v>
      </c>
      <c r="P3426" s="6">
        <f t="shared" si="531"/>
        <v>81.776315789473685</v>
      </c>
      <c r="Q3426" t="str">
        <f t="shared" si="532"/>
        <v>theater</v>
      </c>
      <c r="R3426" t="str">
        <f t="shared" si="533"/>
        <v>plays</v>
      </c>
      <c r="S3426" s="10">
        <f t="shared" si="534"/>
        <v>42018.426898148144</v>
      </c>
      <c r="T3426" s="10">
        <f t="shared" si="535"/>
        <v>42040.040972222225</v>
      </c>
      <c r="U3426">
        <f t="shared" si="536"/>
        <v>2015</v>
      </c>
      <c r="V3426">
        <f t="shared" si="537"/>
        <v>2015</v>
      </c>
      <c r="W3426" t="str">
        <f t="shared" si="538"/>
        <v>Jan</v>
      </c>
      <c r="X3426" t="str">
        <f t="shared" si="539"/>
        <v>5000 to 9999</v>
      </c>
      <c r="Y3426" s="12">
        <f>VLOOKUP(H3426,Table1[#All],2,)*Kickstarter!E3426</f>
        <v>6215</v>
      </c>
      <c r="Z3426" s="5">
        <f>Y3426/'currency conversion'!$B$18</f>
        <v>1.3489704510101356E-4</v>
      </c>
    </row>
    <row r="3427" spans="1:26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0"/>
        <v>1.0297033333333332</v>
      </c>
      <c r="P3427" s="6">
        <f t="shared" si="531"/>
        <v>297.02980769230766</v>
      </c>
      <c r="Q3427" t="str">
        <f t="shared" si="532"/>
        <v>theater</v>
      </c>
      <c r="R3427" t="str">
        <f t="shared" si="533"/>
        <v>plays</v>
      </c>
      <c r="S3427" s="10">
        <f t="shared" si="534"/>
        <v>41884.367314814815</v>
      </c>
      <c r="T3427" s="10">
        <f t="shared" si="535"/>
        <v>41916.367314814815</v>
      </c>
      <c r="U3427">
        <f t="shared" si="536"/>
        <v>2014</v>
      </c>
      <c r="V3427">
        <f t="shared" si="537"/>
        <v>2014</v>
      </c>
      <c r="W3427" t="str">
        <f t="shared" si="538"/>
        <v>Sep</v>
      </c>
      <c r="X3427" t="str">
        <f t="shared" si="539"/>
        <v>30000 to 34999</v>
      </c>
      <c r="Y3427" s="12">
        <f>VLOOKUP(H3427,Table1[#All],2,)*Kickstarter!E3427</f>
        <v>30891.1</v>
      </c>
      <c r="Z3427" s="5">
        <f>Y3427/'currency conversion'!$B$18</f>
        <v>6.7049366209491869E-4</v>
      </c>
    </row>
    <row r="3428" spans="1:26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0"/>
        <v>1.0813333333333333</v>
      </c>
      <c r="P3428" s="6">
        <f t="shared" si="531"/>
        <v>46.609195402298852</v>
      </c>
      <c r="Q3428" t="str">
        <f t="shared" si="532"/>
        <v>theater</v>
      </c>
      <c r="R3428" t="str">
        <f t="shared" si="533"/>
        <v>plays</v>
      </c>
      <c r="S3428" s="10">
        <f t="shared" si="534"/>
        <v>41883.806747685187</v>
      </c>
      <c r="T3428" s="10">
        <f t="shared" si="535"/>
        <v>41902.833333333336</v>
      </c>
      <c r="U3428">
        <f t="shared" si="536"/>
        <v>2014</v>
      </c>
      <c r="V3428">
        <f t="shared" si="537"/>
        <v>2014</v>
      </c>
      <c r="W3428" t="str">
        <f t="shared" si="538"/>
        <v>Sep</v>
      </c>
      <c r="X3428" t="str">
        <f t="shared" si="539"/>
        <v>1000 to 4999</v>
      </c>
      <c r="Y3428" s="12">
        <f>VLOOKUP(H3428,Table1[#All],2,)*Kickstarter!E3428</f>
        <v>4055</v>
      </c>
      <c r="Z3428" s="5">
        <f>Y3428/'currency conversion'!$B$18</f>
        <v>8.8014081719164911E-5</v>
      </c>
    </row>
    <row r="3429" spans="1:26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0"/>
        <v>1</v>
      </c>
      <c r="P3429" s="6">
        <f t="shared" si="531"/>
        <v>51.724137931034484</v>
      </c>
      <c r="Q3429" t="str">
        <f t="shared" si="532"/>
        <v>theater</v>
      </c>
      <c r="R3429" t="str">
        <f t="shared" si="533"/>
        <v>plays</v>
      </c>
      <c r="S3429" s="10">
        <f t="shared" si="534"/>
        <v>41792.395277777774</v>
      </c>
      <c r="T3429" s="10">
        <f t="shared" si="535"/>
        <v>41822.395277777774</v>
      </c>
      <c r="U3429">
        <f t="shared" si="536"/>
        <v>2014</v>
      </c>
      <c r="V3429">
        <f t="shared" si="537"/>
        <v>2014</v>
      </c>
      <c r="W3429" t="str">
        <f t="shared" si="538"/>
        <v>Jun</v>
      </c>
      <c r="X3429" t="str">
        <f t="shared" si="539"/>
        <v>1000 to 4999</v>
      </c>
      <c r="Y3429" s="12">
        <f>VLOOKUP(H3429,Table1[#All],2,)*Kickstarter!E3429</f>
        <v>1965</v>
      </c>
      <c r="Z3429" s="5">
        <f>Y3429/'currency conversion'!$B$18</f>
        <v>4.2650473632098412E-5</v>
      </c>
    </row>
    <row r="3430" spans="1:26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0"/>
        <v>1.0275000000000001</v>
      </c>
      <c r="P3430" s="6">
        <f t="shared" si="531"/>
        <v>40.294117647058826</v>
      </c>
      <c r="Q3430" t="str">
        <f t="shared" si="532"/>
        <v>theater</v>
      </c>
      <c r="R3430" t="str">
        <f t="shared" si="533"/>
        <v>plays</v>
      </c>
      <c r="S3430" s="10">
        <f t="shared" si="534"/>
        <v>42038.470451388886</v>
      </c>
      <c r="T3430" s="10">
        <f t="shared" si="535"/>
        <v>42063.458333333328</v>
      </c>
      <c r="U3430">
        <f t="shared" si="536"/>
        <v>2015</v>
      </c>
      <c r="V3430">
        <f t="shared" si="537"/>
        <v>2015</v>
      </c>
      <c r="W3430" t="str">
        <f t="shared" si="538"/>
        <v>Feb</v>
      </c>
      <c r="X3430" t="str">
        <f t="shared" si="539"/>
        <v>1000 to 4999</v>
      </c>
      <c r="Y3430" s="12">
        <f>VLOOKUP(H3430,Table1[#All],2,)*Kickstarter!E3430</f>
        <v>2692.05</v>
      </c>
      <c r="Z3430" s="5">
        <f>Y3430/'currency conversion'!$B$18</f>
        <v>5.8431148875974825E-5</v>
      </c>
    </row>
    <row r="3431" spans="1:26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0"/>
        <v>1.3</v>
      </c>
      <c r="P3431" s="6">
        <f t="shared" si="531"/>
        <v>16.25</v>
      </c>
      <c r="Q3431" t="str">
        <f t="shared" si="532"/>
        <v>theater</v>
      </c>
      <c r="R3431" t="str">
        <f t="shared" si="533"/>
        <v>plays</v>
      </c>
      <c r="S3431" s="10">
        <f t="shared" si="534"/>
        <v>42661.771539351852</v>
      </c>
      <c r="T3431" s="10">
        <f t="shared" si="535"/>
        <v>42675.771539351852</v>
      </c>
      <c r="U3431">
        <f t="shared" si="536"/>
        <v>2016</v>
      </c>
      <c r="V3431">
        <f t="shared" si="537"/>
        <v>2016</v>
      </c>
      <c r="W3431" t="str">
        <f t="shared" si="538"/>
        <v>Oct</v>
      </c>
      <c r="X3431" t="str">
        <f t="shared" si="539"/>
        <v>&lt;1000</v>
      </c>
      <c r="Y3431" s="12">
        <f>VLOOKUP(H3431,Table1[#All],2,)*Kickstarter!E3431</f>
        <v>255.45000000000002</v>
      </c>
      <c r="Z3431" s="5">
        <f>Y3431/'currency conversion'!$B$18</f>
        <v>5.5445615721727941E-6</v>
      </c>
    </row>
    <row r="3432" spans="1:26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0"/>
        <v>1.0854949999999999</v>
      </c>
      <c r="P3432" s="6">
        <f t="shared" si="531"/>
        <v>30.152638888888887</v>
      </c>
      <c r="Q3432" t="str">
        <f t="shared" si="532"/>
        <v>theater</v>
      </c>
      <c r="R3432" t="str">
        <f t="shared" si="533"/>
        <v>plays</v>
      </c>
      <c r="S3432" s="10">
        <f t="shared" si="534"/>
        <v>41820.695613425924</v>
      </c>
      <c r="T3432" s="10">
        <f t="shared" si="535"/>
        <v>41850.695613425924</v>
      </c>
      <c r="U3432">
        <f t="shared" si="536"/>
        <v>2014</v>
      </c>
      <c r="V3432">
        <f t="shared" si="537"/>
        <v>2014</v>
      </c>
      <c r="W3432" t="str">
        <f t="shared" si="538"/>
        <v>Jun</v>
      </c>
      <c r="X3432" t="str">
        <f t="shared" si="539"/>
        <v>1000 to 4999</v>
      </c>
      <c r="Y3432" s="12">
        <f>VLOOKUP(H3432,Table1[#All],2,)*Kickstarter!E3432</f>
        <v>2843.9968999999996</v>
      </c>
      <c r="Z3432" s="5">
        <f>Y3432/'currency conversion'!$B$18</f>
        <v>6.1729167833699539E-5</v>
      </c>
    </row>
    <row r="3433" spans="1:26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0"/>
        <v>1</v>
      </c>
      <c r="P3433" s="6">
        <f t="shared" si="531"/>
        <v>95.238095238095241</v>
      </c>
      <c r="Q3433" t="str">
        <f t="shared" si="532"/>
        <v>theater</v>
      </c>
      <c r="R3433" t="str">
        <f t="shared" si="533"/>
        <v>plays</v>
      </c>
      <c r="S3433" s="10">
        <f t="shared" si="534"/>
        <v>41839.480937500004</v>
      </c>
      <c r="T3433" s="10">
        <f t="shared" si="535"/>
        <v>41869.480937500004</v>
      </c>
      <c r="U3433">
        <f t="shared" si="536"/>
        <v>2014</v>
      </c>
      <c r="V3433">
        <f t="shared" si="537"/>
        <v>2014</v>
      </c>
      <c r="W3433" t="str">
        <f t="shared" si="538"/>
        <v>Jul</v>
      </c>
      <c r="X3433" t="str">
        <f t="shared" si="539"/>
        <v>1000 to 4999</v>
      </c>
      <c r="Y3433" s="12">
        <f>VLOOKUP(H3433,Table1[#All],2,)*Kickstarter!E3433</f>
        <v>2000</v>
      </c>
      <c r="Z3433" s="5">
        <f>Y3433/'currency conversion'!$B$18</f>
        <v>4.3410151279489477E-5</v>
      </c>
    </row>
    <row r="3434" spans="1:26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0"/>
        <v>1.0965</v>
      </c>
      <c r="P3434" s="6">
        <f t="shared" si="531"/>
        <v>52.214285714285715</v>
      </c>
      <c r="Q3434" t="str">
        <f t="shared" si="532"/>
        <v>theater</v>
      </c>
      <c r="R3434" t="str">
        <f t="shared" si="533"/>
        <v>plays</v>
      </c>
      <c r="S3434" s="10">
        <f t="shared" si="534"/>
        <v>42380.331180555557</v>
      </c>
      <c r="T3434" s="10">
        <f t="shared" si="535"/>
        <v>42405.666666666672</v>
      </c>
      <c r="U3434">
        <f t="shared" si="536"/>
        <v>2016</v>
      </c>
      <c r="V3434">
        <f t="shared" si="537"/>
        <v>2016</v>
      </c>
      <c r="W3434" t="str">
        <f t="shared" si="538"/>
        <v>Jan</v>
      </c>
      <c r="X3434" t="str">
        <f t="shared" si="539"/>
        <v>1000 to 4999</v>
      </c>
      <c r="Y3434" s="12">
        <f>VLOOKUP(H3434,Table1[#All],2,)*Kickstarter!E3434</f>
        <v>2193</v>
      </c>
      <c r="Z3434" s="5">
        <f>Y3434/'currency conversion'!$B$18</f>
        <v>4.7599230877960213E-5</v>
      </c>
    </row>
    <row r="3435" spans="1:26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0"/>
        <v>1.0026315789473683</v>
      </c>
      <c r="P3435" s="6">
        <f t="shared" si="531"/>
        <v>134.1549295774648</v>
      </c>
      <c r="Q3435" t="str">
        <f t="shared" si="532"/>
        <v>theater</v>
      </c>
      <c r="R3435" t="str">
        <f t="shared" si="533"/>
        <v>plays</v>
      </c>
      <c r="S3435" s="10">
        <f t="shared" si="534"/>
        <v>41775.81313657407</v>
      </c>
      <c r="T3435" s="10">
        <f t="shared" si="535"/>
        <v>41806.875</v>
      </c>
      <c r="U3435">
        <f t="shared" si="536"/>
        <v>2014</v>
      </c>
      <c r="V3435">
        <f t="shared" si="537"/>
        <v>2014</v>
      </c>
      <c r="W3435" t="str">
        <f t="shared" si="538"/>
        <v>May</v>
      </c>
      <c r="X3435" t="str">
        <f t="shared" si="539"/>
        <v>5000 to 9999</v>
      </c>
      <c r="Y3435" s="12">
        <f>VLOOKUP(H3435,Table1[#All],2,)*Kickstarter!E3435</f>
        <v>9525</v>
      </c>
      <c r="Z3435" s="5">
        <f>Y3435/'currency conversion'!$B$18</f>
        <v>2.0674084546856863E-4</v>
      </c>
    </row>
    <row r="3436" spans="1:26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0"/>
        <v>1.0555000000000001</v>
      </c>
      <c r="P3436" s="6">
        <f t="shared" si="531"/>
        <v>62.827380952380949</v>
      </c>
      <c r="Q3436" t="str">
        <f t="shared" si="532"/>
        <v>theater</v>
      </c>
      <c r="R3436" t="str">
        <f t="shared" si="533"/>
        <v>plays</v>
      </c>
      <c r="S3436" s="10">
        <f t="shared" si="534"/>
        <v>41800.130428240736</v>
      </c>
      <c r="T3436" s="10">
        <f t="shared" si="535"/>
        <v>41830.130428240736</v>
      </c>
      <c r="U3436">
        <f t="shared" si="536"/>
        <v>2014</v>
      </c>
      <c r="V3436">
        <f t="shared" si="537"/>
        <v>2014</v>
      </c>
      <c r="W3436" t="str">
        <f t="shared" si="538"/>
        <v>Jun</v>
      </c>
      <c r="X3436" t="str">
        <f t="shared" si="539"/>
        <v>10000 to 14999</v>
      </c>
      <c r="Y3436" s="12">
        <f>VLOOKUP(H3436,Table1[#All],2,)*Kickstarter!E3436</f>
        <v>10555</v>
      </c>
      <c r="Z3436" s="5">
        <f>Y3436/'currency conversion'!$B$18</f>
        <v>2.2909707337750572E-4</v>
      </c>
    </row>
    <row r="3437" spans="1:26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0"/>
        <v>1.1200000000000001</v>
      </c>
      <c r="P3437" s="6">
        <f t="shared" si="531"/>
        <v>58.94736842105263</v>
      </c>
      <c r="Q3437" t="str">
        <f t="shared" si="532"/>
        <v>theater</v>
      </c>
      <c r="R3437" t="str">
        <f t="shared" si="533"/>
        <v>plays</v>
      </c>
      <c r="S3437" s="10">
        <f t="shared" si="534"/>
        <v>42572.36681712963</v>
      </c>
      <c r="T3437" s="10">
        <f t="shared" si="535"/>
        <v>42588.875</v>
      </c>
      <c r="U3437">
        <f t="shared" si="536"/>
        <v>2016</v>
      </c>
      <c r="V3437">
        <f t="shared" si="537"/>
        <v>2016</v>
      </c>
      <c r="W3437" t="str">
        <f t="shared" si="538"/>
        <v>Jul</v>
      </c>
      <c r="X3437" t="str">
        <f t="shared" si="539"/>
        <v>1000 to 4999</v>
      </c>
      <c r="Y3437" s="12">
        <f>VLOOKUP(H3437,Table1[#All],2,)*Kickstarter!E3437</f>
        <v>1120</v>
      </c>
      <c r="Z3437" s="5">
        <f>Y3437/'currency conversion'!$B$18</f>
        <v>2.4309684716514106E-5</v>
      </c>
    </row>
    <row r="3438" spans="1:26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0"/>
        <v>1.0589999999999999</v>
      </c>
      <c r="P3438" s="6">
        <f t="shared" si="531"/>
        <v>143.1081081081081</v>
      </c>
      <c r="Q3438" t="str">
        <f t="shared" si="532"/>
        <v>theater</v>
      </c>
      <c r="R3438" t="str">
        <f t="shared" si="533"/>
        <v>plays</v>
      </c>
      <c r="S3438" s="10">
        <f t="shared" si="534"/>
        <v>41851.291585648149</v>
      </c>
      <c r="T3438" s="10">
        <f t="shared" si="535"/>
        <v>41872.436111111107</v>
      </c>
      <c r="U3438">
        <f t="shared" si="536"/>
        <v>2014</v>
      </c>
      <c r="V3438">
        <f t="shared" si="537"/>
        <v>2014</v>
      </c>
      <c r="W3438" t="str">
        <f t="shared" si="538"/>
        <v>Jul</v>
      </c>
      <c r="X3438" t="str">
        <f t="shared" si="539"/>
        <v>5000 to 9999</v>
      </c>
      <c r="Y3438" s="12">
        <f>VLOOKUP(H3438,Table1[#All],2,)*Kickstarter!E3438</f>
        <v>5295</v>
      </c>
      <c r="Z3438" s="5">
        <f>Y3438/'currency conversion'!$B$18</f>
        <v>1.1492837551244839E-4</v>
      </c>
    </row>
    <row r="3439" spans="1:26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0"/>
        <v>1.01</v>
      </c>
      <c r="P3439" s="6">
        <f t="shared" si="531"/>
        <v>84.166666666666671</v>
      </c>
      <c r="Q3439" t="str">
        <f t="shared" si="532"/>
        <v>theater</v>
      </c>
      <c r="R3439" t="str">
        <f t="shared" si="533"/>
        <v>plays</v>
      </c>
      <c r="S3439" s="10">
        <f t="shared" si="534"/>
        <v>42205.460879629631</v>
      </c>
      <c r="T3439" s="10">
        <f t="shared" si="535"/>
        <v>42235.460879629631</v>
      </c>
      <c r="U3439">
        <f t="shared" si="536"/>
        <v>2015</v>
      </c>
      <c r="V3439">
        <f t="shared" si="537"/>
        <v>2015</v>
      </c>
      <c r="W3439" t="str">
        <f t="shared" si="538"/>
        <v>Jul</v>
      </c>
      <c r="X3439" t="str">
        <f t="shared" si="539"/>
        <v>1000 to 4999</v>
      </c>
      <c r="Y3439" s="12">
        <f>VLOOKUP(H3439,Table1[#All],2,)*Kickstarter!E3439</f>
        <v>3030</v>
      </c>
      <c r="Z3439" s="5">
        <f>Y3439/'currency conversion'!$B$18</f>
        <v>6.5766379188426555E-5</v>
      </c>
    </row>
    <row r="3440" spans="1:26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0"/>
        <v>1.042</v>
      </c>
      <c r="P3440" s="6">
        <f t="shared" si="531"/>
        <v>186.07142857142858</v>
      </c>
      <c r="Q3440" t="str">
        <f t="shared" si="532"/>
        <v>theater</v>
      </c>
      <c r="R3440" t="str">
        <f t="shared" si="533"/>
        <v>plays</v>
      </c>
      <c r="S3440" s="10">
        <f t="shared" si="534"/>
        <v>42100.677858796298</v>
      </c>
      <c r="T3440" s="10">
        <f t="shared" si="535"/>
        <v>42126.625</v>
      </c>
      <c r="U3440">
        <f t="shared" si="536"/>
        <v>2015</v>
      </c>
      <c r="V3440">
        <f t="shared" si="537"/>
        <v>2015</v>
      </c>
      <c r="W3440" t="str">
        <f t="shared" si="538"/>
        <v>Apr</v>
      </c>
      <c r="X3440" t="str">
        <f t="shared" si="539"/>
        <v>1000 to 4999</v>
      </c>
      <c r="Y3440" s="12">
        <f>VLOOKUP(H3440,Table1[#All],2,)*Kickstarter!E3440</f>
        <v>3412.55</v>
      </c>
      <c r="Z3440" s="5">
        <f>Y3440/'currency conversion'!$B$18</f>
        <v>7.4069655874410906E-5</v>
      </c>
    </row>
    <row r="3441" spans="1:26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0"/>
        <v>1.3467833333333334</v>
      </c>
      <c r="P3441" s="6">
        <f t="shared" si="531"/>
        <v>89.785555555555561</v>
      </c>
      <c r="Q3441" t="str">
        <f t="shared" si="532"/>
        <v>theater</v>
      </c>
      <c r="R3441" t="str">
        <f t="shared" si="533"/>
        <v>plays</v>
      </c>
      <c r="S3441" s="10">
        <f t="shared" si="534"/>
        <v>42374.661226851851</v>
      </c>
      <c r="T3441" s="10">
        <f t="shared" si="535"/>
        <v>42387.957638888889</v>
      </c>
      <c r="U3441">
        <f t="shared" si="536"/>
        <v>2016</v>
      </c>
      <c r="V3441">
        <f t="shared" si="537"/>
        <v>2016</v>
      </c>
      <c r="W3441" t="str">
        <f t="shared" si="538"/>
        <v>Jan</v>
      </c>
      <c r="X3441" t="str">
        <f t="shared" si="539"/>
        <v>1000 to 4999</v>
      </c>
      <c r="Y3441" s="12">
        <f>VLOOKUP(H3441,Table1[#All],2,)*Kickstarter!E3441</f>
        <v>1616.14</v>
      </c>
      <c r="Z3441" s="5">
        <f>Y3441/'currency conversion'!$B$18</f>
        <v>3.5078440944417066E-5</v>
      </c>
    </row>
    <row r="3442" spans="1:26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0"/>
        <v>1.052184</v>
      </c>
      <c r="P3442" s="6">
        <f t="shared" si="531"/>
        <v>64.157560975609755</v>
      </c>
      <c r="Q3442" t="str">
        <f t="shared" si="532"/>
        <v>theater</v>
      </c>
      <c r="R3442" t="str">
        <f t="shared" si="533"/>
        <v>plays</v>
      </c>
      <c r="S3442" s="10">
        <f t="shared" si="534"/>
        <v>41808.87300925926</v>
      </c>
      <c r="T3442" s="10">
        <f t="shared" si="535"/>
        <v>41831.427083333336</v>
      </c>
      <c r="U3442">
        <f t="shared" si="536"/>
        <v>2014</v>
      </c>
      <c r="V3442">
        <f t="shared" si="537"/>
        <v>2014</v>
      </c>
      <c r="W3442" t="str">
        <f t="shared" si="538"/>
        <v>Jun</v>
      </c>
      <c r="X3442" t="str">
        <f t="shared" si="539"/>
        <v>5000 to 9999</v>
      </c>
      <c r="Y3442" s="12">
        <f>VLOOKUP(H3442,Table1[#All],2,)*Kickstarter!E3442</f>
        <v>5260.92</v>
      </c>
      <c r="Z3442" s="5">
        <f>Y3442/'currency conversion'!$B$18</f>
        <v>1.1418866653464589E-4</v>
      </c>
    </row>
    <row r="3443" spans="1:26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0"/>
        <v>1.026</v>
      </c>
      <c r="P3443" s="6">
        <f t="shared" si="531"/>
        <v>59.651162790697676</v>
      </c>
      <c r="Q3443" t="str">
        <f t="shared" si="532"/>
        <v>theater</v>
      </c>
      <c r="R3443" t="str">
        <f t="shared" si="533"/>
        <v>plays</v>
      </c>
      <c r="S3443" s="10">
        <f t="shared" si="534"/>
        <v>42294.179641203707</v>
      </c>
      <c r="T3443" s="10">
        <f t="shared" si="535"/>
        <v>42321.595138888893</v>
      </c>
      <c r="U3443">
        <f t="shared" si="536"/>
        <v>2015</v>
      </c>
      <c r="V3443">
        <f t="shared" si="537"/>
        <v>2015</v>
      </c>
      <c r="W3443" t="str">
        <f t="shared" si="538"/>
        <v>Oct</v>
      </c>
      <c r="X3443" t="str">
        <f t="shared" si="539"/>
        <v>1000 to 4999</v>
      </c>
      <c r="Y3443" s="12">
        <f>VLOOKUP(H3443,Table1[#All],2,)*Kickstarter!E3443</f>
        <v>2565</v>
      </c>
      <c r="Z3443" s="5">
        <f>Y3443/'currency conversion'!$B$18</f>
        <v>5.5673519015945253E-5</v>
      </c>
    </row>
    <row r="3444" spans="1:26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0"/>
        <v>1</v>
      </c>
      <c r="P3444" s="6">
        <f t="shared" si="531"/>
        <v>31.25</v>
      </c>
      <c r="Q3444" t="str">
        <f t="shared" si="532"/>
        <v>theater</v>
      </c>
      <c r="R3444" t="str">
        <f t="shared" si="533"/>
        <v>plays</v>
      </c>
      <c r="S3444" s="10">
        <f t="shared" si="534"/>
        <v>42124.591111111113</v>
      </c>
      <c r="T3444" s="10">
        <f t="shared" si="535"/>
        <v>42154.591111111113</v>
      </c>
      <c r="U3444">
        <f t="shared" si="536"/>
        <v>2015</v>
      </c>
      <c r="V3444">
        <f t="shared" si="537"/>
        <v>2015</v>
      </c>
      <c r="W3444" t="str">
        <f t="shared" si="538"/>
        <v>Apr</v>
      </c>
      <c r="X3444" t="str">
        <f t="shared" si="539"/>
        <v>&lt;1000</v>
      </c>
      <c r="Y3444" s="12">
        <f>VLOOKUP(H3444,Table1[#All],2,)*Kickstarter!E3444</f>
        <v>250</v>
      </c>
      <c r="Z3444" s="5">
        <f>Y3444/'currency conversion'!$B$18</f>
        <v>5.4262689099361847E-6</v>
      </c>
    </row>
    <row r="3445" spans="1:26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0"/>
        <v>1.855</v>
      </c>
      <c r="P3445" s="6">
        <f t="shared" si="531"/>
        <v>41.222222222222221</v>
      </c>
      <c r="Q3445" t="str">
        <f t="shared" si="532"/>
        <v>theater</v>
      </c>
      <c r="R3445" t="str">
        <f t="shared" si="533"/>
        <v>plays</v>
      </c>
      <c r="S3445" s="10">
        <f t="shared" si="534"/>
        <v>41861.274837962963</v>
      </c>
      <c r="T3445" s="10">
        <f t="shared" si="535"/>
        <v>41891.274837962963</v>
      </c>
      <c r="U3445">
        <f t="shared" si="536"/>
        <v>2014</v>
      </c>
      <c r="V3445">
        <f t="shared" si="537"/>
        <v>2014</v>
      </c>
      <c r="W3445" t="str">
        <f t="shared" si="538"/>
        <v>Aug</v>
      </c>
      <c r="X3445" t="str">
        <f t="shared" si="539"/>
        <v>1000 to 4999</v>
      </c>
      <c r="Y3445" s="12">
        <f>VLOOKUP(H3445,Table1[#All],2,)*Kickstarter!E3445</f>
        <v>1855</v>
      </c>
      <c r="Z3445" s="5">
        <f>Y3445/'currency conversion'!$B$18</f>
        <v>4.0262915311726486E-5</v>
      </c>
    </row>
    <row r="3446" spans="1:26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0"/>
        <v>2.89</v>
      </c>
      <c r="P3446" s="6">
        <f t="shared" si="531"/>
        <v>43.35</v>
      </c>
      <c r="Q3446" t="str">
        <f t="shared" si="532"/>
        <v>theater</v>
      </c>
      <c r="R3446" t="str">
        <f t="shared" si="533"/>
        <v>plays</v>
      </c>
      <c r="S3446" s="10">
        <f t="shared" si="534"/>
        <v>42521.041504629626</v>
      </c>
      <c r="T3446" s="10">
        <f t="shared" si="535"/>
        <v>42529.332638888889</v>
      </c>
      <c r="U3446">
        <f t="shared" si="536"/>
        <v>2016</v>
      </c>
      <c r="V3446">
        <f t="shared" si="537"/>
        <v>2016</v>
      </c>
      <c r="W3446" t="str">
        <f t="shared" si="538"/>
        <v>May</v>
      </c>
      <c r="X3446" t="str">
        <f t="shared" si="539"/>
        <v>&lt;1000</v>
      </c>
      <c r="Y3446" s="12">
        <f>VLOOKUP(H3446,Table1[#All],2,)*Kickstarter!E3446</f>
        <v>615.56999999999994</v>
      </c>
      <c r="Z3446" s="5">
        <f>Y3446/'currency conversion'!$B$18</f>
        <v>1.3360993411557667E-5</v>
      </c>
    </row>
    <row r="3447" spans="1:26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0"/>
        <v>1</v>
      </c>
      <c r="P3447" s="6">
        <f t="shared" si="531"/>
        <v>64.516129032258064</v>
      </c>
      <c r="Q3447" t="str">
        <f t="shared" si="532"/>
        <v>theater</v>
      </c>
      <c r="R3447" t="str">
        <f t="shared" si="533"/>
        <v>plays</v>
      </c>
      <c r="S3447" s="10">
        <f t="shared" si="534"/>
        <v>42272.280509259261</v>
      </c>
      <c r="T3447" s="10">
        <f t="shared" si="535"/>
        <v>42300.280509259261</v>
      </c>
      <c r="U3447">
        <f t="shared" si="536"/>
        <v>2015</v>
      </c>
      <c r="V3447">
        <f t="shared" si="537"/>
        <v>2015</v>
      </c>
      <c r="W3447" t="str">
        <f t="shared" si="538"/>
        <v>Sep</v>
      </c>
      <c r="X3447" t="str">
        <f t="shared" si="539"/>
        <v>1000 to 4999</v>
      </c>
      <c r="Y3447" s="12">
        <f>VLOOKUP(H3447,Table1[#All],2,)*Kickstarter!E3447</f>
        <v>2620</v>
      </c>
      <c r="Z3447" s="5">
        <f>Y3447/'currency conversion'!$B$18</f>
        <v>5.6867298176131216E-5</v>
      </c>
    </row>
    <row r="3448" spans="1:26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0"/>
        <v>1.0820000000000001</v>
      </c>
      <c r="P3448" s="6">
        <f t="shared" si="531"/>
        <v>43.28</v>
      </c>
      <c r="Q3448" t="str">
        <f t="shared" si="532"/>
        <v>theater</v>
      </c>
      <c r="R3448" t="str">
        <f t="shared" si="533"/>
        <v>plays</v>
      </c>
      <c r="S3448" s="10">
        <f t="shared" si="534"/>
        <v>42016.582465277781</v>
      </c>
      <c r="T3448" s="10">
        <f t="shared" si="535"/>
        <v>42040.263888888891</v>
      </c>
      <c r="U3448">
        <f t="shared" si="536"/>
        <v>2015</v>
      </c>
      <c r="V3448">
        <f t="shared" si="537"/>
        <v>2015</v>
      </c>
      <c r="W3448" t="str">
        <f t="shared" si="538"/>
        <v>Jan</v>
      </c>
      <c r="X3448" t="str">
        <f t="shared" si="539"/>
        <v>1000 to 4999</v>
      </c>
      <c r="Y3448" s="12">
        <f>VLOOKUP(H3448,Table1[#All],2,)*Kickstarter!E3448</f>
        <v>1417.42</v>
      </c>
      <c r="Z3448" s="5">
        <f>Y3448/'currency conversion'!$B$18</f>
        <v>3.0765208313286991E-5</v>
      </c>
    </row>
    <row r="3449" spans="1:26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0"/>
        <v>1.0780000000000001</v>
      </c>
      <c r="P3449" s="6">
        <f t="shared" si="531"/>
        <v>77</v>
      </c>
      <c r="Q3449" t="str">
        <f t="shared" si="532"/>
        <v>theater</v>
      </c>
      <c r="R3449" t="str">
        <f t="shared" si="533"/>
        <v>plays</v>
      </c>
      <c r="S3449" s="10">
        <f t="shared" si="534"/>
        <v>42402.639027777783</v>
      </c>
      <c r="T3449" s="10">
        <f t="shared" si="535"/>
        <v>42447.597361111111</v>
      </c>
      <c r="U3449">
        <f t="shared" si="536"/>
        <v>2016</v>
      </c>
      <c r="V3449">
        <f t="shared" si="537"/>
        <v>2016</v>
      </c>
      <c r="W3449" t="str">
        <f t="shared" si="538"/>
        <v>Feb</v>
      </c>
      <c r="X3449" t="str">
        <f t="shared" si="539"/>
        <v>1000 to 4999</v>
      </c>
      <c r="Y3449" s="12">
        <f>VLOOKUP(H3449,Table1[#All],2,)*Kickstarter!E3449</f>
        <v>1078</v>
      </c>
      <c r="Z3449" s="5">
        <f>Y3449/'currency conversion'!$B$18</f>
        <v>2.3398071539644829E-5</v>
      </c>
    </row>
    <row r="3450" spans="1:26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0"/>
        <v>1.0976190476190477</v>
      </c>
      <c r="P3450" s="6">
        <f t="shared" si="531"/>
        <v>51.222222222222221</v>
      </c>
      <c r="Q3450" t="str">
        <f t="shared" si="532"/>
        <v>theater</v>
      </c>
      <c r="R3450" t="str">
        <f t="shared" si="533"/>
        <v>plays</v>
      </c>
      <c r="S3450" s="10">
        <f t="shared" si="534"/>
        <v>41959.869085648148</v>
      </c>
      <c r="T3450" s="10">
        <f t="shared" si="535"/>
        <v>41989.869085648148</v>
      </c>
      <c r="U3450">
        <f t="shared" si="536"/>
        <v>2014</v>
      </c>
      <c r="V3450">
        <f t="shared" si="537"/>
        <v>2014</v>
      </c>
      <c r="W3450" t="str">
        <f t="shared" si="538"/>
        <v>Nov</v>
      </c>
      <c r="X3450" t="str">
        <f t="shared" si="539"/>
        <v>1000 to 4999</v>
      </c>
      <c r="Y3450" s="12">
        <f>VLOOKUP(H3450,Table1[#All],2,)*Kickstarter!E3450</f>
        <v>2305</v>
      </c>
      <c r="Z3450" s="5">
        <f>Y3450/'currency conversion'!$B$18</f>
        <v>5.0030199349611621E-5</v>
      </c>
    </row>
    <row r="3451" spans="1:26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0"/>
        <v>1.70625</v>
      </c>
      <c r="P3451" s="6">
        <f t="shared" si="531"/>
        <v>68.25</v>
      </c>
      <c r="Q3451" t="str">
        <f t="shared" si="532"/>
        <v>theater</v>
      </c>
      <c r="R3451" t="str">
        <f t="shared" si="533"/>
        <v>plays</v>
      </c>
      <c r="S3451" s="10">
        <f t="shared" si="534"/>
        <v>42531.802523148144</v>
      </c>
      <c r="T3451" s="10">
        <f t="shared" si="535"/>
        <v>42559.916666666672</v>
      </c>
      <c r="U3451">
        <f t="shared" si="536"/>
        <v>2016</v>
      </c>
      <c r="V3451">
        <f t="shared" si="537"/>
        <v>2016</v>
      </c>
      <c r="W3451" t="str">
        <f t="shared" si="538"/>
        <v>Jun</v>
      </c>
      <c r="X3451" t="str">
        <f t="shared" si="539"/>
        <v>1000 to 4999</v>
      </c>
      <c r="Y3451" s="12">
        <f>VLOOKUP(H3451,Table1[#All],2,)*Kickstarter!E3451</f>
        <v>1365</v>
      </c>
      <c r="Z3451" s="5">
        <f>Y3451/'currency conversion'!$B$18</f>
        <v>2.9627428248251567E-5</v>
      </c>
    </row>
    <row r="3452" spans="1:26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0"/>
        <v>1.52</v>
      </c>
      <c r="P3452" s="6">
        <f t="shared" si="531"/>
        <v>19.487179487179485</v>
      </c>
      <c r="Q3452" t="str">
        <f t="shared" si="532"/>
        <v>theater</v>
      </c>
      <c r="R3452" t="str">
        <f t="shared" si="533"/>
        <v>plays</v>
      </c>
      <c r="S3452" s="10">
        <f t="shared" si="534"/>
        <v>42036.454525462963</v>
      </c>
      <c r="T3452" s="10">
        <f t="shared" si="535"/>
        <v>42096.412858796291</v>
      </c>
      <c r="U3452">
        <f t="shared" si="536"/>
        <v>2015</v>
      </c>
      <c r="V3452">
        <f t="shared" si="537"/>
        <v>2015</v>
      </c>
      <c r="W3452" t="str">
        <f t="shared" si="538"/>
        <v>Feb</v>
      </c>
      <c r="X3452" t="str">
        <f t="shared" si="539"/>
        <v>&lt;1000</v>
      </c>
      <c r="Y3452" s="12">
        <f>VLOOKUP(H3452,Table1[#All],2,)*Kickstarter!E3452</f>
        <v>995.6</v>
      </c>
      <c r="Z3452" s="5">
        <f>Y3452/'currency conversion'!$B$18</f>
        <v>2.1609573306929863E-5</v>
      </c>
    </row>
    <row r="3453" spans="1:26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0"/>
        <v>1.0123076923076924</v>
      </c>
      <c r="P3453" s="6">
        <f t="shared" si="531"/>
        <v>41.125</v>
      </c>
      <c r="Q3453" t="str">
        <f t="shared" si="532"/>
        <v>theater</v>
      </c>
      <c r="R3453" t="str">
        <f t="shared" si="533"/>
        <v>plays</v>
      </c>
      <c r="S3453" s="10">
        <f t="shared" si="534"/>
        <v>42088.473692129628</v>
      </c>
      <c r="T3453" s="10">
        <f t="shared" si="535"/>
        <v>42115.473692129628</v>
      </c>
      <c r="U3453">
        <f t="shared" si="536"/>
        <v>2015</v>
      </c>
      <c r="V3453">
        <f t="shared" si="537"/>
        <v>2015</v>
      </c>
      <c r="W3453" t="str">
        <f t="shared" si="538"/>
        <v>Mar</v>
      </c>
      <c r="X3453" t="str">
        <f t="shared" si="539"/>
        <v>&lt;1000</v>
      </c>
      <c r="Y3453" s="12">
        <f>VLOOKUP(H3453,Table1[#All],2,)*Kickstarter!E3453</f>
        <v>658</v>
      </c>
      <c r="Z3453" s="5">
        <f>Y3453/'currency conversion'!$B$18</f>
        <v>1.4281939770952038E-5</v>
      </c>
    </row>
    <row r="3454" spans="1:26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0"/>
        <v>1.532</v>
      </c>
      <c r="P3454" s="6">
        <f t="shared" si="531"/>
        <v>41.405405405405403</v>
      </c>
      <c r="Q3454" t="str">
        <f t="shared" si="532"/>
        <v>theater</v>
      </c>
      <c r="R3454" t="str">
        <f t="shared" si="533"/>
        <v>plays</v>
      </c>
      <c r="S3454" s="10">
        <f t="shared" si="534"/>
        <v>41820.389189814814</v>
      </c>
      <c r="T3454" s="10">
        <f t="shared" si="535"/>
        <v>41842.915972222225</v>
      </c>
      <c r="U3454">
        <f t="shared" si="536"/>
        <v>2014</v>
      </c>
      <c r="V3454">
        <f t="shared" si="537"/>
        <v>2014</v>
      </c>
      <c r="W3454" t="str">
        <f t="shared" si="538"/>
        <v>Jun</v>
      </c>
      <c r="X3454" t="str">
        <f t="shared" si="539"/>
        <v>1000 to 4999</v>
      </c>
      <c r="Y3454" s="12">
        <f>VLOOKUP(H3454,Table1[#All],2,)*Kickstarter!E3454</f>
        <v>1532</v>
      </c>
      <c r="Z3454" s="5">
        <f>Y3454/'currency conversion'!$B$18</f>
        <v>3.3252175880088941E-5</v>
      </c>
    </row>
    <row r="3455" spans="1:26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0"/>
        <v>1.2833333333333334</v>
      </c>
      <c r="P3455" s="6">
        <f t="shared" si="531"/>
        <v>27.5</v>
      </c>
      <c r="Q3455" t="str">
        <f t="shared" si="532"/>
        <v>theater</v>
      </c>
      <c r="R3455" t="str">
        <f t="shared" si="533"/>
        <v>plays</v>
      </c>
      <c r="S3455" s="10">
        <f t="shared" si="534"/>
        <v>42535.72865740741</v>
      </c>
      <c r="T3455" s="10">
        <f t="shared" si="535"/>
        <v>42595.72865740741</v>
      </c>
      <c r="U3455">
        <f t="shared" si="536"/>
        <v>2016</v>
      </c>
      <c r="V3455">
        <f t="shared" si="537"/>
        <v>2016</v>
      </c>
      <c r="W3455" t="str">
        <f t="shared" si="538"/>
        <v>Jun</v>
      </c>
      <c r="X3455" t="str">
        <f t="shared" si="539"/>
        <v>&lt;1000</v>
      </c>
      <c r="Y3455" s="12">
        <f>VLOOKUP(H3455,Table1[#All],2,)*Kickstarter!E3455</f>
        <v>504.35</v>
      </c>
      <c r="Z3455" s="5">
        <f>Y3455/'currency conversion'!$B$18</f>
        <v>1.094695489890526E-5</v>
      </c>
    </row>
    <row r="3456" spans="1:26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0"/>
        <v>1.0071428571428571</v>
      </c>
      <c r="P3456" s="6">
        <f t="shared" si="531"/>
        <v>33.571428571428569</v>
      </c>
      <c r="Q3456" t="str">
        <f t="shared" si="532"/>
        <v>theater</v>
      </c>
      <c r="R3456" t="str">
        <f t="shared" si="533"/>
        <v>plays</v>
      </c>
      <c r="S3456" s="10">
        <f t="shared" si="534"/>
        <v>41821.448599537034</v>
      </c>
      <c r="T3456" s="10">
        <f t="shared" si="535"/>
        <v>41851.448599537034</v>
      </c>
      <c r="U3456">
        <f t="shared" si="536"/>
        <v>2014</v>
      </c>
      <c r="V3456">
        <f t="shared" si="537"/>
        <v>2014</v>
      </c>
      <c r="W3456" t="str">
        <f t="shared" si="538"/>
        <v>Jul</v>
      </c>
      <c r="X3456" t="str">
        <f t="shared" si="539"/>
        <v>&lt;1000</v>
      </c>
      <c r="Y3456" s="12">
        <f>VLOOKUP(H3456,Table1[#All],2,)*Kickstarter!E3456</f>
        <v>923.55000000000007</v>
      </c>
      <c r="Z3456" s="5">
        <f>Y3456/'currency conversion'!$B$18</f>
        <v>2.0045722607086254E-5</v>
      </c>
    </row>
    <row r="3457" spans="1:26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0"/>
        <v>1.0065</v>
      </c>
      <c r="P3457" s="6">
        <f t="shared" si="531"/>
        <v>145.86956521739131</v>
      </c>
      <c r="Q3457" t="str">
        <f t="shared" si="532"/>
        <v>theater</v>
      </c>
      <c r="R3457" t="str">
        <f t="shared" si="533"/>
        <v>plays</v>
      </c>
      <c r="S3457" s="10">
        <f t="shared" si="534"/>
        <v>42626.5003125</v>
      </c>
      <c r="T3457" s="10">
        <f t="shared" si="535"/>
        <v>42656.5003125</v>
      </c>
      <c r="U3457">
        <f t="shared" si="536"/>
        <v>2016</v>
      </c>
      <c r="V3457">
        <f t="shared" si="537"/>
        <v>2016</v>
      </c>
      <c r="W3457" t="str">
        <f t="shared" si="538"/>
        <v>Sep</v>
      </c>
      <c r="X3457" t="str">
        <f t="shared" si="539"/>
        <v>10000 to 14999</v>
      </c>
      <c r="Y3457" s="12">
        <f>VLOOKUP(H3457,Table1[#All],2,)*Kickstarter!E3457</f>
        <v>10065</v>
      </c>
      <c r="Z3457" s="5">
        <f>Y3457/'currency conversion'!$B$18</f>
        <v>2.1846158631403078E-4</v>
      </c>
    </row>
    <row r="3458" spans="1:26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0"/>
        <v>1.913</v>
      </c>
      <c r="P3458" s="6">
        <f t="shared" si="531"/>
        <v>358.6875</v>
      </c>
      <c r="Q3458" t="str">
        <f t="shared" si="532"/>
        <v>theater</v>
      </c>
      <c r="R3458" t="str">
        <f t="shared" si="533"/>
        <v>plays</v>
      </c>
      <c r="S3458" s="10">
        <f t="shared" si="534"/>
        <v>41820.955636574072</v>
      </c>
      <c r="T3458" s="10">
        <f t="shared" si="535"/>
        <v>41852.040972222225</v>
      </c>
      <c r="U3458">
        <f t="shared" si="536"/>
        <v>2014</v>
      </c>
      <c r="V3458">
        <f t="shared" si="537"/>
        <v>2014</v>
      </c>
      <c r="W3458" t="str">
        <f t="shared" si="538"/>
        <v>Jun</v>
      </c>
      <c r="X3458" t="str">
        <f t="shared" si="539"/>
        <v>5000 to 9999</v>
      </c>
      <c r="Y3458" s="12">
        <f>VLOOKUP(H3458,Table1[#All],2,)*Kickstarter!E3458</f>
        <v>5739</v>
      </c>
      <c r="Z3458" s="5">
        <f>Y3458/'currency conversion'!$B$18</f>
        <v>1.2456542909649505E-4</v>
      </c>
    </row>
    <row r="3459" spans="1:26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0">IF(D3459&lt;&gt;0,IF(E3459&lt;&gt;0,E3459/D3459,0),0)</f>
        <v>1.4019999999999999</v>
      </c>
      <c r="P3459" s="6">
        <f t="shared" ref="P3459:P3522" si="541">IF(L3459&lt;&gt;0,IF(E3459&lt;&gt;0,E3459/L3459,0),0)</f>
        <v>50.981818181818184</v>
      </c>
      <c r="Q3459" t="str">
        <f t="shared" ref="Q3459:Q3522" si="542">LEFT(N3459,SEARCH("/",N3459,1)-1)</f>
        <v>theater</v>
      </c>
      <c r="R3459" t="str">
        <f t="shared" ref="R3459:R3522" si="543">RIGHT(N3459,LEN(N3459)-SEARCH("/",N3459,1))</f>
        <v>plays</v>
      </c>
      <c r="S3459" s="10">
        <f t="shared" ref="S3459:S3522" si="544">(J3459/86400)+25569+(-6/24)</f>
        <v>42016.456678240742</v>
      </c>
      <c r="T3459" s="10">
        <f t="shared" ref="T3459:T3522" si="545">(I3459/86400)+25569+(-6/24)</f>
        <v>42046.999305555553</v>
      </c>
      <c r="U3459">
        <f t="shared" ref="U3459:U3522" si="546">YEAR(S3459)</f>
        <v>2015</v>
      </c>
      <c r="V3459">
        <f t="shared" ref="V3459:V3522" si="547">YEAR(T3459)</f>
        <v>2015</v>
      </c>
      <c r="W3459" t="str">
        <f t="shared" ref="W3459:W3522" si="548">TEXT(S3459,"mmm")</f>
        <v>Jan</v>
      </c>
      <c r="X3459" t="str">
        <f t="shared" ref="X3459:X3522" si="549">IF(E3459=0,"No funding",IF(E3459&lt;1000,"&lt;1000",IF(E3459&lt;4999,"1000 to 4999",IF(E3459&lt;10000,"5000 to 9999",IF(E3459&lt;14999,"10000 to 14999",IF(E3459&lt;20000,"15000 to 19999",IF(E3459&lt;25000,"20000 to 24999",IF(E3459&lt;30000,"25000 to 29999",IF(E3459&lt;35000,"30000 to 34999",IF(E3459&lt;40000,"35000 to 39999",IF(E3459&lt;45000,"40000 to 44999",IF(E3459&lt;50000,"45000 to 49999","&gt;50000"))))))))))))</f>
        <v>1000 to 4999</v>
      </c>
      <c r="Y3459" s="12">
        <f>VLOOKUP(H3459,Table1[#All],2,)*Kickstarter!E3459</f>
        <v>2804</v>
      </c>
      <c r="Z3459" s="5">
        <f>Y3459/'currency conversion'!$B$18</f>
        <v>6.0861032093844244E-5</v>
      </c>
    </row>
    <row r="3460" spans="1:26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0"/>
        <v>1.2433537832310839</v>
      </c>
      <c r="P3460" s="6">
        <f t="shared" si="541"/>
        <v>45.037037037037038</v>
      </c>
      <c r="Q3460" t="str">
        <f t="shared" si="542"/>
        <v>theater</v>
      </c>
      <c r="R3460" t="str">
        <f t="shared" si="543"/>
        <v>plays</v>
      </c>
      <c r="S3460" s="10">
        <f t="shared" si="544"/>
        <v>42010.952581018515</v>
      </c>
      <c r="T3460" s="10">
        <f t="shared" si="545"/>
        <v>42037.935416666667</v>
      </c>
      <c r="U3460">
        <f t="shared" si="546"/>
        <v>2015</v>
      </c>
      <c r="V3460">
        <f t="shared" si="547"/>
        <v>2015</v>
      </c>
      <c r="W3460" t="str">
        <f t="shared" si="548"/>
        <v>Jan</v>
      </c>
      <c r="X3460" t="str">
        <f t="shared" si="549"/>
        <v>1000 to 4999</v>
      </c>
      <c r="Y3460" s="12">
        <f>VLOOKUP(H3460,Table1[#All],2,)*Kickstarter!E3460</f>
        <v>1216</v>
      </c>
      <c r="Z3460" s="5">
        <f>Y3460/'currency conversion'!$B$18</f>
        <v>2.6393371977929602E-5</v>
      </c>
    </row>
    <row r="3461" spans="1:26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0"/>
        <v>1.262</v>
      </c>
      <c r="P3461" s="6">
        <f t="shared" si="541"/>
        <v>17.527777777777779</v>
      </c>
      <c r="Q3461" t="str">
        <f t="shared" si="542"/>
        <v>theater</v>
      </c>
      <c r="R3461" t="str">
        <f t="shared" si="543"/>
        <v>plays</v>
      </c>
      <c r="S3461" s="10">
        <f t="shared" si="544"/>
        <v>42480.229861111111</v>
      </c>
      <c r="T3461" s="10">
        <f t="shared" si="545"/>
        <v>42510.229861111111</v>
      </c>
      <c r="U3461">
        <f t="shared" si="546"/>
        <v>2016</v>
      </c>
      <c r="V3461">
        <f t="shared" si="547"/>
        <v>2016</v>
      </c>
      <c r="W3461" t="str">
        <f t="shared" si="548"/>
        <v>Apr</v>
      </c>
      <c r="X3461" t="str">
        <f t="shared" si="549"/>
        <v>&lt;1000</v>
      </c>
      <c r="Y3461" s="12">
        <f>VLOOKUP(H3461,Table1[#All],2,)*Kickstarter!E3461</f>
        <v>826.61</v>
      </c>
      <c r="Z3461" s="5">
        <f>Y3461/'currency conversion'!$B$18</f>
        <v>1.7941632574569399E-5</v>
      </c>
    </row>
    <row r="3462" spans="1:26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0"/>
        <v>1.9</v>
      </c>
      <c r="P3462" s="6">
        <f t="shared" si="541"/>
        <v>50</v>
      </c>
      <c r="Q3462" t="str">
        <f t="shared" si="542"/>
        <v>theater</v>
      </c>
      <c r="R3462" t="str">
        <f t="shared" si="543"/>
        <v>plays</v>
      </c>
      <c r="S3462" s="10">
        <f t="shared" si="544"/>
        <v>41852.277222222227</v>
      </c>
      <c r="T3462" s="10">
        <f t="shared" si="545"/>
        <v>41866.277222222227</v>
      </c>
      <c r="U3462">
        <f t="shared" si="546"/>
        <v>2014</v>
      </c>
      <c r="V3462">
        <f t="shared" si="547"/>
        <v>2014</v>
      </c>
      <c r="W3462" t="str">
        <f t="shared" si="548"/>
        <v>Aug</v>
      </c>
      <c r="X3462" t="str">
        <f t="shared" si="549"/>
        <v>&lt;1000</v>
      </c>
      <c r="Y3462" s="12">
        <f>VLOOKUP(H3462,Table1[#All],2,)*Kickstarter!E3462</f>
        <v>1244.5</v>
      </c>
      <c r="Z3462" s="5">
        <f>Y3462/'currency conversion'!$B$18</f>
        <v>2.7011966633662328E-5</v>
      </c>
    </row>
    <row r="3463" spans="1:26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0"/>
        <v>1.39</v>
      </c>
      <c r="P3463" s="6">
        <f t="shared" si="541"/>
        <v>57.916666666666664</v>
      </c>
      <c r="Q3463" t="str">
        <f t="shared" si="542"/>
        <v>theater</v>
      </c>
      <c r="R3463" t="str">
        <f t="shared" si="543"/>
        <v>plays</v>
      </c>
      <c r="S3463" s="10">
        <f t="shared" si="544"/>
        <v>42643.382858796293</v>
      </c>
      <c r="T3463" s="10">
        <f t="shared" si="545"/>
        <v>42671.875</v>
      </c>
      <c r="U3463">
        <f t="shared" si="546"/>
        <v>2016</v>
      </c>
      <c r="V3463">
        <f t="shared" si="547"/>
        <v>2016</v>
      </c>
      <c r="W3463" t="str">
        <f t="shared" si="548"/>
        <v>Sep</v>
      </c>
      <c r="X3463" t="str">
        <f t="shared" si="549"/>
        <v>&lt;1000</v>
      </c>
      <c r="Y3463" s="12">
        <f>VLOOKUP(H3463,Table1[#All],2,)*Kickstarter!E3463</f>
        <v>695</v>
      </c>
      <c r="Z3463" s="5">
        <f>Y3463/'currency conversion'!$B$18</f>
        <v>1.5085027569622594E-5</v>
      </c>
    </row>
    <row r="3464" spans="1:26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0"/>
        <v>2.02</v>
      </c>
      <c r="P3464" s="6">
        <f t="shared" si="541"/>
        <v>29.705882352941178</v>
      </c>
      <c r="Q3464" t="str">
        <f t="shared" si="542"/>
        <v>theater</v>
      </c>
      <c r="R3464" t="str">
        <f t="shared" si="543"/>
        <v>plays</v>
      </c>
      <c r="S3464" s="10">
        <f t="shared" si="544"/>
        <v>42179.648472222223</v>
      </c>
      <c r="T3464" s="10">
        <f t="shared" si="545"/>
        <v>42195.5</v>
      </c>
      <c r="U3464">
        <f t="shared" si="546"/>
        <v>2015</v>
      </c>
      <c r="V3464">
        <f t="shared" si="547"/>
        <v>2015</v>
      </c>
      <c r="W3464" t="str">
        <f t="shared" si="548"/>
        <v>Jun</v>
      </c>
      <c r="X3464" t="str">
        <f t="shared" si="549"/>
        <v>&lt;1000</v>
      </c>
      <c r="Y3464" s="12">
        <f>VLOOKUP(H3464,Table1[#All],2,)*Kickstarter!E3464</f>
        <v>505</v>
      </c>
      <c r="Z3464" s="5">
        <f>Y3464/'currency conversion'!$B$18</f>
        <v>1.0961063198071092E-5</v>
      </c>
    </row>
    <row r="3465" spans="1:26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0"/>
        <v>1.0338000000000001</v>
      </c>
      <c r="P3465" s="6">
        <f t="shared" si="541"/>
        <v>90.684210526315795</v>
      </c>
      <c r="Q3465" t="str">
        <f t="shared" si="542"/>
        <v>theater</v>
      </c>
      <c r="R3465" t="str">
        <f t="shared" si="543"/>
        <v>plays</v>
      </c>
      <c r="S3465" s="10">
        <f t="shared" si="544"/>
        <v>42612.668807870374</v>
      </c>
      <c r="T3465" s="10">
        <f t="shared" si="545"/>
        <v>42653.915972222225</v>
      </c>
      <c r="U3465">
        <f t="shared" si="546"/>
        <v>2016</v>
      </c>
      <c r="V3465">
        <f t="shared" si="547"/>
        <v>2016</v>
      </c>
      <c r="W3465" t="str">
        <f t="shared" si="548"/>
        <v>Aug</v>
      </c>
      <c r="X3465" t="str">
        <f t="shared" si="549"/>
        <v>10000 to 14999</v>
      </c>
      <c r="Y3465" s="12">
        <f>VLOOKUP(H3465,Table1[#All],2,)*Kickstarter!E3465</f>
        <v>7753.5</v>
      </c>
      <c r="Z3465" s="5">
        <f>Y3465/'currency conversion'!$B$18</f>
        <v>1.6829030397276084E-4</v>
      </c>
    </row>
    <row r="3466" spans="1:26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0"/>
        <v>1.023236</v>
      </c>
      <c r="P3466" s="6">
        <f t="shared" si="541"/>
        <v>55.012688172043013</v>
      </c>
      <c r="Q3466" t="str">
        <f t="shared" si="542"/>
        <v>theater</v>
      </c>
      <c r="R3466" t="str">
        <f t="shared" si="543"/>
        <v>plays</v>
      </c>
      <c r="S3466" s="10">
        <f t="shared" si="544"/>
        <v>42574.880057870367</v>
      </c>
      <c r="T3466" s="10">
        <f t="shared" si="545"/>
        <v>42604.880057870367</v>
      </c>
      <c r="U3466">
        <f t="shared" si="546"/>
        <v>2016</v>
      </c>
      <c r="V3466">
        <f t="shared" si="547"/>
        <v>2016</v>
      </c>
      <c r="W3466" t="str">
        <f t="shared" si="548"/>
        <v>Jul</v>
      </c>
      <c r="X3466" t="str">
        <f t="shared" si="549"/>
        <v>5000 to 9999</v>
      </c>
      <c r="Y3466" s="12">
        <f>VLOOKUP(H3466,Table1[#All],2,)*Kickstarter!E3466</f>
        <v>5116.18</v>
      </c>
      <c r="Z3466" s="5">
        <f>Y3466/'currency conversion'!$B$18</f>
        <v>1.1104707388654925E-4</v>
      </c>
    </row>
    <row r="3467" spans="1:26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0"/>
        <v>1.03</v>
      </c>
      <c r="P3467" s="6">
        <f t="shared" si="541"/>
        <v>57.222222222222221</v>
      </c>
      <c r="Q3467" t="str">
        <f t="shared" si="542"/>
        <v>theater</v>
      </c>
      <c r="R3467" t="str">
        <f t="shared" si="543"/>
        <v>plays</v>
      </c>
      <c r="S3467" s="10">
        <f t="shared" si="544"/>
        <v>42200.375833333332</v>
      </c>
      <c r="T3467" s="10">
        <f t="shared" si="545"/>
        <v>42225.416666666672</v>
      </c>
      <c r="U3467">
        <f t="shared" si="546"/>
        <v>2015</v>
      </c>
      <c r="V3467">
        <f t="shared" si="547"/>
        <v>2015</v>
      </c>
      <c r="W3467" t="str">
        <f t="shared" si="548"/>
        <v>Jul</v>
      </c>
      <c r="X3467" t="str">
        <f t="shared" si="549"/>
        <v>1000 to 4999</v>
      </c>
      <c r="Y3467" s="12">
        <f>VLOOKUP(H3467,Table1[#All],2,)*Kickstarter!E3467</f>
        <v>2698.6</v>
      </c>
      <c r="Z3467" s="5">
        <f>Y3467/'currency conversion'!$B$18</f>
        <v>5.857331712141515E-5</v>
      </c>
    </row>
    <row r="3468" spans="1:26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0"/>
        <v>1.2714285714285714</v>
      </c>
      <c r="P3468" s="6">
        <f t="shared" si="541"/>
        <v>72.950819672131146</v>
      </c>
      <c r="Q3468" t="str">
        <f t="shared" si="542"/>
        <v>theater</v>
      </c>
      <c r="R3468" t="str">
        <f t="shared" si="543"/>
        <v>plays</v>
      </c>
      <c r="S3468" s="10">
        <f t="shared" si="544"/>
        <v>42419.769097222219</v>
      </c>
      <c r="T3468" s="10">
        <f t="shared" si="545"/>
        <v>42479.727430555555</v>
      </c>
      <c r="U3468">
        <f t="shared" si="546"/>
        <v>2016</v>
      </c>
      <c r="V3468">
        <f t="shared" si="547"/>
        <v>2016</v>
      </c>
      <c r="W3468" t="str">
        <f t="shared" si="548"/>
        <v>Feb</v>
      </c>
      <c r="X3468" t="str">
        <f t="shared" si="549"/>
        <v>1000 to 4999</v>
      </c>
      <c r="Y3468" s="12">
        <f>VLOOKUP(H3468,Table1[#All],2,)*Kickstarter!E3468</f>
        <v>4450</v>
      </c>
      <c r="Z3468" s="5">
        <f>Y3468/'currency conversion'!$B$18</f>
        <v>9.6587586596864089E-5</v>
      </c>
    </row>
    <row r="3469" spans="1:26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0"/>
        <v>1.01</v>
      </c>
      <c r="P3469" s="6">
        <f t="shared" si="541"/>
        <v>64.468085106382972</v>
      </c>
      <c r="Q3469" t="str">
        <f t="shared" si="542"/>
        <v>theater</v>
      </c>
      <c r="R3469" t="str">
        <f t="shared" si="543"/>
        <v>plays</v>
      </c>
      <c r="S3469" s="10">
        <f t="shared" si="544"/>
        <v>42053.421666666662</v>
      </c>
      <c r="T3469" s="10">
        <f t="shared" si="545"/>
        <v>42083.380000000005</v>
      </c>
      <c r="U3469">
        <f t="shared" si="546"/>
        <v>2015</v>
      </c>
      <c r="V3469">
        <f t="shared" si="547"/>
        <v>2015</v>
      </c>
      <c r="W3469" t="str">
        <f t="shared" si="548"/>
        <v>Feb</v>
      </c>
      <c r="X3469" t="str">
        <f t="shared" si="549"/>
        <v>1000 to 4999</v>
      </c>
      <c r="Y3469" s="12">
        <f>VLOOKUP(H3469,Table1[#All],2,)*Kickstarter!E3469</f>
        <v>3030</v>
      </c>
      <c r="Z3469" s="5">
        <f>Y3469/'currency conversion'!$B$18</f>
        <v>6.5766379188426555E-5</v>
      </c>
    </row>
    <row r="3470" spans="1:26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0"/>
        <v>1.2178</v>
      </c>
      <c r="P3470" s="6">
        <f t="shared" si="541"/>
        <v>716.35294117647061</v>
      </c>
      <c r="Q3470" t="str">
        <f t="shared" si="542"/>
        <v>theater</v>
      </c>
      <c r="R3470" t="str">
        <f t="shared" si="543"/>
        <v>plays</v>
      </c>
      <c r="S3470" s="10">
        <f t="shared" si="544"/>
        <v>42605.515381944446</v>
      </c>
      <c r="T3470" s="10">
        <f t="shared" si="545"/>
        <v>42633.875</v>
      </c>
      <c r="U3470">
        <f t="shared" si="546"/>
        <v>2016</v>
      </c>
      <c r="V3470">
        <f t="shared" si="547"/>
        <v>2016</v>
      </c>
      <c r="W3470" t="str">
        <f t="shared" si="548"/>
        <v>Aug</v>
      </c>
      <c r="X3470" t="str">
        <f t="shared" si="549"/>
        <v>10000 to 14999</v>
      </c>
      <c r="Y3470" s="12">
        <f>VLOOKUP(H3470,Table1[#All],2,)*Kickstarter!E3470</f>
        <v>12178</v>
      </c>
      <c r="Z3470" s="5">
        <f>Y3470/'currency conversion'!$B$18</f>
        <v>2.6432441114081142E-4</v>
      </c>
    </row>
    <row r="3471" spans="1:26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0"/>
        <v>1.1339285714285714</v>
      </c>
      <c r="P3471" s="6">
        <f t="shared" si="541"/>
        <v>50.396825396825399</v>
      </c>
      <c r="Q3471" t="str">
        <f t="shared" si="542"/>
        <v>theater</v>
      </c>
      <c r="R3471" t="str">
        <f t="shared" si="543"/>
        <v>plays</v>
      </c>
      <c r="S3471" s="10">
        <f t="shared" si="544"/>
        <v>42458.391724537039</v>
      </c>
      <c r="T3471" s="10">
        <f t="shared" si="545"/>
        <v>42488.391724537039</v>
      </c>
      <c r="U3471">
        <f t="shared" si="546"/>
        <v>2016</v>
      </c>
      <c r="V3471">
        <f t="shared" si="547"/>
        <v>2016</v>
      </c>
      <c r="W3471" t="str">
        <f t="shared" si="548"/>
        <v>Mar</v>
      </c>
      <c r="X3471" t="str">
        <f t="shared" si="549"/>
        <v>1000 to 4999</v>
      </c>
      <c r="Y3471" s="12">
        <f>VLOOKUP(H3471,Table1[#All],2,)*Kickstarter!E3471</f>
        <v>3175</v>
      </c>
      <c r="Z3471" s="5">
        <f>Y3471/'currency conversion'!$B$18</f>
        <v>6.8913615156189546E-5</v>
      </c>
    </row>
    <row r="3472" spans="1:26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0"/>
        <v>1.5</v>
      </c>
      <c r="P3472" s="6">
        <f t="shared" si="541"/>
        <v>41.666666666666664</v>
      </c>
      <c r="Q3472" t="str">
        <f t="shared" si="542"/>
        <v>theater</v>
      </c>
      <c r="R3472" t="str">
        <f t="shared" si="543"/>
        <v>plays</v>
      </c>
      <c r="S3472" s="10">
        <f t="shared" si="544"/>
        <v>42528.772013888884</v>
      </c>
      <c r="T3472" s="10">
        <f t="shared" si="545"/>
        <v>42566.651388888888</v>
      </c>
      <c r="U3472">
        <f t="shared" si="546"/>
        <v>2016</v>
      </c>
      <c r="V3472">
        <f t="shared" si="547"/>
        <v>2016</v>
      </c>
      <c r="W3472" t="str">
        <f t="shared" si="548"/>
        <v>Jun</v>
      </c>
      <c r="X3472" t="str">
        <f t="shared" si="549"/>
        <v>&lt;1000</v>
      </c>
      <c r="Y3472" s="12">
        <f>VLOOKUP(H3472,Table1[#All],2,)*Kickstarter!E3472</f>
        <v>375</v>
      </c>
      <c r="Z3472" s="5">
        <f>Y3472/'currency conversion'!$B$18</f>
        <v>8.1394033649042774E-6</v>
      </c>
    </row>
    <row r="3473" spans="1:26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0"/>
        <v>2.1459999999999999</v>
      </c>
      <c r="P3473" s="6">
        <f t="shared" si="541"/>
        <v>35.766666666666666</v>
      </c>
      <c r="Q3473" t="str">
        <f t="shared" si="542"/>
        <v>theater</v>
      </c>
      <c r="R3473" t="str">
        <f t="shared" si="543"/>
        <v>plays</v>
      </c>
      <c r="S3473" s="10">
        <f t="shared" si="544"/>
        <v>41841.570486111115</v>
      </c>
      <c r="T3473" s="10">
        <f t="shared" si="545"/>
        <v>41882.583333333336</v>
      </c>
      <c r="U3473">
        <f t="shared" si="546"/>
        <v>2014</v>
      </c>
      <c r="V3473">
        <f t="shared" si="547"/>
        <v>2014</v>
      </c>
      <c r="W3473" t="str">
        <f t="shared" si="548"/>
        <v>Jul</v>
      </c>
      <c r="X3473" t="str">
        <f t="shared" si="549"/>
        <v>1000 to 4999</v>
      </c>
      <c r="Y3473" s="12">
        <f>VLOOKUP(H3473,Table1[#All],2,)*Kickstarter!E3473</f>
        <v>1405.63</v>
      </c>
      <c r="Z3473" s="5">
        <f>Y3473/'currency conversion'!$B$18</f>
        <v>3.0509305471494398E-5</v>
      </c>
    </row>
    <row r="3474" spans="1:26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0"/>
        <v>1.0205</v>
      </c>
      <c r="P3474" s="6">
        <f t="shared" si="541"/>
        <v>88.739130434782609</v>
      </c>
      <c r="Q3474" t="str">
        <f t="shared" si="542"/>
        <v>theater</v>
      </c>
      <c r="R3474" t="str">
        <f t="shared" si="543"/>
        <v>plays</v>
      </c>
      <c r="S3474" s="10">
        <f t="shared" si="544"/>
        <v>41927.920497685183</v>
      </c>
      <c r="T3474" s="10">
        <f t="shared" si="545"/>
        <v>41948.999305555553</v>
      </c>
      <c r="U3474">
        <f t="shared" si="546"/>
        <v>2014</v>
      </c>
      <c r="V3474">
        <f t="shared" si="547"/>
        <v>2014</v>
      </c>
      <c r="W3474" t="str">
        <f t="shared" si="548"/>
        <v>Oct</v>
      </c>
      <c r="X3474" t="str">
        <f t="shared" si="549"/>
        <v>1000 to 4999</v>
      </c>
      <c r="Y3474" s="12">
        <f>VLOOKUP(H3474,Table1[#All],2,)*Kickstarter!E3474</f>
        <v>2041</v>
      </c>
      <c r="Z3474" s="5">
        <f>Y3474/'currency conversion'!$B$18</f>
        <v>4.430005938071901E-5</v>
      </c>
    </row>
    <row r="3475" spans="1:26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0"/>
        <v>1</v>
      </c>
      <c r="P3475" s="6">
        <f t="shared" si="541"/>
        <v>148.4848484848485</v>
      </c>
      <c r="Q3475" t="str">
        <f t="shared" si="542"/>
        <v>theater</v>
      </c>
      <c r="R3475" t="str">
        <f t="shared" si="543"/>
        <v>plays</v>
      </c>
      <c r="S3475" s="10">
        <f t="shared" si="544"/>
        <v>42062.584444444445</v>
      </c>
      <c r="T3475" s="10">
        <f t="shared" si="545"/>
        <v>42083.602083333331</v>
      </c>
      <c r="U3475">
        <f t="shared" si="546"/>
        <v>2015</v>
      </c>
      <c r="V3475">
        <f t="shared" si="547"/>
        <v>2015</v>
      </c>
      <c r="W3475" t="str">
        <f t="shared" si="548"/>
        <v>Feb</v>
      </c>
      <c r="X3475" t="str">
        <f t="shared" si="549"/>
        <v>1000 to 4999</v>
      </c>
      <c r="Y3475" s="12">
        <f>VLOOKUP(H3475,Table1[#All],2,)*Kickstarter!E3475</f>
        <v>4900</v>
      </c>
      <c r="Z3475" s="5">
        <f>Y3475/'currency conversion'!$B$18</f>
        <v>1.0635487063474922E-4</v>
      </c>
    </row>
    <row r="3476" spans="1:26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0"/>
        <v>1.01</v>
      </c>
      <c r="P3476" s="6">
        <f t="shared" si="541"/>
        <v>51.794871794871796</v>
      </c>
      <c r="Q3476" t="str">
        <f t="shared" si="542"/>
        <v>theater</v>
      </c>
      <c r="R3476" t="str">
        <f t="shared" si="543"/>
        <v>plays</v>
      </c>
      <c r="S3476" s="10">
        <f t="shared" si="544"/>
        <v>42541.251516203702</v>
      </c>
      <c r="T3476" s="10">
        <f t="shared" si="545"/>
        <v>42571.251516203702</v>
      </c>
      <c r="U3476">
        <f t="shared" si="546"/>
        <v>2016</v>
      </c>
      <c r="V3476">
        <f t="shared" si="547"/>
        <v>2016</v>
      </c>
      <c r="W3476" t="str">
        <f t="shared" si="548"/>
        <v>Jun</v>
      </c>
      <c r="X3476" t="str">
        <f t="shared" si="549"/>
        <v>1000 to 4999</v>
      </c>
      <c r="Y3476" s="12">
        <f>VLOOKUP(H3476,Table1[#All],2,)*Kickstarter!E3476</f>
        <v>2646.2000000000003</v>
      </c>
      <c r="Z3476" s="5">
        <f>Y3476/'currency conversion'!$B$18</f>
        <v>5.7435971157892529E-5</v>
      </c>
    </row>
    <row r="3477" spans="1:26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0"/>
        <v>1.1333333333333333</v>
      </c>
      <c r="P3477" s="6">
        <f t="shared" si="541"/>
        <v>20</v>
      </c>
      <c r="Q3477" t="str">
        <f t="shared" si="542"/>
        <v>theater</v>
      </c>
      <c r="R3477" t="str">
        <f t="shared" si="543"/>
        <v>plays</v>
      </c>
      <c r="S3477" s="10">
        <f t="shared" si="544"/>
        <v>41918.630833333329</v>
      </c>
      <c r="T3477" s="10">
        <f t="shared" si="545"/>
        <v>41945.75</v>
      </c>
      <c r="U3477">
        <f t="shared" si="546"/>
        <v>2014</v>
      </c>
      <c r="V3477">
        <f t="shared" si="547"/>
        <v>2014</v>
      </c>
      <c r="W3477" t="str">
        <f t="shared" si="548"/>
        <v>Oct</v>
      </c>
      <c r="X3477" t="str">
        <f t="shared" si="549"/>
        <v>&lt;1000</v>
      </c>
      <c r="Y3477" s="12">
        <f>VLOOKUP(H3477,Table1[#All],2,)*Kickstarter!E3477</f>
        <v>445.40000000000003</v>
      </c>
      <c r="Z3477" s="5">
        <f>Y3477/'currency conversion'!$B$18</f>
        <v>9.6674406899423077E-6</v>
      </c>
    </row>
    <row r="3478" spans="1:26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0"/>
        <v>1.04</v>
      </c>
      <c r="P3478" s="6">
        <f t="shared" si="541"/>
        <v>52</v>
      </c>
      <c r="Q3478" t="str">
        <f t="shared" si="542"/>
        <v>theater</v>
      </c>
      <c r="R3478" t="str">
        <f t="shared" si="543"/>
        <v>plays</v>
      </c>
      <c r="S3478" s="10">
        <f t="shared" si="544"/>
        <v>41921.029976851853</v>
      </c>
      <c r="T3478" s="10">
        <f t="shared" si="545"/>
        <v>41938.875</v>
      </c>
      <c r="U3478">
        <f t="shared" si="546"/>
        <v>2014</v>
      </c>
      <c r="V3478">
        <f t="shared" si="547"/>
        <v>2014</v>
      </c>
      <c r="W3478" t="str">
        <f t="shared" si="548"/>
        <v>Oct</v>
      </c>
      <c r="X3478" t="str">
        <f t="shared" si="549"/>
        <v>&lt;1000</v>
      </c>
      <c r="Y3478" s="12">
        <f>VLOOKUP(H3478,Table1[#All],2,)*Kickstarter!E3478</f>
        <v>312</v>
      </c>
      <c r="Z3478" s="5">
        <f>Y3478/'currency conversion'!$B$18</f>
        <v>6.7719835996003584E-6</v>
      </c>
    </row>
    <row r="3479" spans="1:26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0"/>
        <v>1.1533333333333333</v>
      </c>
      <c r="P3479" s="6">
        <f t="shared" si="541"/>
        <v>53.230769230769234</v>
      </c>
      <c r="Q3479" t="str">
        <f t="shared" si="542"/>
        <v>theater</v>
      </c>
      <c r="R3479" t="str">
        <f t="shared" si="543"/>
        <v>plays</v>
      </c>
      <c r="S3479" s="10">
        <f t="shared" si="544"/>
        <v>42128.486608796295</v>
      </c>
      <c r="T3479" s="10">
        <f t="shared" si="545"/>
        <v>42140.875</v>
      </c>
      <c r="U3479">
        <f t="shared" si="546"/>
        <v>2015</v>
      </c>
      <c r="V3479">
        <f t="shared" si="547"/>
        <v>2015</v>
      </c>
      <c r="W3479" t="str">
        <f t="shared" si="548"/>
        <v>May</v>
      </c>
      <c r="X3479" t="str">
        <f t="shared" si="549"/>
        <v>1000 to 4999</v>
      </c>
      <c r="Y3479" s="12">
        <f>VLOOKUP(H3479,Table1[#All],2,)*Kickstarter!E3479</f>
        <v>2076</v>
      </c>
      <c r="Z3479" s="5">
        <f>Y3479/'currency conversion'!$B$18</f>
        <v>4.5059737028110075E-5</v>
      </c>
    </row>
    <row r="3480" spans="1:26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0"/>
        <v>1.1285000000000001</v>
      </c>
      <c r="P3480" s="6">
        <f t="shared" si="541"/>
        <v>39.596491228070178</v>
      </c>
      <c r="Q3480" t="str">
        <f t="shared" si="542"/>
        <v>theater</v>
      </c>
      <c r="R3480" t="str">
        <f t="shared" si="543"/>
        <v>plays</v>
      </c>
      <c r="S3480" s="10">
        <f t="shared" si="544"/>
        <v>42053.666921296295</v>
      </c>
      <c r="T3480" s="10">
        <f t="shared" si="545"/>
        <v>42079.625</v>
      </c>
      <c r="U3480">
        <f t="shared" si="546"/>
        <v>2015</v>
      </c>
      <c r="V3480">
        <f t="shared" si="547"/>
        <v>2015</v>
      </c>
      <c r="W3480" t="str">
        <f t="shared" si="548"/>
        <v>Feb</v>
      </c>
      <c r="X3480" t="str">
        <f t="shared" si="549"/>
        <v>1000 to 4999</v>
      </c>
      <c r="Y3480" s="12">
        <f>VLOOKUP(H3480,Table1[#All],2,)*Kickstarter!E3480</f>
        <v>2257</v>
      </c>
      <c r="Z3480" s="5">
        <f>Y3480/'currency conversion'!$B$18</f>
        <v>4.8988355718903876E-5</v>
      </c>
    </row>
    <row r="3481" spans="1:26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0"/>
        <v>1.2786666666666666</v>
      </c>
      <c r="P3481" s="6">
        <f t="shared" si="541"/>
        <v>34.25</v>
      </c>
      <c r="Q3481" t="str">
        <f t="shared" si="542"/>
        <v>theater</v>
      </c>
      <c r="R3481" t="str">
        <f t="shared" si="543"/>
        <v>plays</v>
      </c>
      <c r="S3481" s="10">
        <f t="shared" si="544"/>
        <v>41781.605092592596</v>
      </c>
      <c r="T3481" s="10">
        <f t="shared" si="545"/>
        <v>41811.605092592596</v>
      </c>
      <c r="U3481">
        <f t="shared" si="546"/>
        <v>2014</v>
      </c>
      <c r="V3481">
        <f t="shared" si="547"/>
        <v>2014</v>
      </c>
      <c r="W3481" t="str">
        <f t="shared" si="548"/>
        <v>May</v>
      </c>
      <c r="X3481" t="str">
        <f t="shared" si="549"/>
        <v>1000 to 4999</v>
      </c>
      <c r="Y3481" s="12">
        <f>VLOOKUP(H3481,Table1[#All],2,)*Kickstarter!E3481</f>
        <v>2512.58</v>
      </c>
      <c r="Z3481" s="5">
        <f>Y3481/'currency conversion'!$B$18</f>
        <v>5.4535738950909833E-5</v>
      </c>
    </row>
    <row r="3482" spans="1:26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0"/>
        <v>1.4266666666666667</v>
      </c>
      <c r="P3482" s="6">
        <f t="shared" si="541"/>
        <v>164.61538461538461</v>
      </c>
      <c r="Q3482" t="str">
        <f t="shared" si="542"/>
        <v>theater</v>
      </c>
      <c r="R3482" t="str">
        <f t="shared" si="543"/>
        <v>plays</v>
      </c>
      <c r="S3482" s="10">
        <f t="shared" si="544"/>
        <v>42171.067442129628</v>
      </c>
      <c r="T3482" s="10">
        <f t="shared" si="545"/>
        <v>42195.625</v>
      </c>
      <c r="U3482">
        <f t="shared" si="546"/>
        <v>2015</v>
      </c>
      <c r="V3482">
        <f t="shared" si="547"/>
        <v>2015</v>
      </c>
      <c r="W3482" t="str">
        <f t="shared" si="548"/>
        <v>Jun</v>
      </c>
      <c r="X3482" t="str">
        <f t="shared" si="549"/>
        <v>1000 to 4999</v>
      </c>
      <c r="Y3482" s="12">
        <f>VLOOKUP(H3482,Table1[#All],2,)*Kickstarter!E3482</f>
        <v>2140</v>
      </c>
      <c r="Z3482" s="5">
        <f>Y3482/'currency conversion'!$B$18</f>
        <v>4.6448861869053739E-5</v>
      </c>
    </row>
    <row r="3483" spans="1:26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0"/>
        <v>1.1879999999999999</v>
      </c>
      <c r="P3483" s="6">
        <f t="shared" si="541"/>
        <v>125.05263157894737</v>
      </c>
      <c r="Q3483" t="str">
        <f t="shared" si="542"/>
        <v>theater</v>
      </c>
      <c r="R3483" t="str">
        <f t="shared" si="543"/>
        <v>plays</v>
      </c>
      <c r="S3483" s="10">
        <f t="shared" si="544"/>
        <v>41988.997546296298</v>
      </c>
      <c r="T3483" s="10">
        <f t="shared" si="545"/>
        <v>42005.997546296298</v>
      </c>
      <c r="U3483">
        <f t="shared" si="546"/>
        <v>2014</v>
      </c>
      <c r="V3483">
        <f t="shared" si="547"/>
        <v>2015</v>
      </c>
      <c r="W3483" t="str">
        <f t="shared" si="548"/>
        <v>Dec</v>
      </c>
      <c r="X3483" t="str">
        <f t="shared" si="549"/>
        <v>10000 to 14999</v>
      </c>
      <c r="Y3483" s="12">
        <f>VLOOKUP(H3483,Table1[#All],2,)*Kickstarter!E3483</f>
        <v>8434.7999999999993</v>
      </c>
      <c r="Z3483" s="5">
        <f>Y3483/'currency conversion'!$B$18</f>
        <v>1.830779720061189E-4</v>
      </c>
    </row>
    <row r="3484" spans="1:26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0"/>
        <v>1.3833333333333333</v>
      </c>
      <c r="P3484" s="6">
        <f t="shared" si="541"/>
        <v>51.875</v>
      </c>
      <c r="Q3484" t="str">
        <f t="shared" si="542"/>
        <v>theater</v>
      </c>
      <c r="R3484" t="str">
        <f t="shared" si="543"/>
        <v>plays</v>
      </c>
      <c r="S3484" s="10">
        <f t="shared" si="544"/>
        <v>41796.521597222221</v>
      </c>
      <c r="T3484" s="10">
        <f t="shared" si="545"/>
        <v>41826.521597222221</v>
      </c>
      <c r="U3484">
        <f t="shared" si="546"/>
        <v>2014</v>
      </c>
      <c r="V3484">
        <f t="shared" si="547"/>
        <v>2014</v>
      </c>
      <c r="W3484" t="str">
        <f t="shared" si="548"/>
        <v>Jun</v>
      </c>
      <c r="X3484" t="str">
        <f t="shared" si="549"/>
        <v>1000 to 4999</v>
      </c>
      <c r="Y3484" s="12">
        <f>VLOOKUP(H3484,Table1[#All],2,)*Kickstarter!E3484</f>
        <v>5436.5</v>
      </c>
      <c r="Z3484" s="5">
        <f>Y3484/'currency conversion'!$B$18</f>
        <v>1.1799964371547226E-4</v>
      </c>
    </row>
    <row r="3485" spans="1:26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0"/>
        <v>1.599402985074627</v>
      </c>
      <c r="P3485" s="6">
        <f t="shared" si="541"/>
        <v>40.285714285714285</v>
      </c>
      <c r="Q3485" t="str">
        <f t="shared" si="542"/>
        <v>theater</v>
      </c>
      <c r="R3485" t="str">
        <f t="shared" si="543"/>
        <v>plays</v>
      </c>
      <c r="S3485" s="10">
        <f t="shared" si="544"/>
        <v>41793.418761574074</v>
      </c>
      <c r="T3485" s="10">
        <f t="shared" si="545"/>
        <v>41823.418761574074</v>
      </c>
      <c r="U3485">
        <f t="shared" si="546"/>
        <v>2014</v>
      </c>
      <c r="V3485">
        <f t="shared" si="547"/>
        <v>2014</v>
      </c>
      <c r="W3485" t="str">
        <f t="shared" si="548"/>
        <v>Jun</v>
      </c>
      <c r="X3485" t="str">
        <f t="shared" si="549"/>
        <v>5000 to 9999</v>
      </c>
      <c r="Y3485" s="12">
        <f>VLOOKUP(H3485,Table1[#All],2,)*Kickstarter!E3485</f>
        <v>5358</v>
      </c>
      <c r="Z3485" s="5">
        <f>Y3485/'currency conversion'!$B$18</f>
        <v>1.1629579527775231E-4</v>
      </c>
    </row>
    <row r="3486" spans="1:26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0"/>
        <v>1.1424000000000001</v>
      </c>
      <c r="P3486" s="6">
        <f t="shared" si="541"/>
        <v>64.909090909090907</v>
      </c>
      <c r="Q3486" t="str">
        <f t="shared" si="542"/>
        <v>theater</v>
      </c>
      <c r="R3486" t="str">
        <f t="shared" si="543"/>
        <v>plays</v>
      </c>
      <c r="S3486" s="10">
        <f t="shared" si="544"/>
        <v>42506.510405092587</v>
      </c>
      <c r="T3486" s="10">
        <f t="shared" si="545"/>
        <v>42536.510405092587</v>
      </c>
      <c r="U3486">
        <f t="shared" si="546"/>
        <v>2016</v>
      </c>
      <c r="V3486">
        <f t="shared" si="547"/>
        <v>2016</v>
      </c>
      <c r="W3486" t="str">
        <f t="shared" si="548"/>
        <v>May</v>
      </c>
      <c r="X3486" t="str">
        <f t="shared" si="549"/>
        <v>1000 to 4999</v>
      </c>
      <c r="Y3486" s="12">
        <f>VLOOKUP(H3486,Table1[#All],2,)*Kickstarter!E3486</f>
        <v>2856</v>
      </c>
      <c r="Z3486" s="5">
        <f>Y3486/'currency conversion'!$B$18</f>
        <v>6.1989696027110966E-5</v>
      </c>
    </row>
    <row r="3487" spans="1:26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0"/>
        <v>1.0060606060606061</v>
      </c>
      <c r="P3487" s="6">
        <f t="shared" si="541"/>
        <v>55.333333333333336</v>
      </c>
      <c r="Q3487" t="str">
        <f t="shared" si="542"/>
        <v>theater</v>
      </c>
      <c r="R3487" t="str">
        <f t="shared" si="543"/>
        <v>plays</v>
      </c>
      <c r="S3487" s="10">
        <f t="shared" si="544"/>
        <v>42372.443055555559</v>
      </c>
      <c r="T3487" s="10">
        <f t="shared" si="545"/>
        <v>42402.443055555559</v>
      </c>
      <c r="U3487">
        <f t="shared" si="546"/>
        <v>2016</v>
      </c>
      <c r="V3487">
        <f t="shared" si="547"/>
        <v>2016</v>
      </c>
      <c r="W3487" t="str">
        <f t="shared" si="548"/>
        <v>Jan</v>
      </c>
      <c r="X3487" t="str">
        <f t="shared" si="549"/>
        <v>1000 to 4999</v>
      </c>
      <c r="Y3487" s="12">
        <f>VLOOKUP(H3487,Table1[#All],2,)*Kickstarter!E3487</f>
        <v>1660</v>
      </c>
      <c r="Z3487" s="5">
        <f>Y3487/'currency conversion'!$B$18</f>
        <v>3.6030425561976269E-5</v>
      </c>
    </row>
    <row r="3488" spans="1:26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0"/>
        <v>1.552</v>
      </c>
      <c r="P3488" s="6">
        <f t="shared" si="541"/>
        <v>83.142857142857139</v>
      </c>
      <c r="Q3488" t="str">
        <f t="shared" si="542"/>
        <v>theater</v>
      </c>
      <c r="R3488" t="str">
        <f t="shared" si="543"/>
        <v>plays</v>
      </c>
      <c r="S3488" s="10">
        <f t="shared" si="544"/>
        <v>42126.62501157407</v>
      </c>
      <c r="T3488" s="10">
        <f t="shared" si="545"/>
        <v>42158.040972222225</v>
      </c>
      <c r="U3488">
        <f t="shared" si="546"/>
        <v>2015</v>
      </c>
      <c r="V3488">
        <f t="shared" si="547"/>
        <v>2015</v>
      </c>
      <c r="W3488" t="str">
        <f t="shared" si="548"/>
        <v>May</v>
      </c>
      <c r="X3488" t="str">
        <f t="shared" si="549"/>
        <v>1000 to 4999</v>
      </c>
      <c r="Y3488" s="12">
        <f>VLOOKUP(H3488,Table1[#All],2,)*Kickstarter!E3488</f>
        <v>4656</v>
      </c>
      <c r="Z3488" s="5">
        <f>Y3488/'currency conversion'!$B$18</f>
        <v>1.010588321786515E-4</v>
      </c>
    </row>
    <row r="3489" spans="1:26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0"/>
        <v>1.2775000000000001</v>
      </c>
      <c r="P3489" s="6">
        <f t="shared" si="541"/>
        <v>38.712121212121211</v>
      </c>
      <c r="Q3489" t="str">
        <f t="shared" si="542"/>
        <v>theater</v>
      </c>
      <c r="R3489" t="str">
        <f t="shared" si="543"/>
        <v>plays</v>
      </c>
      <c r="S3489" s="10">
        <f t="shared" si="544"/>
        <v>42149.690416666665</v>
      </c>
      <c r="T3489" s="10">
        <f t="shared" si="545"/>
        <v>42179.690416666665</v>
      </c>
      <c r="U3489">
        <f t="shared" si="546"/>
        <v>2015</v>
      </c>
      <c r="V3489">
        <f t="shared" si="547"/>
        <v>2015</v>
      </c>
      <c r="W3489" t="str">
        <f t="shared" si="548"/>
        <v>May</v>
      </c>
      <c r="X3489" t="str">
        <f t="shared" si="549"/>
        <v>1000 to 4999</v>
      </c>
      <c r="Y3489" s="12">
        <f>VLOOKUP(H3489,Table1[#All],2,)*Kickstarter!E3489</f>
        <v>3347.05</v>
      </c>
      <c r="Z3489" s="5">
        <f>Y3489/'currency conversion'!$B$18</f>
        <v>7.2647973420007629E-5</v>
      </c>
    </row>
    <row r="3490" spans="1:26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0"/>
        <v>1.212</v>
      </c>
      <c r="P3490" s="6">
        <f t="shared" si="541"/>
        <v>125.37931034482759</v>
      </c>
      <c r="Q3490" t="str">
        <f t="shared" si="542"/>
        <v>theater</v>
      </c>
      <c r="R3490" t="str">
        <f t="shared" si="543"/>
        <v>plays</v>
      </c>
      <c r="S3490" s="10">
        <f t="shared" si="544"/>
        <v>42087.518055555556</v>
      </c>
      <c r="T3490" s="10">
        <f t="shared" si="545"/>
        <v>42111.416666666672</v>
      </c>
      <c r="U3490">
        <f t="shared" si="546"/>
        <v>2015</v>
      </c>
      <c r="V3490">
        <f t="shared" si="547"/>
        <v>2015</v>
      </c>
      <c r="W3490" t="str">
        <f t="shared" si="548"/>
        <v>Mar</v>
      </c>
      <c r="X3490" t="str">
        <f t="shared" si="549"/>
        <v>1000 to 4999</v>
      </c>
      <c r="Y3490" s="12">
        <f>VLOOKUP(H3490,Table1[#All],2,)*Kickstarter!E3490</f>
        <v>3636</v>
      </c>
      <c r="Z3490" s="5">
        <f>Y3490/'currency conversion'!$B$18</f>
        <v>7.8919655026111864E-5</v>
      </c>
    </row>
    <row r="3491" spans="1:26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0"/>
        <v>1.127</v>
      </c>
      <c r="P3491" s="6">
        <f t="shared" si="541"/>
        <v>78.263888888888886</v>
      </c>
      <c r="Q3491" t="str">
        <f t="shared" si="542"/>
        <v>theater</v>
      </c>
      <c r="R3491" t="str">
        <f t="shared" si="543"/>
        <v>plays</v>
      </c>
      <c r="S3491" s="10">
        <f t="shared" si="544"/>
        <v>41753.385775462964</v>
      </c>
      <c r="T3491" s="10">
        <f t="shared" si="545"/>
        <v>41783.625</v>
      </c>
      <c r="U3491">
        <f t="shared" si="546"/>
        <v>2014</v>
      </c>
      <c r="V3491">
        <f t="shared" si="547"/>
        <v>2014</v>
      </c>
      <c r="W3491" t="str">
        <f t="shared" si="548"/>
        <v>Apr</v>
      </c>
      <c r="X3491" t="str">
        <f t="shared" si="549"/>
        <v>5000 to 9999</v>
      </c>
      <c r="Y3491" s="12">
        <f>VLOOKUP(H3491,Table1[#All],2,)*Kickstarter!E3491</f>
        <v>7381.85</v>
      </c>
      <c r="Z3491" s="5">
        <f>Y3491/'currency conversion'!$B$18</f>
        <v>1.6022361261124971E-4</v>
      </c>
    </row>
    <row r="3492" spans="1:26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0"/>
        <v>1.2749999999999999</v>
      </c>
      <c r="P3492" s="6">
        <f t="shared" si="541"/>
        <v>47.222222222222221</v>
      </c>
      <c r="Q3492" t="str">
        <f t="shared" si="542"/>
        <v>theater</v>
      </c>
      <c r="R3492" t="str">
        <f t="shared" si="543"/>
        <v>plays</v>
      </c>
      <c r="S3492" s="10">
        <f t="shared" si="544"/>
        <v>42443.552361111113</v>
      </c>
      <c r="T3492" s="10">
        <f t="shared" si="545"/>
        <v>42473.552361111113</v>
      </c>
      <c r="U3492">
        <f t="shared" si="546"/>
        <v>2016</v>
      </c>
      <c r="V3492">
        <f t="shared" si="547"/>
        <v>2016</v>
      </c>
      <c r="W3492" t="str">
        <f t="shared" si="548"/>
        <v>Mar</v>
      </c>
      <c r="X3492" t="str">
        <f t="shared" si="549"/>
        <v>1000 to 4999</v>
      </c>
      <c r="Y3492" s="12">
        <f>VLOOKUP(H3492,Table1[#All],2,)*Kickstarter!E3492</f>
        <v>1275</v>
      </c>
      <c r="Z3492" s="5">
        <f>Y3492/'currency conversion'!$B$18</f>
        <v>2.7673971440674543E-5</v>
      </c>
    </row>
    <row r="3493" spans="1:26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0"/>
        <v>1.5820000000000001</v>
      </c>
      <c r="P3493" s="6">
        <f t="shared" si="541"/>
        <v>79.099999999999994</v>
      </c>
      <c r="Q3493" t="str">
        <f t="shared" si="542"/>
        <v>theater</v>
      </c>
      <c r="R3493" t="str">
        <f t="shared" si="543"/>
        <v>plays</v>
      </c>
      <c r="S3493" s="10">
        <f t="shared" si="544"/>
        <v>42120.999814814815</v>
      </c>
      <c r="T3493" s="10">
        <f t="shared" si="545"/>
        <v>42141.999814814815</v>
      </c>
      <c r="U3493">
        <f t="shared" si="546"/>
        <v>2015</v>
      </c>
      <c r="V3493">
        <f t="shared" si="547"/>
        <v>2015</v>
      </c>
      <c r="W3493" t="str">
        <f t="shared" si="548"/>
        <v>Apr</v>
      </c>
      <c r="X3493" t="str">
        <f t="shared" si="549"/>
        <v>&lt;1000</v>
      </c>
      <c r="Y3493" s="12">
        <f>VLOOKUP(H3493,Table1[#All],2,)*Kickstarter!E3493</f>
        <v>791</v>
      </c>
      <c r="Z3493" s="5">
        <f>Y3493/'currency conversion'!$B$18</f>
        <v>1.7168714831038087E-5</v>
      </c>
    </row>
    <row r="3494" spans="1:26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0"/>
        <v>1.0526894736842105</v>
      </c>
      <c r="P3494" s="6">
        <f t="shared" si="541"/>
        <v>114.29199999999999</v>
      </c>
      <c r="Q3494" t="str">
        <f t="shared" si="542"/>
        <v>theater</v>
      </c>
      <c r="R3494" t="str">
        <f t="shared" si="543"/>
        <v>plays</v>
      </c>
      <c r="S3494" s="10">
        <f t="shared" si="544"/>
        <v>42267.759224537032</v>
      </c>
      <c r="T3494" s="10">
        <f t="shared" si="545"/>
        <v>42302.759224537032</v>
      </c>
      <c r="U3494">
        <f t="shared" si="546"/>
        <v>2015</v>
      </c>
      <c r="V3494">
        <f t="shared" si="547"/>
        <v>2015</v>
      </c>
      <c r="W3494" t="str">
        <f t="shared" si="548"/>
        <v>Sep</v>
      </c>
      <c r="X3494" t="str">
        <f t="shared" si="549"/>
        <v>1000 to 4999</v>
      </c>
      <c r="Y3494" s="12">
        <f>VLOOKUP(H3494,Table1[#All],2,)*Kickstarter!E3494</f>
        <v>4000.22</v>
      </c>
      <c r="Z3494" s="5">
        <f>Y3494/'currency conversion'!$B$18</f>
        <v>8.682507767561969E-5</v>
      </c>
    </row>
    <row r="3495" spans="1:26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0"/>
        <v>1</v>
      </c>
      <c r="P3495" s="6">
        <f t="shared" si="541"/>
        <v>51.724137931034484</v>
      </c>
      <c r="Q3495" t="str">
        <f t="shared" si="542"/>
        <v>theater</v>
      </c>
      <c r="R3495" t="str">
        <f t="shared" si="543"/>
        <v>plays</v>
      </c>
      <c r="S3495" s="10">
        <f t="shared" si="544"/>
        <v>41848.616157407407</v>
      </c>
      <c r="T3495" s="10">
        <f t="shared" si="545"/>
        <v>41867.96597222222</v>
      </c>
      <c r="U3495">
        <f t="shared" si="546"/>
        <v>2014</v>
      </c>
      <c r="V3495">
        <f t="shared" si="547"/>
        <v>2014</v>
      </c>
      <c r="W3495" t="str">
        <f t="shared" si="548"/>
        <v>Jul</v>
      </c>
      <c r="X3495" t="str">
        <f t="shared" si="549"/>
        <v>1000 to 4999</v>
      </c>
      <c r="Y3495" s="12">
        <f>VLOOKUP(H3495,Table1[#All],2,)*Kickstarter!E3495</f>
        <v>1500</v>
      </c>
      <c r="Z3495" s="5">
        <f>Y3495/'currency conversion'!$B$18</f>
        <v>3.255761345961711E-5</v>
      </c>
    </row>
    <row r="3496" spans="1:26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0"/>
        <v>1</v>
      </c>
      <c r="P3496" s="6">
        <f t="shared" si="541"/>
        <v>30.76923076923077</v>
      </c>
      <c r="Q3496" t="str">
        <f t="shared" si="542"/>
        <v>theater</v>
      </c>
      <c r="R3496" t="str">
        <f t="shared" si="543"/>
        <v>plays</v>
      </c>
      <c r="S3496" s="10">
        <f t="shared" si="544"/>
        <v>42688.964988425927</v>
      </c>
      <c r="T3496" s="10">
        <f t="shared" si="545"/>
        <v>42700</v>
      </c>
      <c r="U3496">
        <f t="shared" si="546"/>
        <v>2016</v>
      </c>
      <c r="V3496">
        <f t="shared" si="547"/>
        <v>2016</v>
      </c>
      <c r="W3496" t="str">
        <f t="shared" si="548"/>
        <v>Nov</v>
      </c>
      <c r="X3496" t="str">
        <f t="shared" si="549"/>
        <v>&lt;1000</v>
      </c>
      <c r="Y3496" s="12">
        <f>VLOOKUP(H3496,Table1[#All],2,)*Kickstarter!E3496</f>
        <v>400</v>
      </c>
      <c r="Z3496" s="5">
        <f>Y3496/'currency conversion'!$B$18</f>
        <v>8.6820302558978958E-6</v>
      </c>
    </row>
    <row r="3497" spans="1:26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0"/>
        <v>1.0686</v>
      </c>
      <c r="P3497" s="6">
        <f t="shared" si="541"/>
        <v>74.208333333333329</v>
      </c>
      <c r="Q3497" t="str">
        <f t="shared" si="542"/>
        <v>theater</v>
      </c>
      <c r="R3497" t="str">
        <f t="shared" si="543"/>
        <v>plays</v>
      </c>
      <c r="S3497" s="10">
        <f t="shared" si="544"/>
        <v>41915.512835648144</v>
      </c>
      <c r="T3497" s="10">
        <f t="shared" si="545"/>
        <v>41944.470833333333</v>
      </c>
      <c r="U3497">
        <f t="shared" si="546"/>
        <v>2014</v>
      </c>
      <c r="V3497">
        <f t="shared" si="547"/>
        <v>2014</v>
      </c>
      <c r="W3497" t="str">
        <f t="shared" si="548"/>
        <v>Oct</v>
      </c>
      <c r="X3497" t="str">
        <f t="shared" si="549"/>
        <v>5000 to 9999</v>
      </c>
      <c r="Y3497" s="12">
        <f>VLOOKUP(H3497,Table1[#All],2,)*Kickstarter!E3497</f>
        <v>4007.25</v>
      </c>
      <c r="Z3497" s="5">
        <f>Y3497/'currency conversion'!$B$18</f>
        <v>8.6977664357367097E-5</v>
      </c>
    </row>
    <row r="3498" spans="1:26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0"/>
        <v>1.244</v>
      </c>
      <c r="P3498" s="6">
        <f t="shared" si="541"/>
        <v>47.846153846153847</v>
      </c>
      <c r="Q3498" t="str">
        <f t="shared" si="542"/>
        <v>theater</v>
      </c>
      <c r="R3498" t="str">
        <f t="shared" si="543"/>
        <v>plays</v>
      </c>
      <c r="S3498" s="10">
        <f t="shared" si="544"/>
        <v>42584.596828703703</v>
      </c>
      <c r="T3498" s="10">
        <f t="shared" si="545"/>
        <v>42624.596828703703</v>
      </c>
      <c r="U3498">
        <f t="shared" si="546"/>
        <v>2016</v>
      </c>
      <c r="V3498">
        <f t="shared" si="547"/>
        <v>2016</v>
      </c>
      <c r="W3498" t="str">
        <f t="shared" si="548"/>
        <v>Aug</v>
      </c>
      <c r="X3498" t="str">
        <f t="shared" si="549"/>
        <v>1000 to 4999</v>
      </c>
      <c r="Y3498" s="12">
        <f>VLOOKUP(H3498,Table1[#All],2,)*Kickstarter!E3498</f>
        <v>3732</v>
      </c>
      <c r="Z3498" s="5">
        <f>Y3498/'currency conversion'!$B$18</f>
        <v>8.1003342287527366E-5</v>
      </c>
    </row>
    <row r="3499" spans="1:26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0"/>
        <v>1.0870406189555126</v>
      </c>
      <c r="P3499" s="6">
        <f t="shared" si="541"/>
        <v>34.408163265306122</v>
      </c>
      <c r="Q3499" t="str">
        <f t="shared" si="542"/>
        <v>theater</v>
      </c>
      <c r="R3499" t="str">
        <f t="shared" si="543"/>
        <v>plays</v>
      </c>
      <c r="S3499" s="10">
        <f t="shared" si="544"/>
        <v>42511.491944444446</v>
      </c>
      <c r="T3499" s="10">
        <f t="shared" si="545"/>
        <v>42523.666666666672</v>
      </c>
      <c r="U3499">
        <f t="shared" si="546"/>
        <v>2016</v>
      </c>
      <c r="V3499">
        <f t="shared" si="547"/>
        <v>2016</v>
      </c>
      <c r="W3499" t="str">
        <f t="shared" si="548"/>
        <v>May</v>
      </c>
      <c r="X3499" t="str">
        <f t="shared" si="549"/>
        <v>1000 to 4999</v>
      </c>
      <c r="Y3499" s="12">
        <f>VLOOKUP(H3499,Table1[#All],2,)*Kickstarter!E3499</f>
        <v>1686</v>
      </c>
      <c r="Z3499" s="5">
        <f>Y3499/'currency conversion'!$B$18</f>
        <v>3.6594757528609627E-5</v>
      </c>
    </row>
    <row r="3500" spans="1:26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0"/>
        <v>1.0242424242424242</v>
      </c>
      <c r="P3500" s="6">
        <f t="shared" si="541"/>
        <v>40.238095238095241</v>
      </c>
      <c r="Q3500" t="str">
        <f t="shared" si="542"/>
        <v>theater</v>
      </c>
      <c r="R3500" t="str">
        <f t="shared" si="543"/>
        <v>plays</v>
      </c>
      <c r="S3500" s="10">
        <f t="shared" si="544"/>
        <v>42458.90861111111</v>
      </c>
      <c r="T3500" s="10">
        <f t="shared" si="545"/>
        <v>42518.655555555553</v>
      </c>
      <c r="U3500">
        <f t="shared" si="546"/>
        <v>2016</v>
      </c>
      <c r="V3500">
        <f t="shared" si="547"/>
        <v>2016</v>
      </c>
      <c r="W3500" t="str">
        <f t="shared" si="548"/>
        <v>Mar</v>
      </c>
      <c r="X3500" t="str">
        <f t="shared" si="549"/>
        <v>1000 to 4999</v>
      </c>
      <c r="Y3500" s="12">
        <f>VLOOKUP(H3500,Table1[#All],2,)*Kickstarter!E3500</f>
        <v>1267.5</v>
      </c>
      <c r="Z3500" s="5">
        <f>Y3500/'currency conversion'!$B$18</f>
        <v>2.7511183373376455E-5</v>
      </c>
    </row>
    <row r="3501" spans="1:26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0"/>
        <v>1.0549999999999999</v>
      </c>
      <c r="P3501" s="6">
        <f t="shared" si="541"/>
        <v>60.285714285714285</v>
      </c>
      <c r="Q3501" t="str">
        <f t="shared" si="542"/>
        <v>theater</v>
      </c>
      <c r="R3501" t="str">
        <f t="shared" si="543"/>
        <v>plays</v>
      </c>
      <c r="S3501" s="10">
        <f t="shared" si="544"/>
        <v>42131.786168981482</v>
      </c>
      <c r="T3501" s="10">
        <f t="shared" si="545"/>
        <v>42186.040972222225</v>
      </c>
      <c r="U3501">
        <f t="shared" si="546"/>
        <v>2015</v>
      </c>
      <c r="V3501">
        <f t="shared" si="547"/>
        <v>2015</v>
      </c>
      <c r="W3501" t="str">
        <f t="shared" si="548"/>
        <v>May</v>
      </c>
      <c r="X3501" t="str">
        <f t="shared" si="549"/>
        <v>1000 to 4999</v>
      </c>
      <c r="Y3501" s="12">
        <f>VLOOKUP(H3501,Table1[#All],2,)*Kickstarter!E3501</f>
        <v>2110</v>
      </c>
      <c r="Z3501" s="5">
        <f>Y3501/'currency conversion'!$B$18</f>
        <v>4.5797709599861396E-5</v>
      </c>
    </row>
    <row r="3502" spans="1:26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0"/>
        <v>1.0629999999999999</v>
      </c>
      <c r="P3502" s="6">
        <f t="shared" si="541"/>
        <v>25.30952380952381</v>
      </c>
      <c r="Q3502" t="str">
        <f t="shared" si="542"/>
        <v>theater</v>
      </c>
      <c r="R3502" t="str">
        <f t="shared" si="543"/>
        <v>plays</v>
      </c>
      <c r="S3502" s="10">
        <f t="shared" si="544"/>
        <v>42419.669421296298</v>
      </c>
      <c r="T3502" s="10">
        <f t="shared" si="545"/>
        <v>42435.957638888889</v>
      </c>
      <c r="U3502">
        <f t="shared" si="546"/>
        <v>2016</v>
      </c>
      <c r="V3502">
        <f t="shared" si="547"/>
        <v>2016</v>
      </c>
      <c r="W3502" t="str">
        <f t="shared" si="548"/>
        <v>Feb</v>
      </c>
      <c r="X3502" t="str">
        <f t="shared" si="549"/>
        <v>1000 to 4999</v>
      </c>
      <c r="Y3502" s="12">
        <f>VLOOKUP(H3502,Table1[#All],2,)*Kickstarter!E3502</f>
        <v>1063</v>
      </c>
      <c r="Z3502" s="5">
        <f>Y3502/'currency conversion'!$B$18</f>
        <v>2.3072495405048658E-5</v>
      </c>
    </row>
    <row r="3503" spans="1:26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0"/>
        <v>1.0066666666666666</v>
      </c>
      <c r="P3503" s="6">
        <f t="shared" si="541"/>
        <v>35.952380952380949</v>
      </c>
      <c r="Q3503" t="str">
        <f t="shared" si="542"/>
        <v>theater</v>
      </c>
      <c r="R3503" t="str">
        <f t="shared" si="543"/>
        <v>plays</v>
      </c>
      <c r="S3503" s="10">
        <f t="shared" si="544"/>
        <v>42233.513831018514</v>
      </c>
      <c r="T3503" s="10">
        <f t="shared" si="545"/>
        <v>42258.513831018514</v>
      </c>
      <c r="U3503">
        <f t="shared" si="546"/>
        <v>2015</v>
      </c>
      <c r="V3503">
        <f t="shared" si="547"/>
        <v>2015</v>
      </c>
      <c r="W3503" t="str">
        <f t="shared" si="548"/>
        <v>Aug</v>
      </c>
      <c r="X3503" t="str">
        <f t="shared" si="549"/>
        <v>1000 to 4999</v>
      </c>
      <c r="Y3503" s="12">
        <f>VLOOKUP(H3503,Table1[#All],2,)*Kickstarter!E3503</f>
        <v>1978.1000000000001</v>
      </c>
      <c r="Z3503" s="5">
        <f>Y3503/'currency conversion'!$B$18</f>
        <v>4.2934810122979069E-5</v>
      </c>
    </row>
    <row r="3504" spans="1:26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0"/>
        <v>1.054</v>
      </c>
      <c r="P3504" s="6">
        <f t="shared" si="541"/>
        <v>136</v>
      </c>
      <c r="Q3504" t="str">
        <f t="shared" si="542"/>
        <v>theater</v>
      </c>
      <c r="R3504" t="str">
        <f t="shared" si="543"/>
        <v>plays</v>
      </c>
      <c r="S3504" s="10">
        <f t="shared" si="544"/>
        <v>42430.589398148149</v>
      </c>
      <c r="T3504" s="10">
        <f t="shared" si="545"/>
        <v>42444.915972222225</v>
      </c>
      <c r="U3504">
        <f t="shared" si="546"/>
        <v>2016</v>
      </c>
      <c r="V3504">
        <f t="shared" si="547"/>
        <v>2016</v>
      </c>
      <c r="W3504" t="str">
        <f t="shared" si="548"/>
        <v>Mar</v>
      </c>
      <c r="X3504" t="str">
        <f t="shared" si="549"/>
        <v>1000 to 4999</v>
      </c>
      <c r="Y3504" s="12">
        <f>VLOOKUP(H3504,Table1[#All],2,)*Kickstarter!E3504</f>
        <v>4216</v>
      </c>
      <c r="Z3504" s="5">
        <f>Y3504/'currency conversion'!$B$18</f>
        <v>9.1508598897163814E-5</v>
      </c>
    </row>
    <row r="3505" spans="1:26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0"/>
        <v>1.0755999999999999</v>
      </c>
      <c r="P3505" s="6">
        <f t="shared" si="541"/>
        <v>70.763157894736835</v>
      </c>
      <c r="Q3505" t="str">
        <f t="shared" si="542"/>
        <v>theater</v>
      </c>
      <c r="R3505" t="str">
        <f t="shared" si="543"/>
        <v>plays</v>
      </c>
      <c r="S3505" s="10">
        <f t="shared" si="544"/>
        <v>42545.228333333333</v>
      </c>
      <c r="T3505" s="10">
        <f t="shared" si="545"/>
        <v>42575.228333333333</v>
      </c>
      <c r="U3505">
        <f t="shared" si="546"/>
        <v>2016</v>
      </c>
      <c r="V3505">
        <f t="shared" si="547"/>
        <v>2016</v>
      </c>
      <c r="W3505" t="str">
        <f t="shared" si="548"/>
        <v>Jun</v>
      </c>
      <c r="X3505" t="str">
        <f t="shared" si="549"/>
        <v>1000 to 4999</v>
      </c>
      <c r="Y3505" s="12">
        <f>VLOOKUP(H3505,Table1[#All],2,)*Kickstarter!E3505</f>
        <v>3522.59</v>
      </c>
      <c r="Z3505" s="5">
        <f>Y3505/'currency conversion'!$B$18</f>
        <v>7.6458082397808417E-5</v>
      </c>
    </row>
    <row r="3506" spans="1:26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0"/>
        <v>1</v>
      </c>
      <c r="P3506" s="6">
        <f t="shared" si="541"/>
        <v>125</v>
      </c>
      <c r="Q3506" t="str">
        <f t="shared" si="542"/>
        <v>theater</v>
      </c>
      <c r="R3506" t="str">
        <f t="shared" si="543"/>
        <v>plays</v>
      </c>
      <c r="S3506" s="10">
        <f t="shared" si="544"/>
        <v>42297.498738425929</v>
      </c>
      <c r="T3506" s="10">
        <f t="shared" si="545"/>
        <v>42327.540405092594</v>
      </c>
      <c r="U3506">
        <f t="shared" si="546"/>
        <v>2015</v>
      </c>
      <c r="V3506">
        <f t="shared" si="547"/>
        <v>2015</v>
      </c>
      <c r="W3506" t="str">
        <f t="shared" si="548"/>
        <v>Oct</v>
      </c>
      <c r="X3506" t="str">
        <f t="shared" si="549"/>
        <v>1000 to 4999</v>
      </c>
      <c r="Y3506" s="12">
        <f>VLOOKUP(H3506,Table1[#All],2,)*Kickstarter!E3506</f>
        <v>1000</v>
      </c>
      <c r="Z3506" s="5">
        <f>Y3506/'currency conversion'!$B$18</f>
        <v>2.1705075639744739E-5</v>
      </c>
    </row>
    <row r="3507" spans="1:26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0"/>
        <v>1.0376000000000001</v>
      </c>
      <c r="P3507" s="6">
        <f t="shared" si="541"/>
        <v>66.512820512820511</v>
      </c>
      <c r="Q3507" t="str">
        <f t="shared" si="542"/>
        <v>theater</v>
      </c>
      <c r="R3507" t="str">
        <f t="shared" si="543"/>
        <v>plays</v>
      </c>
      <c r="S3507" s="10">
        <f t="shared" si="544"/>
        <v>41760.685706018521</v>
      </c>
      <c r="T3507" s="10">
        <f t="shared" si="545"/>
        <v>41771.916666666664</v>
      </c>
      <c r="U3507">
        <f t="shared" si="546"/>
        <v>2014</v>
      </c>
      <c r="V3507">
        <f t="shared" si="547"/>
        <v>2014</v>
      </c>
      <c r="W3507" t="str">
        <f t="shared" si="548"/>
        <v>May</v>
      </c>
      <c r="X3507" t="str">
        <f t="shared" si="549"/>
        <v>1000 to 4999</v>
      </c>
      <c r="Y3507" s="12">
        <f>VLOOKUP(H3507,Table1[#All],2,)*Kickstarter!E3507</f>
        <v>2594</v>
      </c>
      <c r="Z3507" s="5">
        <f>Y3507/'currency conversion'!$B$18</f>
        <v>5.6302966209497851E-5</v>
      </c>
    </row>
    <row r="3508" spans="1:26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0"/>
        <v>1.0149999999999999</v>
      </c>
      <c r="P3508" s="6">
        <f t="shared" si="541"/>
        <v>105</v>
      </c>
      <c r="Q3508" t="str">
        <f t="shared" si="542"/>
        <v>theater</v>
      </c>
      <c r="R3508" t="str">
        <f t="shared" si="543"/>
        <v>plays</v>
      </c>
      <c r="S3508" s="10">
        <f t="shared" si="544"/>
        <v>41829.484259259261</v>
      </c>
      <c r="T3508" s="10">
        <f t="shared" si="545"/>
        <v>41874.484259259261</v>
      </c>
      <c r="U3508">
        <f t="shared" si="546"/>
        <v>2014</v>
      </c>
      <c r="V3508">
        <f t="shared" si="547"/>
        <v>2014</v>
      </c>
      <c r="W3508" t="str">
        <f t="shared" si="548"/>
        <v>Jul</v>
      </c>
      <c r="X3508" t="str">
        <f t="shared" si="549"/>
        <v>1000 to 4999</v>
      </c>
      <c r="Y3508" s="12">
        <f>VLOOKUP(H3508,Table1[#All],2,)*Kickstarter!E3508</f>
        <v>3045</v>
      </c>
      <c r="Z3508" s="5">
        <f>Y3508/'currency conversion'!$B$18</f>
        <v>6.609195532302273E-5</v>
      </c>
    </row>
    <row r="3509" spans="1:26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0"/>
        <v>1.044</v>
      </c>
      <c r="P3509" s="6">
        <f t="shared" si="541"/>
        <v>145</v>
      </c>
      <c r="Q3509" t="str">
        <f t="shared" si="542"/>
        <v>theater</v>
      </c>
      <c r="R3509" t="str">
        <f t="shared" si="543"/>
        <v>plays</v>
      </c>
      <c r="S3509" s="10">
        <f t="shared" si="544"/>
        <v>42491.67288194444</v>
      </c>
      <c r="T3509" s="10">
        <f t="shared" si="545"/>
        <v>42521.67288194444</v>
      </c>
      <c r="U3509">
        <f t="shared" si="546"/>
        <v>2016</v>
      </c>
      <c r="V3509">
        <f t="shared" si="547"/>
        <v>2016</v>
      </c>
      <c r="W3509" t="str">
        <f t="shared" si="548"/>
        <v>May</v>
      </c>
      <c r="X3509" t="str">
        <f t="shared" si="549"/>
        <v>10000 to 14999</v>
      </c>
      <c r="Y3509" s="12">
        <f>VLOOKUP(H3509,Table1[#All],2,)*Kickstarter!E3509</f>
        <v>10440</v>
      </c>
      <c r="Z3509" s="5">
        <f>Y3509/'currency conversion'!$B$18</f>
        <v>2.2660098967893506E-4</v>
      </c>
    </row>
    <row r="3510" spans="1:26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0"/>
        <v>1.8</v>
      </c>
      <c r="P3510" s="6">
        <f t="shared" si="541"/>
        <v>12</v>
      </c>
      <c r="Q3510" t="str">
        <f t="shared" si="542"/>
        <v>theater</v>
      </c>
      <c r="R3510" t="str">
        <f t="shared" si="543"/>
        <v>plays</v>
      </c>
      <c r="S3510" s="10">
        <f t="shared" si="544"/>
        <v>42477.479780092588</v>
      </c>
      <c r="T3510" s="10">
        <f t="shared" si="545"/>
        <v>42500.625</v>
      </c>
      <c r="U3510">
        <f t="shared" si="546"/>
        <v>2016</v>
      </c>
      <c r="V3510">
        <f t="shared" si="547"/>
        <v>2016</v>
      </c>
      <c r="W3510" t="str">
        <f t="shared" si="548"/>
        <v>Apr</v>
      </c>
      <c r="X3510" t="str">
        <f t="shared" si="549"/>
        <v>&lt;1000</v>
      </c>
      <c r="Y3510" s="12">
        <f>VLOOKUP(H3510,Table1[#All],2,)*Kickstarter!E3510</f>
        <v>235.8</v>
      </c>
      <c r="Z3510" s="5">
        <f>Y3510/'currency conversion'!$B$18</f>
        <v>5.1180568358518098E-6</v>
      </c>
    </row>
    <row r="3511" spans="1:26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0"/>
        <v>1.0633333333333332</v>
      </c>
      <c r="P3511" s="6">
        <f t="shared" si="541"/>
        <v>96.666666666666671</v>
      </c>
      <c r="Q3511" t="str">
        <f t="shared" si="542"/>
        <v>theater</v>
      </c>
      <c r="R3511" t="str">
        <f t="shared" si="543"/>
        <v>plays</v>
      </c>
      <c r="S3511" s="10">
        <f t="shared" si="544"/>
        <v>41950.609560185185</v>
      </c>
      <c r="T3511" s="10">
        <f t="shared" si="545"/>
        <v>41963.954861111109</v>
      </c>
      <c r="U3511">
        <f t="shared" si="546"/>
        <v>2014</v>
      </c>
      <c r="V3511">
        <f t="shared" si="547"/>
        <v>2014</v>
      </c>
      <c r="W3511" t="str">
        <f t="shared" si="548"/>
        <v>Nov</v>
      </c>
      <c r="X3511" t="str">
        <f t="shared" si="549"/>
        <v>1000 to 4999</v>
      </c>
      <c r="Y3511" s="12">
        <f>VLOOKUP(H3511,Table1[#All],2,)*Kickstarter!E3511</f>
        <v>3190</v>
      </c>
      <c r="Z3511" s="5">
        <f>Y3511/'currency conversion'!$B$18</f>
        <v>6.9239191290785721E-5</v>
      </c>
    </row>
    <row r="3512" spans="1:26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0"/>
        <v>1.0055555555555555</v>
      </c>
      <c r="P3512" s="6">
        <f t="shared" si="541"/>
        <v>60.333333333333336</v>
      </c>
      <c r="Q3512" t="str">
        <f t="shared" si="542"/>
        <v>theater</v>
      </c>
      <c r="R3512" t="str">
        <f t="shared" si="543"/>
        <v>plays</v>
      </c>
      <c r="S3512" s="10">
        <f t="shared" si="544"/>
        <v>41802.37090277778</v>
      </c>
      <c r="T3512" s="10">
        <f t="shared" si="545"/>
        <v>41822.37090277778</v>
      </c>
      <c r="U3512">
        <f t="shared" si="546"/>
        <v>2014</v>
      </c>
      <c r="V3512">
        <f t="shared" si="547"/>
        <v>2014</v>
      </c>
      <c r="W3512" t="str">
        <f t="shared" si="548"/>
        <v>Jun</v>
      </c>
      <c r="X3512" t="str">
        <f t="shared" si="549"/>
        <v>&lt;1000</v>
      </c>
      <c r="Y3512" s="12">
        <f>VLOOKUP(H3512,Table1[#All],2,)*Kickstarter!E3512</f>
        <v>905</v>
      </c>
      <c r="Z3512" s="5">
        <f>Y3512/'currency conversion'!$B$18</f>
        <v>1.9643093453968988E-5</v>
      </c>
    </row>
    <row r="3513" spans="1:26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0"/>
        <v>1.012</v>
      </c>
      <c r="P3513" s="6">
        <f t="shared" si="541"/>
        <v>79.89473684210526</v>
      </c>
      <c r="Q3513" t="str">
        <f t="shared" si="542"/>
        <v>theater</v>
      </c>
      <c r="R3513" t="str">
        <f t="shared" si="543"/>
        <v>plays</v>
      </c>
      <c r="S3513" s="10">
        <f t="shared" si="544"/>
        <v>41927.623784722222</v>
      </c>
      <c r="T3513" s="10">
        <f t="shared" si="545"/>
        <v>41950.520833333336</v>
      </c>
      <c r="U3513">
        <f t="shared" si="546"/>
        <v>2014</v>
      </c>
      <c r="V3513">
        <f t="shared" si="547"/>
        <v>2014</v>
      </c>
      <c r="W3513" t="str">
        <f t="shared" si="548"/>
        <v>Oct</v>
      </c>
      <c r="X3513" t="str">
        <f t="shared" si="549"/>
        <v>1000 to 4999</v>
      </c>
      <c r="Y3513" s="12">
        <f>VLOOKUP(H3513,Table1[#All],2,)*Kickstarter!E3513</f>
        <v>1988.5800000000002</v>
      </c>
      <c r="Z3513" s="5">
        <f>Y3513/'currency conversion'!$B$18</f>
        <v>4.3162279315683597E-5</v>
      </c>
    </row>
    <row r="3514" spans="1:26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0"/>
        <v>1</v>
      </c>
      <c r="P3514" s="6">
        <f t="shared" si="541"/>
        <v>58.823529411764703</v>
      </c>
      <c r="Q3514" t="str">
        <f t="shared" si="542"/>
        <v>theater</v>
      </c>
      <c r="R3514" t="str">
        <f t="shared" si="543"/>
        <v>plays</v>
      </c>
      <c r="S3514" s="10">
        <f t="shared" si="544"/>
        <v>42057.286944444444</v>
      </c>
      <c r="T3514" s="10">
        <f t="shared" si="545"/>
        <v>42117.24527777778</v>
      </c>
      <c r="U3514">
        <f t="shared" si="546"/>
        <v>2015</v>
      </c>
      <c r="V3514">
        <f t="shared" si="547"/>
        <v>2015</v>
      </c>
      <c r="W3514" t="str">
        <f t="shared" si="548"/>
        <v>Feb</v>
      </c>
      <c r="X3514" t="str">
        <f t="shared" si="549"/>
        <v>1000 to 4999</v>
      </c>
      <c r="Y3514" s="12">
        <f>VLOOKUP(H3514,Table1[#All],2,)*Kickstarter!E3514</f>
        <v>1310</v>
      </c>
      <c r="Z3514" s="5">
        <f>Y3514/'currency conversion'!$B$18</f>
        <v>2.8433649088065608E-5</v>
      </c>
    </row>
    <row r="3515" spans="1:26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0"/>
        <v>1.1839285714285714</v>
      </c>
      <c r="P3515" s="6">
        <f t="shared" si="541"/>
        <v>75.340909090909093</v>
      </c>
      <c r="Q3515" t="str">
        <f t="shared" si="542"/>
        <v>theater</v>
      </c>
      <c r="R3515" t="str">
        <f t="shared" si="543"/>
        <v>plays</v>
      </c>
      <c r="S3515" s="10">
        <f t="shared" si="544"/>
        <v>41780.846203703702</v>
      </c>
      <c r="T3515" s="10">
        <f t="shared" si="545"/>
        <v>41793.957638888889</v>
      </c>
      <c r="U3515">
        <f t="shared" si="546"/>
        <v>2014</v>
      </c>
      <c r="V3515">
        <f t="shared" si="547"/>
        <v>2014</v>
      </c>
      <c r="W3515" t="str">
        <f t="shared" si="548"/>
        <v>May</v>
      </c>
      <c r="X3515" t="str">
        <f t="shared" si="549"/>
        <v>1000 to 4999</v>
      </c>
      <c r="Y3515" s="12">
        <f>VLOOKUP(H3515,Table1[#All],2,)*Kickstarter!E3515</f>
        <v>3315</v>
      </c>
      <c r="Z3515" s="5">
        <f>Y3515/'currency conversion'!$B$18</f>
        <v>7.1952325745753808E-5</v>
      </c>
    </row>
    <row r="3516" spans="1:26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0"/>
        <v>1.1000000000000001</v>
      </c>
      <c r="P3516" s="6">
        <f t="shared" si="541"/>
        <v>55</v>
      </c>
      <c r="Q3516" t="str">
        <f t="shared" si="542"/>
        <v>theater</v>
      </c>
      <c r="R3516" t="str">
        <f t="shared" si="543"/>
        <v>plays</v>
      </c>
      <c r="S3516" s="10">
        <f t="shared" si="544"/>
        <v>42020.596666666665</v>
      </c>
      <c r="T3516" s="10">
        <f t="shared" si="545"/>
        <v>42036.957638888889</v>
      </c>
      <c r="U3516">
        <f t="shared" si="546"/>
        <v>2015</v>
      </c>
      <c r="V3516">
        <f t="shared" si="547"/>
        <v>2015</v>
      </c>
      <c r="W3516" t="str">
        <f t="shared" si="548"/>
        <v>Jan</v>
      </c>
      <c r="X3516" t="str">
        <f t="shared" si="549"/>
        <v>&lt;1000</v>
      </c>
      <c r="Y3516" s="12">
        <f>VLOOKUP(H3516,Table1[#All],2,)*Kickstarter!E3516</f>
        <v>550</v>
      </c>
      <c r="Z3516" s="5">
        <f>Y3516/'currency conversion'!$B$18</f>
        <v>1.1937791601859606E-5</v>
      </c>
    </row>
    <row r="3517" spans="1:26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0"/>
        <v>1.0266666666666666</v>
      </c>
      <c r="P3517" s="6">
        <f t="shared" si="541"/>
        <v>66.956521739130437</v>
      </c>
      <c r="Q3517" t="str">
        <f t="shared" si="542"/>
        <v>theater</v>
      </c>
      <c r="R3517" t="str">
        <f t="shared" si="543"/>
        <v>plays</v>
      </c>
      <c r="S3517" s="10">
        <f t="shared" si="544"/>
        <v>42125.522812499999</v>
      </c>
      <c r="T3517" s="10">
        <f t="shared" si="545"/>
        <v>42155.522812499999</v>
      </c>
      <c r="U3517">
        <f t="shared" si="546"/>
        <v>2015</v>
      </c>
      <c r="V3517">
        <f t="shared" si="547"/>
        <v>2015</v>
      </c>
      <c r="W3517" t="str">
        <f t="shared" si="548"/>
        <v>May</v>
      </c>
      <c r="X3517" t="str">
        <f t="shared" si="549"/>
        <v>1000 to 4999</v>
      </c>
      <c r="Y3517" s="12">
        <f>VLOOKUP(H3517,Table1[#All],2,)*Kickstarter!E3517</f>
        <v>3080</v>
      </c>
      <c r="Z3517" s="5">
        <f>Y3517/'currency conversion'!$B$18</f>
        <v>6.6851632970413795E-5</v>
      </c>
    </row>
    <row r="3518" spans="1:26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0"/>
        <v>1</v>
      </c>
      <c r="P3518" s="6">
        <f t="shared" si="541"/>
        <v>227.27272727272728</v>
      </c>
      <c r="Q3518" t="str">
        <f t="shared" si="542"/>
        <v>theater</v>
      </c>
      <c r="R3518" t="str">
        <f t="shared" si="543"/>
        <v>plays</v>
      </c>
      <c r="S3518" s="10">
        <f t="shared" si="544"/>
        <v>41855.760069444441</v>
      </c>
      <c r="T3518" s="10">
        <f t="shared" si="545"/>
        <v>41889.875</v>
      </c>
      <c r="U3518">
        <f t="shared" si="546"/>
        <v>2014</v>
      </c>
      <c r="V3518">
        <f t="shared" si="547"/>
        <v>2014</v>
      </c>
      <c r="W3518" t="str">
        <f t="shared" si="548"/>
        <v>Aug</v>
      </c>
      <c r="X3518" t="str">
        <f t="shared" si="549"/>
        <v>1000 to 4999</v>
      </c>
      <c r="Y3518" s="12">
        <f>VLOOKUP(H3518,Table1[#All],2,)*Kickstarter!E3518</f>
        <v>2500</v>
      </c>
      <c r="Z3518" s="5">
        <f>Y3518/'currency conversion'!$B$18</f>
        <v>5.4262689099361845E-5</v>
      </c>
    </row>
    <row r="3519" spans="1:26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0"/>
        <v>1</v>
      </c>
      <c r="P3519" s="6">
        <f t="shared" si="541"/>
        <v>307.69230769230768</v>
      </c>
      <c r="Q3519" t="str">
        <f t="shared" si="542"/>
        <v>theater</v>
      </c>
      <c r="R3519" t="str">
        <f t="shared" si="543"/>
        <v>plays</v>
      </c>
      <c r="S3519" s="10">
        <f t="shared" si="544"/>
        <v>41794.567523148144</v>
      </c>
      <c r="T3519" s="10">
        <f t="shared" si="545"/>
        <v>41824.208333333336</v>
      </c>
      <c r="U3519">
        <f t="shared" si="546"/>
        <v>2014</v>
      </c>
      <c r="V3519">
        <f t="shared" si="547"/>
        <v>2014</v>
      </c>
      <c r="W3519" t="str">
        <f t="shared" si="548"/>
        <v>Jun</v>
      </c>
      <c r="X3519" t="str">
        <f t="shared" si="549"/>
        <v>1000 to 4999</v>
      </c>
      <c r="Y3519" s="12">
        <f>VLOOKUP(H3519,Table1[#All],2,)*Kickstarter!E3519</f>
        <v>5240</v>
      </c>
      <c r="Z3519" s="5">
        <f>Y3519/'currency conversion'!$B$18</f>
        <v>1.1373459635226243E-4</v>
      </c>
    </row>
    <row r="3520" spans="1:26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0"/>
        <v>1.10046</v>
      </c>
      <c r="P3520" s="6">
        <f t="shared" si="541"/>
        <v>50.020909090909093</v>
      </c>
      <c r="Q3520" t="str">
        <f t="shared" si="542"/>
        <v>theater</v>
      </c>
      <c r="R3520" t="str">
        <f t="shared" si="543"/>
        <v>plays</v>
      </c>
      <c r="S3520" s="10">
        <f t="shared" si="544"/>
        <v>41893.533553240741</v>
      </c>
      <c r="T3520" s="10">
        <f t="shared" si="545"/>
        <v>41914.347916666666</v>
      </c>
      <c r="U3520">
        <f t="shared" si="546"/>
        <v>2014</v>
      </c>
      <c r="V3520">
        <f t="shared" si="547"/>
        <v>2014</v>
      </c>
      <c r="W3520" t="str">
        <f t="shared" si="548"/>
        <v>Sep</v>
      </c>
      <c r="X3520" t="str">
        <f t="shared" si="549"/>
        <v>1000 to 4999</v>
      </c>
      <c r="Y3520" s="12">
        <f>VLOOKUP(H3520,Table1[#All],2,)*Kickstarter!E3520</f>
        <v>1650.69</v>
      </c>
      <c r="Z3520" s="5">
        <f>Y3520/'currency conversion'!$B$18</f>
        <v>3.5828351307770245E-5</v>
      </c>
    </row>
    <row r="3521" spans="1:26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0"/>
        <v>1.0135000000000001</v>
      </c>
      <c r="P3521" s="6">
        <f t="shared" si="541"/>
        <v>72.392857142857139</v>
      </c>
      <c r="Q3521" t="str">
        <f t="shared" si="542"/>
        <v>theater</v>
      </c>
      <c r="R3521" t="str">
        <f t="shared" si="543"/>
        <v>plays</v>
      </c>
      <c r="S3521" s="10">
        <f t="shared" si="544"/>
        <v>42037.348958333328</v>
      </c>
      <c r="T3521" s="10">
        <f t="shared" si="545"/>
        <v>42067.348958333328</v>
      </c>
      <c r="U3521">
        <f t="shared" si="546"/>
        <v>2015</v>
      </c>
      <c r="V3521">
        <f t="shared" si="547"/>
        <v>2015</v>
      </c>
      <c r="W3521" t="str">
        <f t="shared" si="548"/>
        <v>Feb</v>
      </c>
      <c r="X3521" t="str">
        <f t="shared" si="549"/>
        <v>1000 to 4999</v>
      </c>
      <c r="Y3521" s="12">
        <f>VLOOKUP(H3521,Table1[#All],2,)*Kickstarter!E3521</f>
        <v>2655.37</v>
      </c>
      <c r="Z3521" s="5">
        <f>Y3521/'currency conversion'!$B$18</f>
        <v>5.7635006701508983E-5</v>
      </c>
    </row>
    <row r="3522" spans="1:26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0"/>
        <v>1.0075000000000001</v>
      </c>
      <c r="P3522" s="6">
        <f t="shared" si="541"/>
        <v>95.952380952380949</v>
      </c>
      <c r="Q3522" t="str">
        <f t="shared" si="542"/>
        <v>theater</v>
      </c>
      <c r="R3522" t="str">
        <f t="shared" si="543"/>
        <v>plays</v>
      </c>
      <c r="S3522" s="10">
        <f t="shared" si="544"/>
        <v>42227.574212962965</v>
      </c>
      <c r="T3522" s="10">
        <f t="shared" si="545"/>
        <v>42253.32430555555</v>
      </c>
      <c r="U3522">
        <f t="shared" si="546"/>
        <v>2015</v>
      </c>
      <c r="V3522">
        <f t="shared" si="547"/>
        <v>2015</v>
      </c>
      <c r="W3522" t="str">
        <f t="shared" si="548"/>
        <v>Aug</v>
      </c>
      <c r="X3522" t="str">
        <f t="shared" si="549"/>
        <v>1000 to 4999</v>
      </c>
      <c r="Y3522" s="12">
        <f>VLOOKUP(H3522,Table1[#All],2,)*Kickstarter!E3522</f>
        <v>2639.65</v>
      </c>
      <c r="Z3522" s="5">
        <f>Y3522/'currency conversion'!$B$18</f>
        <v>5.7293802912452198E-5</v>
      </c>
    </row>
    <row r="3523" spans="1:26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0">IF(D3523&lt;&gt;0,IF(E3523&lt;&gt;0,E3523/D3523,0),0)</f>
        <v>1.6942857142857144</v>
      </c>
      <c r="P3523" s="6">
        <f t="shared" ref="P3523:P3586" si="551">IF(L3523&lt;&gt;0,IF(E3523&lt;&gt;0,E3523/L3523,0),0)</f>
        <v>45.615384615384613</v>
      </c>
      <c r="Q3523" t="str">
        <f t="shared" ref="Q3523:Q3586" si="552">LEFT(N3523,SEARCH("/",N3523,1)-1)</f>
        <v>theater</v>
      </c>
      <c r="R3523" t="str">
        <f t="shared" ref="R3523:R3586" si="553">RIGHT(N3523,LEN(N3523)-SEARCH("/",N3523,1))</f>
        <v>plays</v>
      </c>
      <c r="S3523" s="10">
        <f t="shared" ref="S3523:S3586" si="554">(J3523/86400)+25569+(-6/24)</f>
        <v>41881.111342592594</v>
      </c>
      <c r="T3523" s="10">
        <f t="shared" ref="T3523:T3586" si="555">(I3523/86400)+25569+(-6/24)</f>
        <v>41911.111342592594</v>
      </c>
      <c r="U3523">
        <f t="shared" ref="U3523:U3586" si="556">YEAR(S3523)</f>
        <v>2014</v>
      </c>
      <c r="V3523">
        <f t="shared" ref="V3523:V3586" si="557">YEAR(T3523)</f>
        <v>2014</v>
      </c>
      <c r="W3523" t="str">
        <f t="shared" ref="W3523:W3586" si="558">TEXT(S3523,"mmm")</f>
        <v>Aug</v>
      </c>
      <c r="X3523" t="str">
        <f t="shared" ref="X3523:X3586" si="559">IF(E3523=0,"No funding",IF(E3523&lt;1000,"&lt;1000",IF(E3523&lt;4999,"1000 to 4999",IF(E3523&lt;10000,"5000 to 9999",IF(E3523&lt;14999,"10000 to 14999",IF(E3523&lt;20000,"15000 to 19999",IF(E3523&lt;25000,"20000 to 24999",IF(E3523&lt;30000,"25000 to 29999",IF(E3523&lt;35000,"30000 to 34999",IF(E3523&lt;40000,"35000 to 39999",IF(E3523&lt;45000,"40000 to 44999",IF(E3523&lt;50000,"45000 to 49999","&gt;50000"))))))))))))</f>
        <v>&lt;1000</v>
      </c>
      <c r="Y3523" s="12">
        <f>VLOOKUP(H3523,Table1[#All],2,)*Kickstarter!E3523</f>
        <v>593</v>
      </c>
      <c r="Z3523" s="5">
        <f>Y3523/'currency conversion'!$B$18</f>
        <v>1.2871109854368629E-5</v>
      </c>
    </row>
    <row r="3524" spans="1:26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0"/>
        <v>1</v>
      </c>
      <c r="P3524" s="6">
        <f t="shared" si="551"/>
        <v>41.029411764705884</v>
      </c>
      <c r="Q3524" t="str">
        <f t="shared" si="552"/>
        <v>theater</v>
      </c>
      <c r="R3524" t="str">
        <f t="shared" si="553"/>
        <v>plays</v>
      </c>
      <c r="S3524" s="10">
        <f t="shared" si="554"/>
        <v>42234.539884259255</v>
      </c>
      <c r="T3524" s="10">
        <f t="shared" si="555"/>
        <v>42262.170833333337</v>
      </c>
      <c r="U3524">
        <f t="shared" si="556"/>
        <v>2015</v>
      </c>
      <c r="V3524">
        <f t="shared" si="557"/>
        <v>2015</v>
      </c>
      <c r="W3524" t="str">
        <f t="shared" si="558"/>
        <v>Aug</v>
      </c>
      <c r="X3524" t="str">
        <f t="shared" si="559"/>
        <v>1000 to 4999</v>
      </c>
      <c r="Y3524" s="12">
        <f>VLOOKUP(H3524,Table1[#All],2,)*Kickstarter!E3524</f>
        <v>1827.45</v>
      </c>
      <c r="Z3524" s="5">
        <f>Y3524/'currency conversion'!$B$18</f>
        <v>3.9664940477851519E-5</v>
      </c>
    </row>
    <row r="3525" spans="1:26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0"/>
        <v>1.1365000000000001</v>
      </c>
      <c r="P3525" s="6">
        <f t="shared" si="551"/>
        <v>56.825000000000003</v>
      </c>
      <c r="Q3525" t="str">
        <f t="shared" si="552"/>
        <v>theater</v>
      </c>
      <c r="R3525" t="str">
        <f t="shared" si="553"/>
        <v>plays</v>
      </c>
      <c r="S3525" s="10">
        <f t="shared" si="554"/>
        <v>42581.147546296299</v>
      </c>
      <c r="T3525" s="10">
        <f t="shared" si="555"/>
        <v>42638.708333333328</v>
      </c>
      <c r="U3525">
        <f t="shared" si="556"/>
        <v>2016</v>
      </c>
      <c r="V3525">
        <f t="shared" si="557"/>
        <v>2016</v>
      </c>
      <c r="W3525" t="str">
        <f t="shared" si="558"/>
        <v>Jul</v>
      </c>
      <c r="X3525" t="str">
        <f t="shared" si="559"/>
        <v>1000 to 4999</v>
      </c>
      <c r="Y3525" s="12">
        <f>VLOOKUP(H3525,Table1[#All],2,)*Kickstarter!E3525</f>
        <v>5955.26</v>
      </c>
      <c r="Z3525" s="5">
        <f>Y3525/'currency conversion'!$B$18</f>
        <v>1.2925936875434626E-4</v>
      </c>
    </row>
    <row r="3526" spans="1:26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0"/>
        <v>1.0156000000000001</v>
      </c>
      <c r="P3526" s="6">
        <f t="shared" si="551"/>
        <v>137.24324324324326</v>
      </c>
      <c r="Q3526" t="str">
        <f t="shared" si="552"/>
        <v>theater</v>
      </c>
      <c r="R3526" t="str">
        <f t="shared" si="553"/>
        <v>plays</v>
      </c>
      <c r="S3526" s="10">
        <f t="shared" si="554"/>
        <v>41880.51357638889</v>
      </c>
      <c r="T3526" s="10">
        <f t="shared" si="555"/>
        <v>41894.916666666664</v>
      </c>
      <c r="U3526">
        <f t="shared" si="556"/>
        <v>2014</v>
      </c>
      <c r="V3526">
        <f t="shared" si="557"/>
        <v>2014</v>
      </c>
      <c r="W3526" t="str">
        <f t="shared" si="558"/>
        <v>Aug</v>
      </c>
      <c r="X3526" t="str">
        <f t="shared" si="559"/>
        <v>10000 to 14999</v>
      </c>
      <c r="Y3526" s="12">
        <f>VLOOKUP(H3526,Table1[#All],2,)*Kickstarter!E3526</f>
        <v>10156</v>
      </c>
      <c r="Z3526" s="5">
        <f>Y3526/'currency conversion'!$B$18</f>
        <v>2.2043674819724755E-4</v>
      </c>
    </row>
    <row r="3527" spans="1:26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0"/>
        <v>1.06</v>
      </c>
      <c r="P3527" s="6">
        <f t="shared" si="551"/>
        <v>75.714285714285708</v>
      </c>
      <c r="Q3527" t="str">
        <f t="shared" si="552"/>
        <v>theater</v>
      </c>
      <c r="R3527" t="str">
        <f t="shared" si="553"/>
        <v>plays</v>
      </c>
      <c r="S3527" s="10">
        <f t="shared" si="554"/>
        <v>42214.4456712963</v>
      </c>
      <c r="T3527" s="10">
        <f t="shared" si="555"/>
        <v>42225.416666666672</v>
      </c>
      <c r="U3527">
        <f t="shared" si="556"/>
        <v>2015</v>
      </c>
      <c r="V3527">
        <f t="shared" si="557"/>
        <v>2015</v>
      </c>
      <c r="W3527" t="str">
        <f t="shared" si="558"/>
        <v>Jul</v>
      </c>
      <c r="X3527" t="str">
        <f t="shared" si="559"/>
        <v>&lt;1000</v>
      </c>
      <c r="Y3527" s="12">
        <f>VLOOKUP(H3527,Table1[#All],2,)*Kickstarter!E3527</f>
        <v>530</v>
      </c>
      <c r="Z3527" s="5">
        <f>Y3527/'currency conversion'!$B$18</f>
        <v>1.150369008906471E-5</v>
      </c>
    </row>
    <row r="3528" spans="1:26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0"/>
        <v>1.02</v>
      </c>
      <c r="P3528" s="6">
        <f t="shared" si="551"/>
        <v>99</v>
      </c>
      <c r="Q3528" t="str">
        <f t="shared" si="552"/>
        <v>theater</v>
      </c>
      <c r="R3528" t="str">
        <f t="shared" si="553"/>
        <v>plays</v>
      </c>
      <c r="S3528" s="10">
        <f t="shared" si="554"/>
        <v>42460.085312499999</v>
      </c>
      <c r="T3528" s="10">
        <f t="shared" si="555"/>
        <v>42487.999305555553</v>
      </c>
      <c r="U3528">
        <f t="shared" si="556"/>
        <v>2016</v>
      </c>
      <c r="V3528">
        <f t="shared" si="557"/>
        <v>2016</v>
      </c>
      <c r="W3528" t="str">
        <f t="shared" si="558"/>
        <v>Mar</v>
      </c>
      <c r="X3528" t="str">
        <f t="shared" si="559"/>
        <v>1000 to 4999</v>
      </c>
      <c r="Y3528" s="12">
        <f>VLOOKUP(H3528,Table1[#All],2,)*Kickstarter!E3528</f>
        <v>3366</v>
      </c>
      <c r="Z3528" s="5">
        <f>Y3528/'currency conversion'!$B$18</f>
        <v>7.3059284603380786E-5</v>
      </c>
    </row>
    <row r="3529" spans="1:26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0"/>
        <v>1.1691666666666667</v>
      </c>
      <c r="P3529" s="6">
        <f t="shared" si="551"/>
        <v>81.569767441860463</v>
      </c>
      <c r="Q3529" t="str">
        <f t="shared" si="552"/>
        <v>theater</v>
      </c>
      <c r="R3529" t="str">
        <f t="shared" si="553"/>
        <v>plays</v>
      </c>
      <c r="S3529" s="10">
        <f t="shared" si="554"/>
        <v>42166.773206018523</v>
      </c>
      <c r="T3529" s="10">
        <f t="shared" si="555"/>
        <v>42195.915972222225</v>
      </c>
      <c r="U3529">
        <f t="shared" si="556"/>
        <v>2015</v>
      </c>
      <c r="V3529">
        <f t="shared" si="557"/>
        <v>2015</v>
      </c>
      <c r="W3529" t="str">
        <f t="shared" si="558"/>
        <v>Jun</v>
      </c>
      <c r="X3529" t="str">
        <f t="shared" si="559"/>
        <v>5000 to 9999</v>
      </c>
      <c r="Y3529" s="12">
        <f>VLOOKUP(H3529,Table1[#All],2,)*Kickstarter!E3529</f>
        <v>7015</v>
      </c>
      <c r="Z3529" s="5">
        <f>Y3529/'currency conversion'!$B$18</f>
        <v>1.5226110561280935E-4</v>
      </c>
    </row>
    <row r="3530" spans="1:26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0"/>
        <v>1.0115151515151515</v>
      </c>
      <c r="P3530" s="6">
        <f t="shared" si="551"/>
        <v>45.108108108108105</v>
      </c>
      <c r="Q3530" t="str">
        <f t="shared" si="552"/>
        <v>theater</v>
      </c>
      <c r="R3530" t="str">
        <f t="shared" si="553"/>
        <v>plays</v>
      </c>
      <c r="S3530" s="10">
        <f t="shared" si="554"/>
        <v>42733.25136574074</v>
      </c>
      <c r="T3530" s="10">
        <f t="shared" si="555"/>
        <v>42753.25136574074</v>
      </c>
      <c r="U3530">
        <f t="shared" si="556"/>
        <v>2016</v>
      </c>
      <c r="V3530">
        <f t="shared" si="557"/>
        <v>2017</v>
      </c>
      <c r="W3530" t="str">
        <f t="shared" si="558"/>
        <v>Dec</v>
      </c>
      <c r="X3530" t="str">
        <f t="shared" si="559"/>
        <v>1000 to 4999</v>
      </c>
      <c r="Y3530" s="12">
        <f>VLOOKUP(H3530,Table1[#All],2,)*Kickstarter!E3530</f>
        <v>2186.39</v>
      </c>
      <c r="Z3530" s="5">
        <f>Y3530/'currency conversion'!$B$18</f>
        <v>4.7455760327981496E-5</v>
      </c>
    </row>
    <row r="3531" spans="1:26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0"/>
        <v>1.32</v>
      </c>
      <c r="P3531" s="6">
        <f t="shared" si="551"/>
        <v>36.666666666666664</v>
      </c>
      <c r="Q3531" t="str">
        <f t="shared" si="552"/>
        <v>theater</v>
      </c>
      <c r="R3531" t="str">
        <f t="shared" si="553"/>
        <v>plays</v>
      </c>
      <c r="S3531" s="10">
        <f t="shared" si="554"/>
        <v>42177.511782407411</v>
      </c>
      <c r="T3531" s="10">
        <f t="shared" si="555"/>
        <v>42197.791666666672</v>
      </c>
      <c r="U3531">
        <f t="shared" si="556"/>
        <v>2015</v>
      </c>
      <c r="V3531">
        <f t="shared" si="557"/>
        <v>2015</v>
      </c>
      <c r="W3531" t="str">
        <f t="shared" si="558"/>
        <v>Jun</v>
      </c>
      <c r="X3531" t="str">
        <f t="shared" si="559"/>
        <v>&lt;1000</v>
      </c>
      <c r="Y3531" s="12">
        <f>VLOOKUP(H3531,Table1[#All],2,)*Kickstarter!E3531</f>
        <v>660</v>
      </c>
      <c r="Z3531" s="5">
        <f>Y3531/'currency conversion'!$B$18</f>
        <v>1.4325349922231527E-5</v>
      </c>
    </row>
    <row r="3532" spans="1:26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0"/>
        <v>1</v>
      </c>
      <c r="P3532" s="6">
        <f t="shared" si="551"/>
        <v>125</v>
      </c>
      <c r="Q3532" t="str">
        <f t="shared" si="552"/>
        <v>theater</v>
      </c>
      <c r="R3532" t="str">
        <f t="shared" si="553"/>
        <v>plays</v>
      </c>
      <c r="S3532" s="10">
        <f t="shared" si="554"/>
        <v>42442.373344907406</v>
      </c>
      <c r="T3532" s="10">
        <f t="shared" si="555"/>
        <v>42470.583333333328</v>
      </c>
      <c r="U3532">
        <f t="shared" si="556"/>
        <v>2016</v>
      </c>
      <c r="V3532">
        <f t="shared" si="557"/>
        <v>2016</v>
      </c>
      <c r="W3532" t="str">
        <f t="shared" si="558"/>
        <v>Mar</v>
      </c>
      <c r="X3532" t="str">
        <f t="shared" si="559"/>
        <v>1000 to 4999</v>
      </c>
      <c r="Y3532" s="12">
        <f>VLOOKUP(H3532,Table1[#All],2,)*Kickstarter!E3532</f>
        <v>3602.5</v>
      </c>
      <c r="Z3532" s="5">
        <f>Y3532/'currency conversion'!$B$18</f>
        <v>7.8192534992180425E-5</v>
      </c>
    </row>
    <row r="3533" spans="1:26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0"/>
        <v>1.28</v>
      </c>
      <c r="P3533" s="6">
        <f t="shared" si="551"/>
        <v>49.230769230769234</v>
      </c>
      <c r="Q3533" t="str">
        <f t="shared" si="552"/>
        <v>theater</v>
      </c>
      <c r="R3533" t="str">
        <f t="shared" si="553"/>
        <v>plays</v>
      </c>
      <c r="S3533" s="10">
        <f t="shared" si="554"/>
        <v>42521.404328703706</v>
      </c>
      <c r="T3533" s="10">
        <f t="shared" si="555"/>
        <v>42551.404328703706</v>
      </c>
      <c r="U3533">
        <f t="shared" si="556"/>
        <v>2016</v>
      </c>
      <c r="V3533">
        <f t="shared" si="557"/>
        <v>2016</v>
      </c>
      <c r="W3533" t="str">
        <f t="shared" si="558"/>
        <v>May</v>
      </c>
      <c r="X3533" t="str">
        <f t="shared" si="559"/>
        <v>1000 to 4999</v>
      </c>
      <c r="Y3533" s="12">
        <f>VLOOKUP(H3533,Table1[#All],2,)*Kickstarter!E3533</f>
        <v>1280</v>
      </c>
      <c r="Z3533" s="5">
        <f>Y3533/'currency conversion'!$B$18</f>
        <v>2.7782496818873265E-5</v>
      </c>
    </row>
    <row r="3534" spans="1:26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0"/>
        <v>1.1895833333333334</v>
      </c>
      <c r="P3534" s="6">
        <f t="shared" si="551"/>
        <v>42.296296296296298</v>
      </c>
      <c r="Q3534" t="str">
        <f t="shared" si="552"/>
        <v>theater</v>
      </c>
      <c r="R3534" t="str">
        <f t="shared" si="553"/>
        <v>plays</v>
      </c>
      <c r="S3534" s="10">
        <f t="shared" si="554"/>
        <v>41884.349849537037</v>
      </c>
      <c r="T3534" s="10">
        <f t="shared" si="555"/>
        <v>41899.915972222225</v>
      </c>
      <c r="U3534">
        <f t="shared" si="556"/>
        <v>2014</v>
      </c>
      <c r="V3534">
        <f t="shared" si="557"/>
        <v>2014</v>
      </c>
      <c r="W3534" t="str">
        <f t="shared" si="558"/>
        <v>Sep</v>
      </c>
      <c r="X3534" t="str">
        <f t="shared" si="559"/>
        <v>1000 to 4999</v>
      </c>
      <c r="Y3534" s="12">
        <f>VLOOKUP(H3534,Table1[#All],2,)*Kickstarter!E3534</f>
        <v>1142</v>
      </c>
      <c r="Z3534" s="5">
        <f>Y3534/'currency conversion'!$B$18</f>
        <v>2.4787196380588489E-5</v>
      </c>
    </row>
    <row r="3535" spans="1:26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0"/>
        <v>1.262</v>
      </c>
      <c r="P3535" s="6">
        <f t="shared" si="551"/>
        <v>78.875</v>
      </c>
      <c r="Q3535" t="str">
        <f t="shared" si="552"/>
        <v>theater</v>
      </c>
      <c r="R3535" t="str">
        <f t="shared" si="553"/>
        <v>plays</v>
      </c>
      <c r="S3535" s="10">
        <f t="shared" si="554"/>
        <v>42289.511192129634</v>
      </c>
      <c r="T3535" s="10">
        <f t="shared" si="555"/>
        <v>42319.552858796298</v>
      </c>
      <c r="U3535">
        <f t="shared" si="556"/>
        <v>2015</v>
      </c>
      <c r="V3535">
        <f t="shared" si="557"/>
        <v>2015</v>
      </c>
      <c r="W3535" t="str">
        <f t="shared" si="558"/>
        <v>Oct</v>
      </c>
      <c r="X3535" t="str">
        <f t="shared" si="559"/>
        <v>&lt;1000</v>
      </c>
      <c r="Y3535" s="12">
        <f>VLOOKUP(H3535,Table1[#All],2,)*Kickstarter!E3535</f>
        <v>631</v>
      </c>
      <c r="Z3535" s="5">
        <f>Y3535/'currency conversion'!$B$18</f>
        <v>1.369590272867893E-5</v>
      </c>
    </row>
    <row r="3536" spans="1:26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0"/>
        <v>1.5620000000000001</v>
      </c>
      <c r="P3536" s="6">
        <f t="shared" si="551"/>
        <v>38.284313725490193</v>
      </c>
      <c r="Q3536" t="str">
        <f t="shared" si="552"/>
        <v>theater</v>
      </c>
      <c r="R3536" t="str">
        <f t="shared" si="553"/>
        <v>plays</v>
      </c>
      <c r="S3536" s="10">
        <f t="shared" si="554"/>
        <v>42243.3752662037</v>
      </c>
      <c r="T3536" s="10">
        <f t="shared" si="555"/>
        <v>42278.3752662037</v>
      </c>
      <c r="U3536">
        <f t="shared" si="556"/>
        <v>2015</v>
      </c>
      <c r="V3536">
        <f t="shared" si="557"/>
        <v>2015</v>
      </c>
      <c r="W3536" t="str">
        <f t="shared" si="558"/>
        <v>Aug</v>
      </c>
      <c r="X3536" t="str">
        <f t="shared" si="559"/>
        <v>5000 to 9999</v>
      </c>
      <c r="Y3536" s="12">
        <f>VLOOKUP(H3536,Table1[#All],2,)*Kickstarter!E3536</f>
        <v>7810</v>
      </c>
      <c r="Z3536" s="5">
        <f>Y3536/'currency conversion'!$B$18</f>
        <v>1.6951664074640641E-4</v>
      </c>
    </row>
    <row r="3537" spans="1:26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0"/>
        <v>1.0315000000000001</v>
      </c>
      <c r="P3537" s="6">
        <f t="shared" si="551"/>
        <v>44.847826086956523</v>
      </c>
      <c r="Q3537" t="str">
        <f t="shared" si="552"/>
        <v>theater</v>
      </c>
      <c r="R3537" t="str">
        <f t="shared" si="553"/>
        <v>plays</v>
      </c>
      <c r="S3537" s="10">
        <f t="shared" si="554"/>
        <v>42248.390162037038</v>
      </c>
      <c r="T3537" s="10">
        <f t="shared" si="555"/>
        <v>42279.5</v>
      </c>
      <c r="U3537">
        <f t="shared" si="556"/>
        <v>2015</v>
      </c>
      <c r="V3537">
        <f t="shared" si="557"/>
        <v>2015</v>
      </c>
      <c r="W3537" t="str">
        <f t="shared" si="558"/>
        <v>Sep</v>
      </c>
      <c r="X3537" t="str">
        <f t="shared" si="559"/>
        <v>1000 to 4999</v>
      </c>
      <c r="Y3537" s="12">
        <f>VLOOKUP(H3537,Table1[#All],2,)*Kickstarter!E3537</f>
        <v>2702.53</v>
      </c>
      <c r="Z3537" s="5">
        <f>Y3537/'currency conversion'!$B$18</f>
        <v>5.8658618068679353E-5</v>
      </c>
    </row>
    <row r="3538" spans="1:26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0"/>
        <v>1.5333333333333334</v>
      </c>
      <c r="P3538" s="6">
        <f t="shared" si="551"/>
        <v>13.529411764705882</v>
      </c>
      <c r="Q3538" t="str">
        <f t="shared" si="552"/>
        <v>theater</v>
      </c>
      <c r="R3538" t="str">
        <f t="shared" si="553"/>
        <v>plays</v>
      </c>
      <c r="S3538" s="10">
        <f t="shared" si="554"/>
        <v>42328.477141203708</v>
      </c>
      <c r="T3538" s="10">
        <f t="shared" si="555"/>
        <v>42358.249305555553</v>
      </c>
      <c r="U3538">
        <f t="shared" si="556"/>
        <v>2015</v>
      </c>
      <c r="V3538">
        <f t="shared" si="557"/>
        <v>2015</v>
      </c>
      <c r="W3538" t="str">
        <f t="shared" si="558"/>
        <v>Nov</v>
      </c>
      <c r="X3538" t="str">
        <f t="shared" si="559"/>
        <v>&lt;1000</v>
      </c>
      <c r="Y3538" s="12">
        <f>VLOOKUP(H3538,Table1[#All],2,)*Kickstarter!E3538</f>
        <v>301.3</v>
      </c>
      <c r="Z3538" s="5">
        <f>Y3538/'currency conversion'!$B$18</f>
        <v>6.5397392902550902E-6</v>
      </c>
    </row>
    <row r="3539" spans="1:26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0"/>
        <v>1.8044444444444445</v>
      </c>
      <c r="P3539" s="6">
        <f t="shared" si="551"/>
        <v>43.5</v>
      </c>
      <c r="Q3539" t="str">
        <f t="shared" si="552"/>
        <v>theater</v>
      </c>
      <c r="R3539" t="str">
        <f t="shared" si="553"/>
        <v>plays</v>
      </c>
      <c r="S3539" s="10">
        <f t="shared" si="554"/>
        <v>41923.104351851856</v>
      </c>
      <c r="T3539" s="10">
        <f t="shared" si="555"/>
        <v>41960.082638888889</v>
      </c>
      <c r="U3539">
        <f t="shared" si="556"/>
        <v>2014</v>
      </c>
      <c r="V3539">
        <f t="shared" si="557"/>
        <v>2014</v>
      </c>
      <c r="W3539" t="str">
        <f t="shared" si="558"/>
        <v>Oct</v>
      </c>
      <c r="X3539" t="str">
        <f t="shared" si="559"/>
        <v>1000 to 4999</v>
      </c>
      <c r="Y3539" s="12">
        <f>VLOOKUP(H3539,Table1[#All],2,)*Kickstarter!E3539</f>
        <v>913.5</v>
      </c>
      <c r="Z3539" s="5">
        <f>Y3539/'currency conversion'!$B$18</f>
        <v>1.982758659690682E-5</v>
      </c>
    </row>
    <row r="3540" spans="1:26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0"/>
        <v>1.2845</v>
      </c>
      <c r="P3540" s="6">
        <f t="shared" si="551"/>
        <v>30.951807228915662</v>
      </c>
      <c r="Q3540" t="str">
        <f t="shared" si="552"/>
        <v>theater</v>
      </c>
      <c r="R3540" t="str">
        <f t="shared" si="553"/>
        <v>plays</v>
      </c>
      <c r="S3540" s="10">
        <f t="shared" si="554"/>
        <v>42571.170601851853</v>
      </c>
      <c r="T3540" s="10">
        <f t="shared" si="555"/>
        <v>42599.170601851853</v>
      </c>
      <c r="U3540">
        <f t="shared" si="556"/>
        <v>2016</v>
      </c>
      <c r="V3540">
        <f t="shared" si="557"/>
        <v>2016</v>
      </c>
      <c r="W3540" t="str">
        <f t="shared" si="558"/>
        <v>Jul</v>
      </c>
      <c r="X3540" t="str">
        <f t="shared" si="559"/>
        <v>1000 to 4999</v>
      </c>
      <c r="Y3540" s="12">
        <f>VLOOKUP(H3540,Table1[#All],2,)*Kickstarter!E3540</f>
        <v>3365.3900000000003</v>
      </c>
      <c r="Z3540" s="5">
        <f>Y3540/'currency conversion'!$B$18</f>
        <v>7.3046044507240549E-5</v>
      </c>
    </row>
    <row r="3541" spans="1:26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0"/>
        <v>1.1966666666666668</v>
      </c>
      <c r="P3541" s="6">
        <f t="shared" si="551"/>
        <v>55.230769230769234</v>
      </c>
      <c r="Q3541" t="str">
        <f t="shared" si="552"/>
        <v>theater</v>
      </c>
      <c r="R3541" t="str">
        <f t="shared" si="553"/>
        <v>plays</v>
      </c>
      <c r="S3541" s="10">
        <f t="shared" si="554"/>
        <v>42600.506041666667</v>
      </c>
      <c r="T3541" s="10">
        <f t="shared" si="555"/>
        <v>42621.506041666667</v>
      </c>
      <c r="U3541">
        <f t="shared" si="556"/>
        <v>2016</v>
      </c>
      <c r="V3541">
        <f t="shared" si="557"/>
        <v>2016</v>
      </c>
      <c r="W3541" t="str">
        <f t="shared" si="558"/>
        <v>Aug</v>
      </c>
      <c r="X3541" t="str">
        <f t="shared" si="559"/>
        <v>&lt;1000</v>
      </c>
      <c r="Y3541" s="12">
        <f>VLOOKUP(H3541,Table1[#All],2,)*Kickstarter!E3541</f>
        <v>718</v>
      </c>
      <c r="Z3541" s="5">
        <f>Y3541/'currency conversion'!$B$18</f>
        <v>1.5584244309336723E-5</v>
      </c>
    </row>
    <row r="3542" spans="1:26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0"/>
        <v>1.23</v>
      </c>
      <c r="P3542" s="6">
        <f t="shared" si="551"/>
        <v>46.125</v>
      </c>
      <c r="Q3542" t="str">
        <f t="shared" si="552"/>
        <v>theater</v>
      </c>
      <c r="R3542" t="str">
        <f t="shared" si="553"/>
        <v>plays</v>
      </c>
      <c r="S3542" s="10">
        <f t="shared" si="554"/>
        <v>42516.753368055557</v>
      </c>
      <c r="T3542" s="10">
        <f t="shared" si="555"/>
        <v>42546.753368055557</v>
      </c>
      <c r="U3542">
        <f t="shared" si="556"/>
        <v>2016</v>
      </c>
      <c r="V3542">
        <f t="shared" si="557"/>
        <v>2016</v>
      </c>
      <c r="W3542" t="str">
        <f t="shared" si="558"/>
        <v>May</v>
      </c>
      <c r="X3542" t="str">
        <f t="shared" si="559"/>
        <v>&lt;1000</v>
      </c>
      <c r="Y3542" s="12">
        <f>VLOOKUP(H3542,Table1[#All],2,)*Kickstarter!E3542</f>
        <v>483.39000000000004</v>
      </c>
      <c r="Z3542" s="5">
        <f>Y3542/'currency conversion'!$B$18</f>
        <v>1.049201651349621E-5</v>
      </c>
    </row>
    <row r="3543" spans="1:26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0"/>
        <v>1.05</v>
      </c>
      <c r="P3543" s="6">
        <f t="shared" si="551"/>
        <v>39.375</v>
      </c>
      <c r="Q3543" t="str">
        <f t="shared" si="552"/>
        <v>theater</v>
      </c>
      <c r="R3543" t="str">
        <f t="shared" si="553"/>
        <v>plays</v>
      </c>
      <c r="S3543" s="10">
        <f t="shared" si="554"/>
        <v>42222.480034722219</v>
      </c>
      <c r="T3543" s="10">
        <f t="shared" si="555"/>
        <v>42247.480034722219</v>
      </c>
      <c r="U3543">
        <f t="shared" si="556"/>
        <v>2015</v>
      </c>
      <c r="V3543">
        <f t="shared" si="557"/>
        <v>2015</v>
      </c>
      <c r="W3543" t="str">
        <f t="shared" si="558"/>
        <v>Aug</v>
      </c>
      <c r="X3543" t="str">
        <f t="shared" si="559"/>
        <v>1000 to 4999</v>
      </c>
      <c r="Y3543" s="12">
        <f>VLOOKUP(H3543,Table1[#All],2,)*Kickstarter!E3543</f>
        <v>1650.6000000000001</v>
      </c>
      <c r="Z3543" s="5">
        <f>Y3543/'currency conversion'!$B$18</f>
        <v>3.582639785096267E-5</v>
      </c>
    </row>
    <row r="3544" spans="1:26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0"/>
        <v>1.0223636363636364</v>
      </c>
      <c r="P3544" s="6">
        <f t="shared" si="551"/>
        <v>66.152941176470591</v>
      </c>
      <c r="Q3544" t="str">
        <f t="shared" si="552"/>
        <v>theater</v>
      </c>
      <c r="R3544" t="str">
        <f t="shared" si="553"/>
        <v>plays</v>
      </c>
      <c r="S3544" s="10">
        <f t="shared" si="554"/>
        <v>41829.349791666667</v>
      </c>
      <c r="T3544" s="10">
        <f t="shared" si="555"/>
        <v>41889.349791666667</v>
      </c>
      <c r="U3544">
        <f t="shared" si="556"/>
        <v>2014</v>
      </c>
      <c r="V3544">
        <f t="shared" si="557"/>
        <v>2014</v>
      </c>
      <c r="W3544" t="str">
        <f t="shared" si="558"/>
        <v>Jul</v>
      </c>
      <c r="X3544" t="str">
        <f t="shared" si="559"/>
        <v>5000 to 9999</v>
      </c>
      <c r="Y3544" s="12">
        <f>VLOOKUP(H3544,Table1[#All],2,)*Kickstarter!E3544</f>
        <v>5623</v>
      </c>
      <c r="Z3544" s="5">
        <f>Y3544/'currency conversion'!$B$18</f>
        <v>1.2204764032228466E-4</v>
      </c>
    </row>
    <row r="3545" spans="1:26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0"/>
        <v>1.0466666666666666</v>
      </c>
      <c r="P3545" s="6">
        <f t="shared" si="551"/>
        <v>54.137931034482762</v>
      </c>
      <c r="Q3545" t="str">
        <f t="shared" si="552"/>
        <v>theater</v>
      </c>
      <c r="R3545" t="str">
        <f t="shared" si="553"/>
        <v>plays</v>
      </c>
      <c r="S3545" s="10">
        <f t="shared" si="554"/>
        <v>42150.505312499998</v>
      </c>
      <c r="T3545" s="10">
        <f t="shared" si="555"/>
        <v>42180.505312499998</v>
      </c>
      <c r="U3545">
        <f t="shared" si="556"/>
        <v>2015</v>
      </c>
      <c r="V3545">
        <f t="shared" si="557"/>
        <v>2015</v>
      </c>
      <c r="W3545" t="str">
        <f t="shared" si="558"/>
        <v>May</v>
      </c>
      <c r="X3545" t="str">
        <f t="shared" si="559"/>
        <v>1000 to 4999</v>
      </c>
      <c r="Y3545" s="12">
        <f>VLOOKUP(H3545,Table1[#All],2,)*Kickstarter!E3545</f>
        <v>1789.8</v>
      </c>
      <c r="Z3545" s="5">
        <f>Y3545/'currency conversion'!$B$18</f>
        <v>3.8847744380015129E-5</v>
      </c>
    </row>
    <row r="3546" spans="1:26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0"/>
        <v>1</v>
      </c>
      <c r="P3546" s="6">
        <f t="shared" si="551"/>
        <v>104.16666666666667</v>
      </c>
      <c r="Q3546" t="str">
        <f t="shared" si="552"/>
        <v>theater</v>
      </c>
      <c r="R3546" t="str">
        <f t="shared" si="553"/>
        <v>plays</v>
      </c>
      <c r="S3546" s="10">
        <f t="shared" si="554"/>
        <v>42040.581678240742</v>
      </c>
      <c r="T3546" s="10">
        <f t="shared" si="555"/>
        <v>42070.581678240742</v>
      </c>
      <c r="U3546">
        <f t="shared" si="556"/>
        <v>2015</v>
      </c>
      <c r="V3546">
        <f t="shared" si="557"/>
        <v>2015</v>
      </c>
      <c r="W3546" t="str">
        <f t="shared" si="558"/>
        <v>Feb</v>
      </c>
      <c r="X3546" t="str">
        <f t="shared" si="559"/>
        <v>1000 to 4999</v>
      </c>
      <c r="Y3546" s="12">
        <f>VLOOKUP(H3546,Table1[#All],2,)*Kickstarter!E3546</f>
        <v>2500</v>
      </c>
      <c r="Z3546" s="5">
        <f>Y3546/'currency conversion'!$B$18</f>
        <v>5.4262689099361845E-5</v>
      </c>
    </row>
    <row r="3547" spans="1:26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0"/>
        <v>1.004</v>
      </c>
      <c r="P3547" s="6">
        <f t="shared" si="551"/>
        <v>31.375</v>
      </c>
      <c r="Q3547" t="str">
        <f t="shared" si="552"/>
        <v>theater</v>
      </c>
      <c r="R3547" t="str">
        <f t="shared" si="553"/>
        <v>plays</v>
      </c>
      <c r="S3547" s="10">
        <f t="shared" si="554"/>
        <v>42075.557395833333</v>
      </c>
      <c r="T3547" s="10">
        <f t="shared" si="555"/>
        <v>42105.557395833333</v>
      </c>
      <c r="U3547">
        <f t="shared" si="556"/>
        <v>2015</v>
      </c>
      <c r="V3547">
        <f t="shared" si="557"/>
        <v>2015</v>
      </c>
      <c r="W3547" t="str">
        <f t="shared" si="558"/>
        <v>Mar</v>
      </c>
      <c r="X3547" t="str">
        <f t="shared" si="559"/>
        <v>&lt;1000</v>
      </c>
      <c r="Y3547" s="12">
        <f>VLOOKUP(H3547,Table1[#All],2,)*Kickstarter!E3547</f>
        <v>251</v>
      </c>
      <c r="Z3547" s="5">
        <f>Y3547/'currency conversion'!$B$18</f>
        <v>5.4479739855759292E-6</v>
      </c>
    </row>
    <row r="3548" spans="1:26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0"/>
        <v>1.0227272727272727</v>
      </c>
      <c r="P3548" s="6">
        <f t="shared" si="551"/>
        <v>59.210526315789473</v>
      </c>
      <c r="Q3548" t="str">
        <f t="shared" si="552"/>
        <v>theater</v>
      </c>
      <c r="R3548" t="str">
        <f t="shared" si="553"/>
        <v>plays</v>
      </c>
      <c r="S3548" s="10">
        <f t="shared" si="554"/>
        <v>42073.410694444443</v>
      </c>
      <c r="T3548" s="10">
        <f t="shared" si="555"/>
        <v>42094.915972222225</v>
      </c>
      <c r="U3548">
        <f t="shared" si="556"/>
        <v>2015</v>
      </c>
      <c r="V3548">
        <f t="shared" si="557"/>
        <v>2015</v>
      </c>
      <c r="W3548" t="str">
        <f t="shared" si="558"/>
        <v>Mar</v>
      </c>
      <c r="X3548" t="str">
        <f t="shared" si="559"/>
        <v>1000 to 4999</v>
      </c>
      <c r="Y3548" s="12">
        <f>VLOOKUP(H3548,Table1[#All],2,)*Kickstarter!E3548</f>
        <v>1125</v>
      </c>
      <c r="Z3548" s="5">
        <f>Y3548/'currency conversion'!$B$18</f>
        <v>2.4418210094712829E-5</v>
      </c>
    </row>
    <row r="3549" spans="1:26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0"/>
        <v>1.1440928571428572</v>
      </c>
      <c r="P3549" s="6">
        <f t="shared" si="551"/>
        <v>119.17633928571429</v>
      </c>
      <c r="Q3549" t="str">
        <f t="shared" si="552"/>
        <v>theater</v>
      </c>
      <c r="R3549" t="str">
        <f t="shared" si="553"/>
        <v>plays</v>
      </c>
      <c r="S3549" s="10">
        <f t="shared" si="554"/>
        <v>42479.828715277778</v>
      </c>
      <c r="T3549" s="10">
        <f t="shared" si="555"/>
        <v>42503.915972222225</v>
      </c>
      <c r="U3549">
        <f t="shared" si="556"/>
        <v>2016</v>
      </c>
      <c r="V3549">
        <f t="shared" si="557"/>
        <v>2016</v>
      </c>
      <c r="W3549" t="str">
        <f t="shared" si="558"/>
        <v>Apr</v>
      </c>
      <c r="X3549" t="str">
        <f t="shared" si="559"/>
        <v>40000 to 44999</v>
      </c>
      <c r="Y3549" s="12">
        <f>VLOOKUP(H3549,Table1[#All],2,)*Kickstarter!E3549</f>
        <v>40043.25</v>
      </c>
      <c r="Z3549" s="5">
        <f>Y3549/'currency conversion'!$B$18</f>
        <v>8.6914177011120845E-4</v>
      </c>
    </row>
    <row r="3550" spans="1:26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0"/>
        <v>1.019047619047619</v>
      </c>
      <c r="P3550" s="6">
        <f t="shared" si="551"/>
        <v>164.61538461538461</v>
      </c>
      <c r="Q3550" t="str">
        <f t="shared" si="552"/>
        <v>theater</v>
      </c>
      <c r="R3550" t="str">
        <f t="shared" si="553"/>
        <v>plays</v>
      </c>
      <c r="S3550" s="10">
        <f t="shared" si="554"/>
        <v>42411.692291666666</v>
      </c>
      <c r="T3550" s="10">
        <f t="shared" si="555"/>
        <v>42433.791666666672</v>
      </c>
      <c r="U3550">
        <f t="shared" si="556"/>
        <v>2016</v>
      </c>
      <c r="V3550">
        <f t="shared" si="557"/>
        <v>2016</v>
      </c>
      <c r="W3550" t="str">
        <f t="shared" si="558"/>
        <v>Feb</v>
      </c>
      <c r="X3550" t="str">
        <f t="shared" si="559"/>
        <v>1000 to 4999</v>
      </c>
      <c r="Y3550" s="12">
        <f>VLOOKUP(H3550,Table1[#All],2,)*Kickstarter!E3550</f>
        <v>2140</v>
      </c>
      <c r="Z3550" s="5">
        <f>Y3550/'currency conversion'!$B$18</f>
        <v>4.6448861869053739E-5</v>
      </c>
    </row>
    <row r="3551" spans="1:26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0"/>
        <v>1.02</v>
      </c>
      <c r="P3551" s="6">
        <f t="shared" si="551"/>
        <v>24.285714285714285</v>
      </c>
      <c r="Q3551" t="str">
        <f t="shared" si="552"/>
        <v>theater</v>
      </c>
      <c r="R3551" t="str">
        <f t="shared" si="553"/>
        <v>plays</v>
      </c>
      <c r="S3551" s="10">
        <f t="shared" si="554"/>
        <v>42223.144363425927</v>
      </c>
      <c r="T3551" s="10">
        <f t="shared" si="555"/>
        <v>42251.144363425927</v>
      </c>
      <c r="U3551">
        <f t="shared" si="556"/>
        <v>2015</v>
      </c>
      <c r="V3551">
        <f t="shared" si="557"/>
        <v>2015</v>
      </c>
      <c r="W3551" t="str">
        <f t="shared" si="558"/>
        <v>Aug</v>
      </c>
      <c r="X3551" t="str">
        <f t="shared" si="559"/>
        <v>1000 to 4999</v>
      </c>
      <c r="Y3551" s="12">
        <f>VLOOKUP(H3551,Table1[#All],2,)*Kickstarter!E3551</f>
        <v>1336.2</v>
      </c>
      <c r="Z3551" s="5">
        <f>Y3551/'currency conversion'!$B$18</f>
        <v>2.9002322069826921E-5</v>
      </c>
    </row>
    <row r="3552" spans="1:26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0"/>
        <v>1.048</v>
      </c>
      <c r="P3552" s="6">
        <f t="shared" si="551"/>
        <v>40.9375</v>
      </c>
      <c r="Q3552" t="str">
        <f t="shared" si="552"/>
        <v>theater</v>
      </c>
      <c r="R3552" t="str">
        <f t="shared" si="553"/>
        <v>plays</v>
      </c>
      <c r="S3552" s="10">
        <f t="shared" si="554"/>
        <v>42462.643495370372</v>
      </c>
      <c r="T3552" s="10">
        <f t="shared" si="555"/>
        <v>42492.643495370372</v>
      </c>
      <c r="U3552">
        <f t="shared" si="556"/>
        <v>2016</v>
      </c>
      <c r="V3552">
        <f t="shared" si="557"/>
        <v>2016</v>
      </c>
      <c r="W3552" t="str">
        <f t="shared" si="558"/>
        <v>Apr</v>
      </c>
      <c r="X3552" t="str">
        <f t="shared" si="559"/>
        <v>1000 to 4999</v>
      </c>
      <c r="Y3552" s="12">
        <f>VLOOKUP(H3552,Table1[#All],2,)*Kickstarter!E3552</f>
        <v>3432.2000000000003</v>
      </c>
      <c r="Z3552" s="5">
        <f>Y3552/'currency conversion'!$B$18</f>
        <v>7.4496160610731894E-5</v>
      </c>
    </row>
    <row r="3553" spans="1:26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0"/>
        <v>1.0183333333333333</v>
      </c>
      <c r="P3553" s="6">
        <f t="shared" si="551"/>
        <v>61.1</v>
      </c>
      <c r="Q3553" t="str">
        <f t="shared" si="552"/>
        <v>theater</v>
      </c>
      <c r="R3553" t="str">
        <f t="shared" si="553"/>
        <v>plays</v>
      </c>
      <c r="S3553" s="10">
        <f t="shared" si="554"/>
        <v>41753.265856481477</v>
      </c>
      <c r="T3553" s="10">
        <f t="shared" si="555"/>
        <v>41781.671527777777</v>
      </c>
      <c r="U3553">
        <f t="shared" si="556"/>
        <v>2014</v>
      </c>
      <c r="V3553">
        <f t="shared" si="557"/>
        <v>2014</v>
      </c>
      <c r="W3553" t="str">
        <f t="shared" si="558"/>
        <v>Apr</v>
      </c>
      <c r="X3553" t="str">
        <f t="shared" si="559"/>
        <v>1000 to 4999</v>
      </c>
      <c r="Y3553" s="12">
        <f>VLOOKUP(H3553,Table1[#All],2,)*Kickstarter!E3553</f>
        <v>1527.5</v>
      </c>
      <c r="Z3553" s="5">
        <f>Y3553/'currency conversion'!$B$18</f>
        <v>3.3154503039710088E-5</v>
      </c>
    </row>
    <row r="3554" spans="1:26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0"/>
        <v>1</v>
      </c>
      <c r="P3554" s="6">
        <f t="shared" si="551"/>
        <v>38.65</v>
      </c>
      <c r="Q3554" t="str">
        <f t="shared" si="552"/>
        <v>theater</v>
      </c>
      <c r="R3554" t="str">
        <f t="shared" si="553"/>
        <v>plays</v>
      </c>
      <c r="S3554" s="10">
        <f t="shared" si="554"/>
        <v>41788.337083333332</v>
      </c>
      <c r="T3554" s="10">
        <f t="shared" si="555"/>
        <v>41818.337083333332</v>
      </c>
      <c r="U3554">
        <f t="shared" si="556"/>
        <v>2014</v>
      </c>
      <c r="V3554">
        <f t="shared" si="557"/>
        <v>2014</v>
      </c>
      <c r="W3554" t="str">
        <f t="shared" si="558"/>
        <v>May</v>
      </c>
      <c r="X3554" t="str">
        <f t="shared" si="559"/>
        <v>&lt;1000</v>
      </c>
      <c r="Y3554" s="12">
        <f>VLOOKUP(H3554,Table1[#All],2,)*Kickstarter!E3554</f>
        <v>1012.63</v>
      </c>
      <c r="Z3554" s="5">
        <f>Y3554/'currency conversion'!$B$18</f>
        <v>2.1979210745074712E-5</v>
      </c>
    </row>
    <row r="3555" spans="1:26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0"/>
        <v>1.0627272727272727</v>
      </c>
      <c r="P3555" s="6">
        <f t="shared" si="551"/>
        <v>56.20192307692308</v>
      </c>
      <c r="Q3555" t="str">
        <f t="shared" si="552"/>
        <v>theater</v>
      </c>
      <c r="R3555" t="str">
        <f t="shared" si="553"/>
        <v>plays</v>
      </c>
      <c r="S3555" s="10">
        <f t="shared" si="554"/>
        <v>42195.778703703705</v>
      </c>
      <c r="T3555" s="10">
        <f t="shared" si="555"/>
        <v>42227.75</v>
      </c>
      <c r="U3555">
        <f t="shared" si="556"/>
        <v>2015</v>
      </c>
      <c r="V3555">
        <f t="shared" si="557"/>
        <v>2015</v>
      </c>
      <c r="W3555" t="str">
        <f t="shared" si="558"/>
        <v>Jul</v>
      </c>
      <c r="X3555" t="str">
        <f t="shared" si="559"/>
        <v>5000 to 9999</v>
      </c>
      <c r="Y3555" s="12">
        <f>VLOOKUP(H3555,Table1[#All],2,)*Kickstarter!E3555</f>
        <v>5845</v>
      </c>
      <c r="Z3555" s="5">
        <f>Y3555/'currency conversion'!$B$18</f>
        <v>1.2686616711430799E-4</v>
      </c>
    </row>
    <row r="3556" spans="1:26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0"/>
        <v>1.1342219999999998</v>
      </c>
      <c r="P3556" s="6">
        <f t="shared" si="551"/>
        <v>107.00207547169811</v>
      </c>
      <c r="Q3556" t="str">
        <f t="shared" si="552"/>
        <v>theater</v>
      </c>
      <c r="R3556" t="str">
        <f t="shared" si="553"/>
        <v>plays</v>
      </c>
      <c r="S3556" s="10">
        <f t="shared" si="554"/>
        <v>42015.800451388888</v>
      </c>
      <c r="T3556" s="10">
        <f t="shared" si="555"/>
        <v>42046.458333333328</v>
      </c>
      <c r="U3556">
        <f t="shared" si="556"/>
        <v>2015</v>
      </c>
      <c r="V3556">
        <f t="shared" si="557"/>
        <v>2015</v>
      </c>
      <c r="W3556" t="str">
        <f t="shared" si="558"/>
        <v>Jan</v>
      </c>
      <c r="X3556" t="str">
        <f t="shared" si="559"/>
        <v>5000 to 9999</v>
      </c>
      <c r="Y3556" s="12">
        <f>VLOOKUP(H3556,Table1[#All],2,)*Kickstarter!E3556</f>
        <v>5671.11</v>
      </c>
      <c r="Z3556" s="5">
        <f>Y3556/'currency conversion'!$B$18</f>
        <v>1.2309187151131277E-4</v>
      </c>
    </row>
    <row r="3557" spans="1:26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0"/>
        <v>1</v>
      </c>
      <c r="P3557" s="6">
        <f t="shared" si="551"/>
        <v>171.42857142857142</v>
      </c>
      <c r="Q3557" t="str">
        <f t="shared" si="552"/>
        <v>theater</v>
      </c>
      <c r="R3557" t="str">
        <f t="shared" si="553"/>
        <v>plays</v>
      </c>
      <c r="S3557" s="10">
        <f t="shared" si="554"/>
        <v>42661.192060185189</v>
      </c>
      <c r="T3557" s="10">
        <f t="shared" si="555"/>
        <v>42691.233726851853</v>
      </c>
      <c r="U3557">
        <f t="shared" si="556"/>
        <v>2016</v>
      </c>
      <c r="V3557">
        <f t="shared" si="557"/>
        <v>2016</v>
      </c>
      <c r="W3557" t="str">
        <f t="shared" si="558"/>
        <v>Oct</v>
      </c>
      <c r="X3557" t="str">
        <f t="shared" si="559"/>
        <v>1000 to 4999</v>
      </c>
      <c r="Y3557" s="12">
        <f>VLOOKUP(H3557,Table1[#All],2,)*Kickstarter!E3557</f>
        <v>2735.9999999999995</v>
      </c>
      <c r="Z3557" s="5">
        <f>Y3557/'currency conversion'!$B$18</f>
        <v>5.9385086950341595E-5</v>
      </c>
    </row>
    <row r="3558" spans="1:26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0"/>
        <v>1.0045454545454546</v>
      </c>
      <c r="P3558" s="6">
        <f t="shared" si="551"/>
        <v>110.5</v>
      </c>
      <c r="Q3558" t="str">
        <f t="shared" si="552"/>
        <v>theater</v>
      </c>
      <c r="R3558" t="str">
        <f t="shared" si="553"/>
        <v>plays</v>
      </c>
      <c r="S3558" s="10">
        <f t="shared" si="554"/>
        <v>41808.399583333332</v>
      </c>
      <c r="T3558" s="10">
        <f t="shared" si="555"/>
        <v>41868.399583333332</v>
      </c>
      <c r="U3558">
        <f t="shared" si="556"/>
        <v>2014</v>
      </c>
      <c r="V3558">
        <f t="shared" si="557"/>
        <v>2014</v>
      </c>
      <c r="W3558" t="str">
        <f t="shared" si="558"/>
        <v>Jun</v>
      </c>
      <c r="X3558" t="str">
        <f t="shared" si="559"/>
        <v>1000 to 4999</v>
      </c>
      <c r="Y3558" s="12">
        <f>VLOOKUP(H3558,Table1[#All],2,)*Kickstarter!E3558</f>
        <v>2895.1</v>
      </c>
      <c r="Z3558" s="5">
        <f>Y3558/'currency conversion'!$B$18</f>
        <v>6.2838364484624987E-5</v>
      </c>
    </row>
    <row r="3559" spans="1:26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0"/>
        <v>1.0003599999999999</v>
      </c>
      <c r="P3559" s="6">
        <f t="shared" si="551"/>
        <v>179.27598566308242</v>
      </c>
      <c r="Q3559" t="str">
        <f t="shared" si="552"/>
        <v>theater</v>
      </c>
      <c r="R3559" t="str">
        <f t="shared" si="553"/>
        <v>plays</v>
      </c>
      <c r="S3559" s="10">
        <f t="shared" si="554"/>
        <v>41730.026747685188</v>
      </c>
      <c r="T3559" s="10">
        <f t="shared" si="555"/>
        <v>41764.026747685188</v>
      </c>
      <c r="U3559">
        <f t="shared" si="556"/>
        <v>2014</v>
      </c>
      <c r="V3559">
        <f t="shared" si="557"/>
        <v>2014</v>
      </c>
      <c r="W3559" t="str">
        <f t="shared" si="558"/>
        <v>Apr</v>
      </c>
      <c r="X3559" t="str">
        <f t="shared" si="559"/>
        <v>&gt;50000</v>
      </c>
      <c r="Y3559" s="12">
        <f>VLOOKUP(H3559,Table1[#All],2,)*Kickstarter!E3559</f>
        <v>100036</v>
      </c>
      <c r="Z3559" s="5">
        <f>Y3559/'currency conversion'!$B$18</f>
        <v>2.1712889466975046E-3</v>
      </c>
    </row>
    <row r="3560" spans="1:26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0"/>
        <v>1.44</v>
      </c>
      <c r="P3560" s="6">
        <f t="shared" si="551"/>
        <v>22.90909090909091</v>
      </c>
      <c r="Q3560" t="str">
        <f t="shared" si="552"/>
        <v>theater</v>
      </c>
      <c r="R3560" t="str">
        <f t="shared" si="553"/>
        <v>plays</v>
      </c>
      <c r="S3560" s="10">
        <f t="shared" si="554"/>
        <v>42139.566840277781</v>
      </c>
      <c r="T3560" s="10">
        <f t="shared" si="555"/>
        <v>42181.625</v>
      </c>
      <c r="U3560">
        <f t="shared" si="556"/>
        <v>2015</v>
      </c>
      <c r="V3560">
        <f t="shared" si="557"/>
        <v>2015</v>
      </c>
      <c r="W3560" t="str">
        <f t="shared" si="558"/>
        <v>May</v>
      </c>
      <c r="X3560" t="str">
        <f t="shared" si="559"/>
        <v>&lt;1000</v>
      </c>
      <c r="Y3560" s="12">
        <f>VLOOKUP(H3560,Table1[#All],2,)*Kickstarter!E3560</f>
        <v>660.24</v>
      </c>
      <c r="Z3560" s="5">
        <f>Y3560/'currency conversion'!$B$18</f>
        <v>1.4330559140385066E-5</v>
      </c>
    </row>
    <row r="3561" spans="1:26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0"/>
        <v>1.0349999999999999</v>
      </c>
      <c r="P3561" s="6">
        <f t="shared" si="551"/>
        <v>43.125</v>
      </c>
      <c r="Q3561" t="str">
        <f t="shared" si="552"/>
        <v>theater</v>
      </c>
      <c r="R3561" t="str">
        <f t="shared" si="553"/>
        <v>plays</v>
      </c>
      <c r="S3561" s="10">
        <f t="shared" si="554"/>
        <v>42193.846157407403</v>
      </c>
      <c r="T3561" s="10">
        <f t="shared" si="555"/>
        <v>42216.123611111107</v>
      </c>
      <c r="U3561">
        <f t="shared" si="556"/>
        <v>2015</v>
      </c>
      <c r="V3561">
        <f t="shared" si="557"/>
        <v>2015</v>
      </c>
      <c r="W3561" t="str">
        <f t="shared" si="558"/>
        <v>Jul</v>
      </c>
      <c r="X3561" t="str">
        <f t="shared" si="559"/>
        <v>1000 to 4999</v>
      </c>
      <c r="Y3561" s="12">
        <f>VLOOKUP(H3561,Table1[#All],2,)*Kickstarter!E3561</f>
        <v>734.84999999999991</v>
      </c>
      <c r="Z3561" s="5">
        <f>Y3561/'currency conversion'!$B$18</f>
        <v>1.594997483386642E-5</v>
      </c>
    </row>
    <row r="3562" spans="1:26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0"/>
        <v>1.0843750000000001</v>
      </c>
      <c r="P3562" s="6">
        <f t="shared" si="551"/>
        <v>46.891891891891895</v>
      </c>
      <c r="Q3562" t="str">
        <f t="shared" si="552"/>
        <v>theater</v>
      </c>
      <c r="R3562" t="str">
        <f t="shared" si="553"/>
        <v>plays</v>
      </c>
      <c r="S3562" s="10">
        <f t="shared" si="554"/>
        <v>42115.639652777776</v>
      </c>
      <c r="T3562" s="10">
        <f t="shared" si="555"/>
        <v>42150.864583333328</v>
      </c>
      <c r="U3562">
        <f t="shared" si="556"/>
        <v>2015</v>
      </c>
      <c r="V3562">
        <f t="shared" si="557"/>
        <v>2015</v>
      </c>
      <c r="W3562" t="str">
        <f t="shared" si="558"/>
        <v>Apr</v>
      </c>
      <c r="X3562" t="str">
        <f t="shared" si="559"/>
        <v>1000 to 4999</v>
      </c>
      <c r="Y3562" s="12">
        <f>VLOOKUP(H3562,Table1[#All],2,)*Kickstarter!E3562</f>
        <v>2602.5</v>
      </c>
      <c r="Z3562" s="5">
        <f>Y3562/'currency conversion'!$B$18</f>
        <v>5.6487459352435683E-5</v>
      </c>
    </row>
    <row r="3563" spans="1:26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0"/>
        <v>1.024</v>
      </c>
      <c r="P3563" s="6">
        <f t="shared" si="551"/>
        <v>47.407407407407405</v>
      </c>
      <c r="Q3563" t="str">
        <f t="shared" si="552"/>
        <v>theater</v>
      </c>
      <c r="R3563" t="str">
        <f t="shared" si="553"/>
        <v>plays</v>
      </c>
      <c r="S3563" s="10">
        <f t="shared" si="554"/>
        <v>42203.430300925931</v>
      </c>
      <c r="T3563" s="10">
        <f t="shared" si="555"/>
        <v>42221.525000000001</v>
      </c>
      <c r="U3563">
        <f t="shared" si="556"/>
        <v>2015</v>
      </c>
      <c r="V3563">
        <f t="shared" si="557"/>
        <v>2015</v>
      </c>
      <c r="W3563" t="str">
        <f t="shared" si="558"/>
        <v>Jul</v>
      </c>
      <c r="X3563" t="str">
        <f t="shared" si="559"/>
        <v>1000 to 4999</v>
      </c>
      <c r="Y3563" s="12">
        <f>VLOOKUP(H3563,Table1[#All],2,)*Kickstarter!E3563</f>
        <v>2560</v>
      </c>
      <c r="Z3563" s="5">
        <f>Y3563/'currency conversion'!$B$18</f>
        <v>5.556499363774653E-5</v>
      </c>
    </row>
    <row r="3564" spans="1:26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0"/>
        <v>1.4888888888888889</v>
      </c>
      <c r="P3564" s="6">
        <f t="shared" si="551"/>
        <v>15.129032258064516</v>
      </c>
      <c r="Q3564" t="str">
        <f t="shared" si="552"/>
        <v>theater</v>
      </c>
      <c r="R3564" t="str">
        <f t="shared" si="553"/>
        <v>plays</v>
      </c>
      <c r="S3564" s="10">
        <f t="shared" si="554"/>
        <v>42433.511886574073</v>
      </c>
      <c r="T3564" s="10">
        <f t="shared" si="555"/>
        <v>42442.666666666672</v>
      </c>
      <c r="U3564">
        <f t="shared" si="556"/>
        <v>2016</v>
      </c>
      <c r="V3564">
        <f t="shared" si="557"/>
        <v>2016</v>
      </c>
      <c r="W3564" t="str">
        <f t="shared" si="558"/>
        <v>Mar</v>
      </c>
      <c r="X3564" t="str">
        <f t="shared" si="559"/>
        <v>&lt;1000</v>
      </c>
      <c r="Y3564" s="12">
        <f>VLOOKUP(H3564,Table1[#All],2,)*Kickstarter!E3564</f>
        <v>614.39</v>
      </c>
      <c r="Z3564" s="5">
        <f>Y3564/'currency conversion'!$B$18</f>
        <v>1.3335381422302769E-5</v>
      </c>
    </row>
    <row r="3565" spans="1:26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0"/>
        <v>1.0549000000000002</v>
      </c>
      <c r="P3565" s="6">
        <f t="shared" si="551"/>
        <v>21.098000000000003</v>
      </c>
      <c r="Q3565" t="str">
        <f t="shared" si="552"/>
        <v>theater</v>
      </c>
      <c r="R3565" t="str">
        <f t="shared" si="553"/>
        <v>plays</v>
      </c>
      <c r="S3565" s="10">
        <f t="shared" si="554"/>
        <v>42555.421944444446</v>
      </c>
      <c r="T3565" s="10">
        <f t="shared" si="555"/>
        <v>42583.541666666672</v>
      </c>
      <c r="U3565">
        <f t="shared" si="556"/>
        <v>2016</v>
      </c>
      <c r="V3565">
        <f t="shared" si="557"/>
        <v>2016</v>
      </c>
      <c r="W3565" t="str">
        <f t="shared" si="558"/>
        <v>Jul</v>
      </c>
      <c r="X3565" t="str">
        <f t="shared" si="559"/>
        <v>&lt;1000</v>
      </c>
      <c r="Y3565" s="12">
        <f>VLOOKUP(H3565,Table1[#All],2,)*Kickstarter!E3565</f>
        <v>690.95950000000005</v>
      </c>
      <c r="Z3565" s="5">
        <f>Y3565/'currency conversion'!$B$18</f>
        <v>1.4997328211500205E-5</v>
      </c>
    </row>
    <row r="3566" spans="1:26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0"/>
        <v>1.0049999999999999</v>
      </c>
      <c r="P3566" s="6">
        <f t="shared" si="551"/>
        <v>59.117647058823529</v>
      </c>
      <c r="Q3566" t="str">
        <f t="shared" si="552"/>
        <v>theater</v>
      </c>
      <c r="R3566" t="str">
        <f t="shared" si="553"/>
        <v>plays</v>
      </c>
      <c r="S3566" s="10">
        <f t="shared" si="554"/>
        <v>42236.373252314814</v>
      </c>
      <c r="T3566" s="10">
        <f t="shared" si="555"/>
        <v>42282.416666666672</v>
      </c>
      <c r="U3566">
        <f t="shared" si="556"/>
        <v>2015</v>
      </c>
      <c r="V3566">
        <f t="shared" si="557"/>
        <v>2015</v>
      </c>
      <c r="W3566" t="str">
        <f t="shared" si="558"/>
        <v>Aug</v>
      </c>
      <c r="X3566" t="str">
        <f t="shared" si="559"/>
        <v>1000 to 4999</v>
      </c>
      <c r="Y3566" s="12">
        <f>VLOOKUP(H3566,Table1[#All],2,)*Kickstarter!E3566</f>
        <v>1316.55</v>
      </c>
      <c r="Z3566" s="5">
        <f>Y3566/'currency conversion'!$B$18</f>
        <v>2.8575817333505933E-5</v>
      </c>
    </row>
    <row r="3567" spans="1:26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0"/>
        <v>1.3055555555555556</v>
      </c>
      <c r="P3567" s="6">
        <f t="shared" si="551"/>
        <v>97.916666666666671</v>
      </c>
      <c r="Q3567" t="str">
        <f t="shared" si="552"/>
        <v>theater</v>
      </c>
      <c r="R3567" t="str">
        <f t="shared" si="553"/>
        <v>plays</v>
      </c>
      <c r="S3567" s="10">
        <f t="shared" si="554"/>
        <v>41974.493148148147</v>
      </c>
      <c r="T3567" s="10">
        <f t="shared" si="555"/>
        <v>42004.493148148147</v>
      </c>
      <c r="U3567">
        <f t="shared" si="556"/>
        <v>2014</v>
      </c>
      <c r="V3567">
        <f t="shared" si="557"/>
        <v>2014</v>
      </c>
      <c r="W3567" t="str">
        <f t="shared" si="558"/>
        <v>Dec</v>
      </c>
      <c r="X3567" t="str">
        <f t="shared" si="559"/>
        <v>1000 to 4999</v>
      </c>
      <c r="Y3567" s="12">
        <f>VLOOKUP(H3567,Table1[#All],2,)*Kickstarter!E3567</f>
        <v>1175</v>
      </c>
      <c r="Z3567" s="5">
        <f>Y3567/'currency conversion'!$B$18</f>
        <v>2.5503463876700066E-5</v>
      </c>
    </row>
    <row r="3568" spans="1:26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0"/>
        <v>1.0475000000000001</v>
      </c>
      <c r="P3568" s="6">
        <f t="shared" si="551"/>
        <v>55.131578947368418</v>
      </c>
      <c r="Q3568" t="str">
        <f t="shared" si="552"/>
        <v>theater</v>
      </c>
      <c r="R3568" t="str">
        <f t="shared" si="553"/>
        <v>plays</v>
      </c>
      <c r="S3568" s="10">
        <f t="shared" si="554"/>
        <v>41997.257905092592</v>
      </c>
      <c r="T3568" s="10">
        <f t="shared" si="555"/>
        <v>42027.257905092592</v>
      </c>
      <c r="U3568">
        <f t="shared" si="556"/>
        <v>2014</v>
      </c>
      <c r="V3568">
        <f t="shared" si="557"/>
        <v>2015</v>
      </c>
      <c r="W3568" t="str">
        <f t="shared" si="558"/>
        <v>Dec</v>
      </c>
      <c r="X3568" t="str">
        <f t="shared" si="559"/>
        <v>1000 to 4999</v>
      </c>
      <c r="Y3568" s="12">
        <f>VLOOKUP(H3568,Table1[#All],2,)*Kickstarter!E3568</f>
        <v>2744.4500000000003</v>
      </c>
      <c r="Z3568" s="5">
        <f>Y3568/'currency conversion'!$B$18</f>
        <v>5.9568494839497452E-5</v>
      </c>
    </row>
    <row r="3569" spans="1:26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0"/>
        <v>1.0880000000000001</v>
      </c>
      <c r="P3569" s="6">
        <f t="shared" si="551"/>
        <v>26.536585365853657</v>
      </c>
      <c r="Q3569" t="str">
        <f t="shared" si="552"/>
        <v>theater</v>
      </c>
      <c r="R3569" t="str">
        <f t="shared" si="553"/>
        <v>plays</v>
      </c>
      <c r="S3569" s="10">
        <f t="shared" si="554"/>
        <v>42135.560694444444</v>
      </c>
      <c r="T3569" s="10">
        <f t="shared" si="555"/>
        <v>42165.560694444444</v>
      </c>
      <c r="U3569">
        <f t="shared" si="556"/>
        <v>2015</v>
      </c>
      <c r="V3569">
        <f t="shared" si="557"/>
        <v>2015</v>
      </c>
      <c r="W3569" t="str">
        <f t="shared" si="558"/>
        <v>May</v>
      </c>
      <c r="X3569" t="str">
        <f t="shared" si="559"/>
        <v>1000 to 4999</v>
      </c>
      <c r="Y3569" s="12">
        <f>VLOOKUP(H3569,Table1[#All],2,)*Kickstarter!E3569</f>
        <v>1425.28</v>
      </c>
      <c r="Z3569" s="5">
        <f>Y3569/'currency conversion'!$B$18</f>
        <v>3.0935810207815377E-5</v>
      </c>
    </row>
    <row r="3570" spans="1:26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0"/>
        <v>1.1100000000000001</v>
      </c>
      <c r="P3570" s="6">
        <f t="shared" si="551"/>
        <v>58.421052631578945</v>
      </c>
      <c r="Q3570" t="str">
        <f t="shared" si="552"/>
        <v>theater</v>
      </c>
      <c r="R3570" t="str">
        <f t="shared" si="553"/>
        <v>plays</v>
      </c>
      <c r="S3570" s="10">
        <f t="shared" si="554"/>
        <v>41869.490671296298</v>
      </c>
      <c r="T3570" s="10">
        <f t="shared" si="555"/>
        <v>41899.490671296298</v>
      </c>
      <c r="U3570">
        <f t="shared" si="556"/>
        <v>2014</v>
      </c>
      <c r="V3570">
        <f t="shared" si="557"/>
        <v>2014</v>
      </c>
      <c r="W3570" t="str">
        <f t="shared" si="558"/>
        <v>Aug</v>
      </c>
      <c r="X3570" t="str">
        <f t="shared" si="559"/>
        <v>1000 to 4999</v>
      </c>
      <c r="Y3570" s="12">
        <f>VLOOKUP(H3570,Table1[#All],2,)*Kickstarter!E3570</f>
        <v>1110</v>
      </c>
      <c r="Z3570" s="5">
        <f>Y3570/'currency conversion'!$B$18</f>
        <v>2.4092633960116661E-5</v>
      </c>
    </row>
    <row r="3571" spans="1:26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0"/>
        <v>1.0047999999999999</v>
      </c>
      <c r="P3571" s="6">
        <f t="shared" si="551"/>
        <v>122.53658536585365</v>
      </c>
      <c r="Q3571" t="str">
        <f t="shared" si="552"/>
        <v>theater</v>
      </c>
      <c r="R3571" t="str">
        <f t="shared" si="553"/>
        <v>plays</v>
      </c>
      <c r="S3571" s="10">
        <f t="shared" si="554"/>
        <v>41982.438611111109</v>
      </c>
      <c r="T3571" s="10">
        <f t="shared" si="555"/>
        <v>42012.438611111109</v>
      </c>
      <c r="U3571">
        <f t="shared" si="556"/>
        <v>2014</v>
      </c>
      <c r="V3571">
        <f t="shared" si="557"/>
        <v>2015</v>
      </c>
      <c r="W3571" t="str">
        <f t="shared" si="558"/>
        <v>Dec</v>
      </c>
      <c r="X3571" t="str">
        <f t="shared" si="559"/>
        <v>5000 to 9999</v>
      </c>
      <c r="Y3571" s="12">
        <f>VLOOKUP(H3571,Table1[#All],2,)*Kickstarter!E3571</f>
        <v>5024</v>
      </c>
      <c r="Z3571" s="5">
        <f>Y3571/'currency conversion'!$B$18</f>
        <v>1.0904630001407756E-4</v>
      </c>
    </row>
    <row r="3572" spans="1:26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0"/>
        <v>1.1435</v>
      </c>
      <c r="P3572" s="6">
        <f t="shared" si="551"/>
        <v>87.961538461538467</v>
      </c>
      <c r="Q3572" t="str">
        <f t="shared" si="552"/>
        <v>theater</v>
      </c>
      <c r="R3572" t="str">
        <f t="shared" si="553"/>
        <v>plays</v>
      </c>
      <c r="S3572" s="10">
        <f t="shared" si="554"/>
        <v>41976.081979166665</v>
      </c>
      <c r="T3572" s="10">
        <f t="shared" si="555"/>
        <v>42004.041666666672</v>
      </c>
      <c r="U3572">
        <f t="shared" si="556"/>
        <v>2014</v>
      </c>
      <c r="V3572">
        <f t="shared" si="557"/>
        <v>2014</v>
      </c>
      <c r="W3572" t="str">
        <f t="shared" si="558"/>
        <v>Dec</v>
      </c>
      <c r="X3572" t="str">
        <f t="shared" si="559"/>
        <v>1000 to 4999</v>
      </c>
      <c r="Y3572" s="12">
        <f>VLOOKUP(H3572,Table1[#All],2,)*Kickstarter!E3572</f>
        <v>2287</v>
      </c>
      <c r="Z3572" s="5">
        <f>Y3572/'currency conversion'!$B$18</f>
        <v>4.9639507988096219E-5</v>
      </c>
    </row>
    <row r="3573" spans="1:26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0"/>
        <v>1.2206666666666666</v>
      </c>
      <c r="P3573" s="6">
        <f t="shared" si="551"/>
        <v>73.239999999999995</v>
      </c>
      <c r="Q3573" t="str">
        <f t="shared" si="552"/>
        <v>theater</v>
      </c>
      <c r="R3573" t="str">
        <f t="shared" si="553"/>
        <v>plays</v>
      </c>
      <c r="S3573" s="10">
        <f t="shared" si="554"/>
        <v>41912.608946759261</v>
      </c>
      <c r="T3573" s="10">
        <f t="shared" si="555"/>
        <v>41942.608946759261</v>
      </c>
      <c r="U3573">
        <f t="shared" si="556"/>
        <v>2014</v>
      </c>
      <c r="V3573">
        <f t="shared" si="557"/>
        <v>2014</v>
      </c>
      <c r="W3573" t="str">
        <f t="shared" si="558"/>
        <v>Sep</v>
      </c>
      <c r="X3573" t="str">
        <f t="shared" si="559"/>
        <v>1000 to 4999</v>
      </c>
      <c r="Y3573" s="12">
        <f>VLOOKUP(H3573,Table1[#All],2,)*Kickstarter!E3573</f>
        <v>2398.61</v>
      </c>
      <c r="Z3573" s="5">
        <f>Y3573/'currency conversion'!$B$18</f>
        <v>5.2062011480248132E-5</v>
      </c>
    </row>
    <row r="3574" spans="1:26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0"/>
        <v>1</v>
      </c>
      <c r="P3574" s="6">
        <f t="shared" si="551"/>
        <v>55.555555555555557</v>
      </c>
      <c r="Q3574" t="str">
        <f t="shared" si="552"/>
        <v>theater</v>
      </c>
      <c r="R3574" t="str">
        <f t="shared" si="553"/>
        <v>plays</v>
      </c>
      <c r="S3574" s="10">
        <f t="shared" si="554"/>
        <v>42146.320393518516</v>
      </c>
      <c r="T3574" s="10">
        <f t="shared" si="555"/>
        <v>42176.320393518516</v>
      </c>
      <c r="U3574">
        <f t="shared" si="556"/>
        <v>2015</v>
      </c>
      <c r="V3574">
        <f t="shared" si="557"/>
        <v>2015</v>
      </c>
      <c r="W3574" t="str">
        <f t="shared" si="558"/>
        <v>May</v>
      </c>
      <c r="X3574" t="str">
        <f t="shared" si="559"/>
        <v>&lt;1000</v>
      </c>
      <c r="Y3574" s="12">
        <f>VLOOKUP(H3574,Table1[#All],2,)*Kickstarter!E3574</f>
        <v>655</v>
      </c>
      <c r="Z3574" s="5">
        <f>Y3574/'currency conversion'!$B$18</f>
        <v>1.4216824544032804E-5</v>
      </c>
    </row>
    <row r="3575" spans="1:26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0"/>
        <v>1.028</v>
      </c>
      <c r="P3575" s="6">
        <f t="shared" si="551"/>
        <v>39.53846153846154</v>
      </c>
      <c r="Q3575" t="str">
        <f t="shared" si="552"/>
        <v>theater</v>
      </c>
      <c r="R3575" t="str">
        <f t="shared" si="553"/>
        <v>plays</v>
      </c>
      <c r="S3575" s="10">
        <f t="shared" si="554"/>
        <v>41921.125532407408</v>
      </c>
      <c r="T3575" s="10">
        <f t="shared" si="555"/>
        <v>41951.167199074072</v>
      </c>
      <c r="U3575">
        <f t="shared" si="556"/>
        <v>2014</v>
      </c>
      <c r="V3575">
        <f t="shared" si="557"/>
        <v>2014</v>
      </c>
      <c r="W3575" t="str">
        <f t="shared" si="558"/>
        <v>Oct</v>
      </c>
      <c r="X3575" t="str">
        <f t="shared" si="559"/>
        <v>1000 to 4999</v>
      </c>
      <c r="Y3575" s="12">
        <f>VLOOKUP(H3575,Table1[#All],2,)*Kickstarter!E3575</f>
        <v>4040.04</v>
      </c>
      <c r="Z3575" s="5">
        <f>Y3575/'currency conversion'!$B$18</f>
        <v>8.7689373787594335E-5</v>
      </c>
    </row>
    <row r="3576" spans="1:26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0"/>
        <v>1.0612068965517241</v>
      </c>
      <c r="P3576" s="6">
        <f t="shared" si="551"/>
        <v>136.77777777777777</v>
      </c>
      <c r="Q3576" t="str">
        <f t="shared" si="552"/>
        <v>theater</v>
      </c>
      <c r="R3576" t="str">
        <f t="shared" si="553"/>
        <v>plays</v>
      </c>
      <c r="S3576" s="10">
        <f t="shared" si="554"/>
        <v>41926.692685185189</v>
      </c>
      <c r="T3576" s="10">
        <f t="shared" si="555"/>
        <v>41956.734351851846</v>
      </c>
      <c r="U3576">
        <f t="shared" si="556"/>
        <v>2014</v>
      </c>
      <c r="V3576">
        <f t="shared" si="557"/>
        <v>2014</v>
      </c>
      <c r="W3576" t="str">
        <f t="shared" si="558"/>
        <v>Oct</v>
      </c>
      <c r="X3576" t="str">
        <f t="shared" si="559"/>
        <v>5000 to 9999</v>
      </c>
      <c r="Y3576" s="12">
        <f>VLOOKUP(H3576,Table1[#All],2,)*Kickstarter!E3576</f>
        <v>6155</v>
      </c>
      <c r="Z3576" s="5">
        <f>Y3576/'currency conversion'!$B$18</f>
        <v>1.3359474056262886E-4</v>
      </c>
    </row>
    <row r="3577" spans="1:26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0"/>
        <v>1.0133000000000001</v>
      </c>
      <c r="P3577" s="6">
        <f t="shared" si="551"/>
        <v>99.343137254901961</v>
      </c>
      <c r="Q3577" t="str">
        <f t="shared" si="552"/>
        <v>theater</v>
      </c>
      <c r="R3577" t="str">
        <f t="shared" si="553"/>
        <v>plays</v>
      </c>
      <c r="S3577" s="10">
        <f t="shared" si="554"/>
        <v>42561.533877314811</v>
      </c>
      <c r="T3577" s="10">
        <f t="shared" si="555"/>
        <v>42592.915972222225</v>
      </c>
      <c r="U3577">
        <f t="shared" si="556"/>
        <v>2016</v>
      </c>
      <c r="V3577">
        <f t="shared" si="557"/>
        <v>2016</v>
      </c>
      <c r="W3577" t="str">
        <f t="shared" si="558"/>
        <v>Jul</v>
      </c>
      <c r="X3577" t="str">
        <f t="shared" si="559"/>
        <v>10000 to 14999</v>
      </c>
      <c r="Y3577" s="12">
        <f>VLOOKUP(H3577,Table1[#All],2,)*Kickstarter!E3577</f>
        <v>10133</v>
      </c>
      <c r="Z3577" s="5">
        <f>Y3577/'currency conversion'!$B$18</f>
        <v>2.1993753145753344E-4</v>
      </c>
    </row>
    <row r="3578" spans="1:26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0"/>
        <v>1</v>
      </c>
      <c r="P3578" s="6">
        <f t="shared" si="551"/>
        <v>20</v>
      </c>
      <c r="Q3578" t="str">
        <f t="shared" si="552"/>
        <v>theater</v>
      </c>
      <c r="R3578" t="str">
        <f t="shared" si="553"/>
        <v>plays</v>
      </c>
      <c r="S3578" s="10">
        <f t="shared" si="554"/>
        <v>42649.29923611111</v>
      </c>
      <c r="T3578" s="10">
        <f t="shared" si="555"/>
        <v>42709.340902777782</v>
      </c>
      <c r="U3578">
        <f t="shared" si="556"/>
        <v>2016</v>
      </c>
      <c r="V3578">
        <f t="shared" si="557"/>
        <v>2016</v>
      </c>
      <c r="W3578" t="str">
        <f t="shared" si="558"/>
        <v>Oct</v>
      </c>
      <c r="X3578" t="str">
        <f t="shared" si="559"/>
        <v>&lt;1000</v>
      </c>
      <c r="Y3578" s="12">
        <f>VLOOKUP(H3578,Table1[#All],2,)*Kickstarter!E3578</f>
        <v>100</v>
      </c>
      <c r="Z3578" s="5">
        <f>Y3578/'currency conversion'!$B$18</f>
        <v>2.170507563974474E-6</v>
      </c>
    </row>
    <row r="3579" spans="1:26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0"/>
        <v>1.3</v>
      </c>
      <c r="P3579" s="6">
        <f t="shared" si="551"/>
        <v>28.888888888888889</v>
      </c>
      <c r="Q3579" t="str">
        <f t="shared" si="552"/>
        <v>theater</v>
      </c>
      <c r="R3579" t="str">
        <f t="shared" si="553"/>
        <v>plays</v>
      </c>
      <c r="S3579" s="10">
        <f t="shared" si="554"/>
        <v>42093.536840277782</v>
      </c>
      <c r="T3579" s="10">
        <f t="shared" si="555"/>
        <v>42120.01944444445</v>
      </c>
      <c r="U3579">
        <f t="shared" si="556"/>
        <v>2015</v>
      </c>
      <c r="V3579">
        <f t="shared" si="557"/>
        <v>2015</v>
      </c>
      <c r="W3579" t="str">
        <f t="shared" si="558"/>
        <v>Mar</v>
      </c>
      <c r="X3579" t="str">
        <f t="shared" si="559"/>
        <v>&lt;1000</v>
      </c>
      <c r="Y3579" s="12">
        <f>VLOOKUP(H3579,Table1[#All],2,)*Kickstarter!E3579</f>
        <v>780</v>
      </c>
      <c r="Z3579" s="5">
        <f>Y3579/'currency conversion'!$B$18</f>
        <v>1.6929958999000894E-5</v>
      </c>
    </row>
    <row r="3580" spans="1:26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0"/>
        <v>1.0001333333333333</v>
      </c>
      <c r="P3580" s="6">
        <f t="shared" si="551"/>
        <v>40.545945945945945</v>
      </c>
      <c r="Q3580" t="str">
        <f t="shared" si="552"/>
        <v>theater</v>
      </c>
      <c r="R3580" t="str">
        <f t="shared" si="553"/>
        <v>plays</v>
      </c>
      <c r="S3580" s="10">
        <f t="shared" si="554"/>
        <v>42460.483530092592</v>
      </c>
      <c r="T3580" s="10">
        <f t="shared" si="555"/>
        <v>42490.483530092592</v>
      </c>
      <c r="U3580">
        <f t="shared" si="556"/>
        <v>2016</v>
      </c>
      <c r="V3580">
        <f t="shared" si="557"/>
        <v>2016</v>
      </c>
      <c r="W3580" t="str">
        <f t="shared" si="558"/>
        <v>Mar</v>
      </c>
      <c r="X3580" t="str">
        <f t="shared" si="559"/>
        <v>1000 to 4999</v>
      </c>
      <c r="Y3580" s="12">
        <f>VLOOKUP(H3580,Table1[#All],2,)*Kickstarter!E3580</f>
        <v>1965.2620000000002</v>
      </c>
      <c r="Z3580" s="5">
        <f>Y3580/'currency conversion'!$B$18</f>
        <v>4.2656160361916027E-5</v>
      </c>
    </row>
    <row r="3581" spans="1:26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0"/>
        <v>1</v>
      </c>
      <c r="P3581" s="6">
        <f t="shared" si="551"/>
        <v>35.714285714285715</v>
      </c>
      <c r="Q3581" t="str">
        <f t="shared" si="552"/>
        <v>theater</v>
      </c>
      <c r="R3581" t="str">
        <f t="shared" si="553"/>
        <v>plays</v>
      </c>
      <c r="S3581" s="10">
        <f t="shared" si="554"/>
        <v>42430.512222222227</v>
      </c>
      <c r="T3581" s="10">
        <f t="shared" si="555"/>
        <v>42460.470555555556</v>
      </c>
      <c r="U3581">
        <f t="shared" si="556"/>
        <v>2016</v>
      </c>
      <c r="V3581">
        <f t="shared" si="557"/>
        <v>2016</v>
      </c>
      <c r="W3581" t="str">
        <f t="shared" si="558"/>
        <v>Mar</v>
      </c>
      <c r="X3581" t="str">
        <f t="shared" si="559"/>
        <v>&lt;1000</v>
      </c>
      <c r="Y3581" s="12">
        <f>VLOOKUP(H3581,Table1[#All],2,)*Kickstarter!E3581</f>
        <v>655</v>
      </c>
      <c r="Z3581" s="5">
        <f>Y3581/'currency conversion'!$B$18</f>
        <v>1.4216824544032804E-5</v>
      </c>
    </row>
    <row r="3582" spans="1:26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0"/>
        <v>1.1388888888888888</v>
      </c>
      <c r="P3582" s="6">
        <f t="shared" si="551"/>
        <v>37.962962962962962</v>
      </c>
      <c r="Q3582" t="str">
        <f t="shared" si="552"/>
        <v>theater</v>
      </c>
      <c r="R3582" t="str">
        <f t="shared" si="553"/>
        <v>plays</v>
      </c>
      <c r="S3582" s="10">
        <f t="shared" si="554"/>
        <v>42025.926180555558</v>
      </c>
      <c r="T3582" s="10">
        <f t="shared" si="555"/>
        <v>42063.957638888889</v>
      </c>
      <c r="U3582">
        <f t="shared" si="556"/>
        <v>2015</v>
      </c>
      <c r="V3582">
        <f t="shared" si="557"/>
        <v>2015</v>
      </c>
      <c r="W3582" t="str">
        <f t="shared" si="558"/>
        <v>Jan</v>
      </c>
      <c r="X3582" t="str">
        <f t="shared" si="559"/>
        <v>1000 to 4999</v>
      </c>
      <c r="Y3582" s="12">
        <f>VLOOKUP(H3582,Table1[#All],2,)*Kickstarter!E3582</f>
        <v>1025</v>
      </c>
      <c r="Z3582" s="5">
        <f>Y3582/'currency conversion'!$B$18</f>
        <v>2.2247702530738355E-5</v>
      </c>
    </row>
    <row r="3583" spans="1:26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0"/>
        <v>1</v>
      </c>
      <c r="P3583" s="6">
        <f t="shared" si="551"/>
        <v>33.333333333333336</v>
      </c>
      <c r="Q3583" t="str">
        <f t="shared" si="552"/>
        <v>theater</v>
      </c>
      <c r="R3583" t="str">
        <f t="shared" si="553"/>
        <v>plays</v>
      </c>
      <c r="S3583" s="10">
        <f t="shared" si="554"/>
        <v>41836.221180555556</v>
      </c>
      <c r="T3583" s="10">
        <f t="shared" si="555"/>
        <v>41850.221180555556</v>
      </c>
      <c r="U3583">
        <f t="shared" si="556"/>
        <v>2014</v>
      </c>
      <c r="V3583">
        <f t="shared" si="557"/>
        <v>2014</v>
      </c>
      <c r="W3583" t="str">
        <f t="shared" si="558"/>
        <v>Jul</v>
      </c>
      <c r="X3583" t="str">
        <f t="shared" si="559"/>
        <v>1000 to 4999</v>
      </c>
      <c r="Y3583" s="12">
        <f>VLOOKUP(H3583,Table1[#All],2,)*Kickstarter!E3583</f>
        <v>1965</v>
      </c>
      <c r="Z3583" s="5">
        <f>Y3583/'currency conversion'!$B$18</f>
        <v>4.2650473632098412E-5</v>
      </c>
    </row>
    <row r="3584" spans="1:26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0"/>
        <v>2.87</v>
      </c>
      <c r="P3584" s="6">
        <f t="shared" si="551"/>
        <v>58.571428571428569</v>
      </c>
      <c r="Q3584" t="str">
        <f t="shared" si="552"/>
        <v>theater</v>
      </c>
      <c r="R3584" t="str">
        <f t="shared" si="553"/>
        <v>plays</v>
      </c>
      <c r="S3584" s="10">
        <f t="shared" si="554"/>
        <v>42450.845856481479</v>
      </c>
      <c r="T3584" s="10">
        <f t="shared" si="555"/>
        <v>42464.845856481479</v>
      </c>
      <c r="U3584">
        <f t="shared" si="556"/>
        <v>2016</v>
      </c>
      <c r="V3584">
        <f t="shared" si="557"/>
        <v>2016</v>
      </c>
      <c r="W3584" t="str">
        <f t="shared" si="558"/>
        <v>Mar</v>
      </c>
      <c r="X3584" t="str">
        <f t="shared" si="559"/>
        <v>1000 to 4999</v>
      </c>
      <c r="Y3584" s="12">
        <f>VLOOKUP(H3584,Table1[#All],2,)*Kickstarter!E3584</f>
        <v>2870</v>
      </c>
      <c r="Z3584" s="5">
        <f>Y3584/'currency conversion'!$B$18</f>
        <v>6.2293567086067403E-5</v>
      </c>
    </row>
    <row r="3585" spans="1:26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0"/>
        <v>1.085</v>
      </c>
      <c r="P3585" s="6">
        <f t="shared" si="551"/>
        <v>135.625</v>
      </c>
      <c r="Q3585" t="str">
        <f t="shared" si="552"/>
        <v>theater</v>
      </c>
      <c r="R3585" t="str">
        <f t="shared" si="553"/>
        <v>plays</v>
      </c>
      <c r="S3585" s="10">
        <f t="shared" si="554"/>
        <v>42418.175983796296</v>
      </c>
      <c r="T3585" s="10">
        <f t="shared" si="555"/>
        <v>42478.134317129632</v>
      </c>
      <c r="U3585">
        <f t="shared" si="556"/>
        <v>2016</v>
      </c>
      <c r="V3585">
        <f t="shared" si="557"/>
        <v>2016</v>
      </c>
      <c r="W3585" t="str">
        <f t="shared" si="558"/>
        <v>Feb</v>
      </c>
      <c r="X3585" t="str">
        <f t="shared" si="559"/>
        <v>1000 to 4999</v>
      </c>
      <c r="Y3585" s="12">
        <f>VLOOKUP(H3585,Table1[#All],2,)*Kickstarter!E3585</f>
        <v>3255</v>
      </c>
      <c r="Z3585" s="5">
        <f>Y3585/'currency conversion'!$B$18</f>
        <v>7.0650021207369122E-5</v>
      </c>
    </row>
    <row r="3586" spans="1:26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0"/>
        <v>1.155</v>
      </c>
      <c r="P3586" s="6">
        <f t="shared" si="551"/>
        <v>30.9375</v>
      </c>
      <c r="Q3586" t="str">
        <f t="shared" si="552"/>
        <v>theater</v>
      </c>
      <c r="R3586" t="str">
        <f t="shared" si="553"/>
        <v>plays</v>
      </c>
      <c r="S3586" s="10">
        <f t="shared" si="554"/>
        <v>42168.066481481481</v>
      </c>
      <c r="T3586" s="10">
        <f t="shared" si="555"/>
        <v>42198.066481481481</v>
      </c>
      <c r="U3586">
        <f t="shared" si="556"/>
        <v>2015</v>
      </c>
      <c r="V3586">
        <f t="shared" si="557"/>
        <v>2015</v>
      </c>
      <c r="W3586" t="str">
        <f t="shared" si="558"/>
        <v>Jun</v>
      </c>
      <c r="X3586" t="str">
        <f t="shared" si="559"/>
        <v>1000 to 4999</v>
      </c>
      <c r="Y3586" s="12">
        <f>VLOOKUP(H3586,Table1[#All],2,)*Kickstarter!E3586</f>
        <v>4539.1500000000005</v>
      </c>
      <c r="Z3586" s="5">
        <f>Y3586/'currency conversion'!$B$18</f>
        <v>9.8522594090147346E-5</v>
      </c>
    </row>
    <row r="3587" spans="1:26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0">IF(D3587&lt;&gt;0,IF(E3587&lt;&gt;0,E3587/D3587,0),0)</f>
        <v>1.1911764705882353</v>
      </c>
      <c r="P3587" s="6">
        <f t="shared" ref="P3587:P3650" si="561">IF(L3587&lt;&gt;0,IF(E3587&lt;&gt;0,E3587/L3587,0),0)</f>
        <v>176.08695652173913</v>
      </c>
      <c r="Q3587" t="str">
        <f t="shared" ref="Q3587:Q3650" si="562">LEFT(N3587,SEARCH("/",N3587,1)-1)</f>
        <v>theater</v>
      </c>
      <c r="R3587" t="str">
        <f t="shared" ref="R3587:R3650" si="563">RIGHT(N3587,LEN(N3587)-SEARCH("/",N3587,1))</f>
        <v>plays</v>
      </c>
      <c r="S3587" s="10">
        <f t="shared" ref="S3587:S3650" si="564">(J3587/86400)+25569+(-6/24)</f>
        <v>41964.466319444444</v>
      </c>
      <c r="T3587" s="10">
        <f t="shared" ref="T3587:T3650" si="565">(I3587/86400)+25569+(-6/24)</f>
        <v>41994.466319444444</v>
      </c>
      <c r="U3587">
        <f t="shared" ref="U3587:U3650" si="566">YEAR(S3587)</f>
        <v>2014</v>
      </c>
      <c r="V3587">
        <f t="shared" ref="V3587:V3650" si="567">YEAR(T3587)</f>
        <v>2014</v>
      </c>
      <c r="W3587" t="str">
        <f t="shared" ref="W3587:W3650" si="568">TEXT(S3587,"mmm")</f>
        <v>Nov</v>
      </c>
      <c r="X3587" t="str">
        <f t="shared" ref="X3587:X3650" si="569">IF(E3587=0,"No funding",IF(E3587&lt;1000,"&lt;1000",IF(E3587&lt;4999,"1000 to 4999",IF(E3587&lt;10000,"5000 to 9999",IF(E3587&lt;14999,"10000 to 14999",IF(E3587&lt;20000,"15000 to 19999",IF(E3587&lt;25000,"20000 to 24999",IF(E3587&lt;30000,"25000 to 29999",IF(E3587&lt;35000,"30000 to 34999",IF(E3587&lt;40000,"35000 to 39999",IF(E3587&lt;45000,"40000 to 44999",IF(E3587&lt;50000,"45000 to 49999","&gt;50000"))))))))))))</f>
        <v>1000 to 4999</v>
      </c>
      <c r="Y3587" s="12">
        <f>VLOOKUP(H3587,Table1[#All],2,)*Kickstarter!E3587</f>
        <v>4050</v>
      </c>
      <c r="Z3587" s="5">
        <f>Y3587/'currency conversion'!$B$18</f>
        <v>8.7905556340966195E-5</v>
      </c>
    </row>
    <row r="3588" spans="1:26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0"/>
        <v>1.0942666666666667</v>
      </c>
      <c r="P3588" s="6">
        <f t="shared" si="561"/>
        <v>151.9814814814815</v>
      </c>
      <c r="Q3588" t="str">
        <f t="shared" si="562"/>
        <v>theater</v>
      </c>
      <c r="R3588" t="str">
        <f t="shared" si="563"/>
        <v>plays</v>
      </c>
      <c r="S3588" s="10">
        <f t="shared" si="564"/>
        <v>42576.447569444441</v>
      </c>
      <c r="T3588" s="10">
        <f t="shared" si="565"/>
        <v>42636.447569444441</v>
      </c>
      <c r="U3588">
        <f t="shared" si="566"/>
        <v>2016</v>
      </c>
      <c r="V3588">
        <f t="shared" si="567"/>
        <v>2016</v>
      </c>
      <c r="W3588" t="str">
        <f t="shared" si="568"/>
        <v>Jul</v>
      </c>
      <c r="X3588" t="str">
        <f t="shared" si="569"/>
        <v>5000 to 9999</v>
      </c>
      <c r="Y3588" s="12">
        <f>VLOOKUP(H3588,Table1[#All],2,)*Kickstarter!E3588</f>
        <v>8207</v>
      </c>
      <c r="Z3588" s="5">
        <f>Y3588/'currency conversion'!$B$18</f>
        <v>1.7813355577538507E-4</v>
      </c>
    </row>
    <row r="3589" spans="1:26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0"/>
        <v>1.266</v>
      </c>
      <c r="P3589" s="6">
        <f t="shared" si="561"/>
        <v>22.607142857142858</v>
      </c>
      <c r="Q3589" t="str">
        <f t="shared" si="562"/>
        <v>theater</v>
      </c>
      <c r="R3589" t="str">
        <f t="shared" si="563"/>
        <v>plays</v>
      </c>
      <c r="S3589" s="10">
        <f t="shared" si="564"/>
        <v>42503.289976851855</v>
      </c>
      <c r="T3589" s="10">
        <f t="shared" si="565"/>
        <v>42548.541666666672</v>
      </c>
      <c r="U3589">
        <f t="shared" si="566"/>
        <v>2016</v>
      </c>
      <c r="V3589">
        <f t="shared" si="567"/>
        <v>2016</v>
      </c>
      <c r="W3589" t="str">
        <f t="shared" si="568"/>
        <v>May</v>
      </c>
      <c r="X3589" t="str">
        <f t="shared" si="569"/>
        <v>&lt;1000</v>
      </c>
      <c r="Y3589" s="12">
        <f>VLOOKUP(H3589,Table1[#All],2,)*Kickstarter!E3589</f>
        <v>829.23</v>
      </c>
      <c r="Z3589" s="5">
        <f>Y3589/'currency conversion'!$B$18</f>
        <v>1.7998499872745528E-5</v>
      </c>
    </row>
    <row r="3590" spans="1:26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0"/>
        <v>1.0049999999999999</v>
      </c>
      <c r="P3590" s="6">
        <f t="shared" si="561"/>
        <v>18.272727272727273</v>
      </c>
      <c r="Q3590" t="str">
        <f t="shared" si="562"/>
        <v>theater</v>
      </c>
      <c r="R3590" t="str">
        <f t="shared" si="563"/>
        <v>plays</v>
      </c>
      <c r="S3590" s="10">
        <f t="shared" si="564"/>
        <v>42101.578819444447</v>
      </c>
      <c r="T3590" s="10">
        <f t="shared" si="565"/>
        <v>42123.708333333328</v>
      </c>
      <c r="U3590">
        <f t="shared" si="566"/>
        <v>2015</v>
      </c>
      <c r="V3590">
        <f t="shared" si="567"/>
        <v>2015</v>
      </c>
      <c r="W3590" t="str">
        <f t="shared" si="568"/>
        <v>Apr</v>
      </c>
      <c r="X3590" t="str">
        <f t="shared" si="569"/>
        <v>&lt;1000</v>
      </c>
      <c r="Y3590" s="12">
        <f>VLOOKUP(H3590,Table1[#All],2,)*Kickstarter!E3590</f>
        <v>263.31</v>
      </c>
      <c r="Z3590" s="5">
        <f>Y3590/'currency conversion'!$B$18</f>
        <v>5.7151634667011868E-6</v>
      </c>
    </row>
    <row r="3591" spans="1:26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0"/>
        <v>1.2749999999999999</v>
      </c>
      <c r="P3591" s="6">
        <f t="shared" si="561"/>
        <v>82.258064516129039</v>
      </c>
      <c r="Q3591" t="str">
        <f t="shared" si="562"/>
        <v>theater</v>
      </c>
      <c r="R3591" t="str">
        <f t="shared" si="563"/>
        <v>plays</v>
      </c>
      <c r="S3591" s="10">
        <f t="shared" si="564"/>
        <v>42125.397534722222</v>
      </c>
      <c r="T3591" s="10">
        <f t="shared" si="565"/>
        <v>42150.397534722222</v>
      </c>
      <c r="U3591">
        <f t="shared" si="566"/>
        <v>2015</v>
      </c>
      <c r="V3591">
        <f t="shared" si="567"/>
        <v>2015</v>
      </c>
      <c r="W3591" t="str">
        <f t="shared" si="568"/>
        <v>May</v>
      </c>
      <c r="X3591" t="str">
        <f t="shared" si="569"/>
        <v>5000 to 9999</v>
      </c>
      <c r="Y3591" s="12">
        <f>VLOOKUP(H3591,Table1[#All],2,)*Kickstarter!E3591</f>
        <v>5100</v>
      </c>
      <c r="Z3591" s="5">
        <f>Y3591/'currency conversion'!$B$18</f>
        <v>1.1069588576269817E-4</v>
      </c>
    </row>
    <row r="3592" spans="1:26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0"/>
        <v>1.0005999999999999</v>
      </c>
      <c r="P3592" s="6">
        <f t="shared" si="561"/>
        <v>68.534246575342465</v>
      </c>
      <c r="Q3592" t="str">
        <f t="shared" si="562"/>
        <v>theater</v>
      </c>
      <c r="R3592" t="str">
        <f t="shared" si="563"/>
        <v>plays</v>
      </c>
      <c r="S3592" s="10">
        <f t="shared" si="564"/>
        <v>41902.083726851852</v>
      </c>
      <c r="T3592" s="10">
        <f t="shared" si="565"/>
        <v>41932.083726851852</v>
      </c>
      <c r="U3592">
        <f t="shared" si="566"/>
        <v>2014</v>
      </c>
      <c r="V3592">
        <f t="shared" si="567"/>
        <v>2014</v>
      </c>
      <c r="W3592" t="str">
        <f t="shared" si="568"/>
        <v>Sep</v>
      </c>
      <c r="X3592" t="str">
        <f t="shared" si="569"/>
        <v>5000 to 9999</v>
      </c>
      <c r="Y3592" s="12">
        <f>VLOOKUP(H3592,Table1[#All],2,)*Kickstarter!E3592</f>
        <v>6553.93</v>
      </c>
      <c r="Z3592" s="5">
        <f>Y3592/'currency conversion'!$B$18</f>
        <v>1.4225354638759224E-4</v>
      </c>
    </row>
    <row r="3593" spans="1:26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0"/>
        <v>1.75</v>
      </c>
      <c r="P3593" s="6">
        <f t="shared" si="561"/>
        <v>68.055555555555557</v>
      </c>
      <c r="Q3593" t="str">
        <f t="shared" si="562"/>
        <v>theater</v>
      </c>
      <c r="R3593" t="str">
        <f t="shared" si="563"/>
        <v>plays</v>
      </c>
      <c r="S3593" s="10">
        <f t="shared" si="564"/>
        <v>42003.698425925926</v>
      </c>
      <c r="T3593" s="10">
        <f t="shared" si="565"/>
        <v>42027.957638888889</v>
      </c>
      <c r="U3593">
        <f t="shared" si="566"/>
        <v>2014</v>
      </c>
      <c r="V3593">
        <f t="shared" si="567"/>
        <v>2015</v>
      </c>
      <c r="W3593" t="str">
        <f t="shared" si="568"/>
        <v>Dec</v>
      </c>
      <c r="X3593" t="str">
        <f t="shared" si="569"/>
        <v>1000 to 4999</v>
      </c>
      <c r="Y3593" s="12">
        <f>VLOOKUP(H3593,Table1[#All],2,)*Kickstarter!E3593</f>
        <v>1225</v>
      </c>
      <c r="Z3593" s="5">
        <f>Y3593/'currency conversion'!$B$18</f>
        <v>2.6588717658687306E-5</v>
      </c>
    </row>
    <row r="3594" spans="1:26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0"/>
        <v>1.2725</v>
      </c>
      <c r="P3594" s="6">
        <f t="shared" si="561"/>
        <v>72.714285714285708</v>
      </c>
      <c r="Q3594" t="str">
        <f t="shared" si="562"/>
        <v>theater</v>
      </c>
      <c r="R3594" t="str">
        <f t="shared" si="563"/>
        <v>plays</v>
      </c>
      <c r="S3594" s="10">
        <f t="shared" si="564"/>
        <v>41988.579942129625</v>
      </c>
      <c r="T3594" s="10">
        <f t="shared" si="565"/>
        <v>42045.957638888889</v>
      </c>
      <c r="U3594">
        <f t="shared" si="566"/>
        <v>2014</v>
      </c>
      <c r="V3594">
        <f t="shared" si="567"/>
        <v>2015</v>
      </c>
      <c r="W3594" t="str">
        <f t="shared" si="568"/>
        <v>Dec</v>
      </c>
      <c r="X3594" t="str">
        <f t="shared" si="569"/>
        <v>1000 to 4999</v>
      </c>
      <c r="Y3594" s="12">
        <f>VLOOKUP(H3594,Table1[#All],2,)*Kickstarter!E3594</f>
        <v>2545</v>
      </c>
      <c r="Z3594" s="5">
        <f>Y3594/'currency conversion'!$B$18</f>
        <v>5.5239417503150356E-5</v>
      </c>
    </row>
    <row r="3595" spans="1:26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0"/>
        <v>1.1063333333333334</v>
      </c>
      <c r="P3595" s="6">
        <f t="shared" si="561"/>
        <v>77.186046511627907</v>
      </c>
      <c r="Q3595" t="str">
        <f t="shared" si="562"/>
        <v>theater</v>
      </c>
      <c r="R3595" t="str">
        <f t="shared" si="563"/>
        <v>plays</v>
      </c>
      <c r="S3595" s="10">
        <f t="shared" si="564"/>
        <v>41974.648599537039</v>
      </c>
      <c r="T3595" s="10">
        <f t="shared" si="565"/>
        <v>42009.601388888885</v>
      </c>
      <c r="U3595">
        <f t="shared" si="566"/>
        <v>2014</v>
      </c>
      <c r="V3595">
        <f t="shared" si="567"/>
        <v>2015</v>
      </c>
      <c r="W3595" t="str">
        <f t="shared" si="568"/>
        <v>Dec</v>
      </c>
      <c r="X3595" t="str">
        <f t="shared" si="569"/>
        <v>1000 to 4999</v>
      </c>
      <c r="Y3595" s="12">
        <f>VLOOKUP(H3595,Table1[#All],2,)*Kickstarter!E3595</f>
        <v>3319</v>
      </c>
      <c r="Z3595" s="5">
        <f>Y3595/'currency conversion'!$B$18</f>
        <v>7.2039146048312786E-5</v>
      </c>
    </row>
    <row r="3596" spans="1:26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0"/>
        <v>1.2593749999999999</v>
      </c>
      <c r="P3596" s="6">
        <f t="shared" si="561"/>
        <v>55.972222222222221</v>
      </c>
      <c r="Q3596" t="str">
        <f t="shared" si="562"/>
        <v>theater</v>
      </c>
      <c r="R3596" t="str">
        <f t="shared" si="563"/>
        <v>plays</v>
      </c>
      <c r="S3596" s="10">
        <f t="shared" si="564"/>
        <v>42591.816921296297</v>
      </c>
      <c r="T3596" s="10">
        <f t="shared" si="565"/>
        <v>42616.816921296297</v>
      </c>
      <c r="U3596">
        <f t="shared" si="566"/>
        <v>2016</v>
      </c>
      <c r="V3596">
        <f t="shared" si="567"/>
        <v>2016</v>
      </c>
      <c r="W3596" t="str">
        <f t="shared" si="568"/>
        <v>Aug</v>
      </c>
      <c r="X3596" t="str">
        <f t="shared" si="569"/>
        <v>1000 to 4999</v>
      </c>
      <c r="Y3596" s="12">
        <f>VLOOKUP(H3596,Table1[#All],2,)*Kickstarter!E3596</f>
        <v>2015</v>
      </c>
      <c r="Z3596" s="5">
        <f>Y3596/'currency conversion'!$B$18</f>
        <v>4.3735727414085645E-5</v>
      </c>
    </row>
    <row r="3597" spans="1:26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0"/>
        <v>1.1850000000000001</v>
      </c>
      <c r="P3597" s="6">
        <f t="shared" si="561"/>
        <v>49.693548387096776</v>
      </c>
      <c r="Q3597" t="str">
        <f t="shared" si="562"/>
        <v>theater</v>
      </c>
      <c r="R3597" t="str">
        <f t="shared" si="563"/>
        <v>plays</v>
      </c>
      <c r="S3597" s="10">
        <f t="shared" si="564"/>
        <v>42049.758368055554</v>
      </c>
      <c r="T3597" s="10">
        <f t="shared" si="565"/>
        <v>42076.040972222225</v>
      </c>
      <c r="U3597">
        <f t="shared" si="566"/>
        <v>2015</v>
      </c>
      <c r="V3597">
        <f t="shared" si="567"/>
        <v>2015</v>
      </c>
      <c r="W3597" t="str">
        <f t="shared" si="568"/>
        <v>Feb</v>
      </c>
      <c r="X3597" t="str">
        <f t="shared" si="569"/>
        <v>1000 to 4999</v>
      </c>
      <c r="Y3597" s="12">
        <f>VLOOKUP(H3597,Table1[#All],2,)*Kickstarter!E3597</f>
        <v>3081</v>
      </c>
      <c r="Z3597" s="5">
        <f>Y3597/'currency conversion'!$B$18</f>
        <v>6.6873338046053533E-5</v>
      </c>
    </row>
    <row r="3598" spans="1:26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0"/>
        <v>1.0772727272727274</v>
      </c>
      <c r="P3598" s="6">
        <f t="shared" si="561"/>
        <v>79</v>
      </c>
      <c r="Q3598" t="str">
        <f t="shared" si="562"/>
        <v>theater</v>
      </c>
      <c r="R3598" t="str">
        <f t="shared" si="563"/>
        <v>plays</v>
      </c>
      <c r="S3598" s="10">
        <f t="shared" si="564"/>
        <v>41856.465069444443</v>
      </c>
      <c r="T3598" s="10">
        <f t="shared" si="565"/>
        <v>41877.465069444443</v>
      </c>
      <c r="U3598">
        <f t="shared" si="566"/>
        <v>2014</v>
      </c>
      <c r="V3598">
        <f t="shared" si="567"/>
        <v>2014</v>
      </c>
      <c r="W3598" t="str">
        <f t="shared" si="568"/>
        <v>Aug</v>
      </c>
      <c r="X3598" t="str">
        <f t="shared" si="569"/>
        <v>1000 to 4999</v>
      </c>
      <c r="Y3598" s="12">
        <f>VLOOKUP(H3598,Table1[#All],2,)*Kickstarter!E3598</f>
        <v>888.75</v>
      </c>
      <c r="Z3598" s="5">
        <f>Y3598/'currency conversion'!$B$18</f>
        <v>1.9290385974823137E-5</v>
      </c>
    </row>
    <row r="3599" spans="1:26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0"/>
        <v>1.026</v>
      </c>
      <c r="P3599" s="6">
        <f t="shared" si="561"/>
        <v>77.727272727272734</v>
      </c>
      <c r="Q3599" t="str">
        <f t="shared" si="562"/>
        <v>theater</v>
      </c>
      <c r="R3599" t="str">
        <f t="shared" si="563"/>
        <v>plays</v>
      </c>
      <c r="S3599" s="10">
        <f t="shared" si="564"/>
        <v>42417.335532407407</v>
      </c>
      <c r="T3599" s="10">
        <f t="shared" si="565"/>
        <v>42431.999305555553</v>
      </c>
      <c r="U3599">
        <f t="shared" si="566"/>
        <v>2016</v>
      </c>
      <c r="V3599">
        <f t="shared" si="567"/>
        <v>2016</v>
      </c>
      <c r="W3599" t="str">
        <f t="shared" si="568"/>
        <v>Feb</v>
      </c>
      <c r="X3599" t="str">
        <f t="shared" si="569"/>
        <v>1000 to 4999</v>
      </c>
      <c r="Y3599" s="12">
        <f>VLOOKUP(H3599,Table1[#All],2,)*Kickstarter!E3599</f>
        <v>2565</v>
      </c>
      <c r="Z3599" s="5">
        <f>Y3599/'currency conversion'!$B$18</f>
        <v>5.5673519015945253E-5</v>
      </c>
    </row>
    <row r="3600" spans="1:26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0"/>
        <v>1.101</v>
      </c>
      <c r="P3600" s="6">
        <f t="shared" si="561"/>
        <v>40.777777777777779</v>
      </c>
      <c r="Q3600" t="str">
        <f t="shared" si="562"/>
        <v>theater</v>
      </c>
      <c r="R3600" t="str">
        <f t="shared" si="563"/>
        <v>plays</v>
      </c>
      <c r="S3600" s="10">
        <f t="shared" si="564"/>
        <v>41866.54886574074</v>
      </c>
      <c r="T3600" s="10">
        <f t="shared" si="565"/>
        <v>41884.957638888889</v>
      </c>
      <c r="U3600">
        <f t="shared" si="566"/>
        <v>2014</v>
      </c>
      <c r="V3600">
        <f t="shared" si="567"/>
        <v>2014</v>
      </c>
      <c r="W3600" t="str">
        <f t="shared" si="568"/>
        <v>Aug</v>
      </c>
      <c r="X3600" t="str">
        <f t="shared" si="569"/>
        <v>1000 to 4999</v>
      </c>
      <c r="Y3600" s="12">
        <f>VLOOKUP(H3600,Table1[#All],2,)*Kickstarter!E3600</f>
        <v>1101</v>
      </c>
      <c r="Z3600" s="5">
        <f>Y3600/'currency conversion'!$B$18</f>
        <v>2.3897288279358957E-5</v>
      </c>
    </row>
    <row r="3601" spans="1:26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0"/>
        <v>2.02</v>
      </c>
      <c r="P3601" s="6">
        <f t="shared" si="561"/>
        <v>59.411764705882355</v>
      </c>
      <c r="Q3601" t="str">
        <f t="shared" si="562"/>
        <v>theater</v>
      </c>
      <c r="R3601" t="str">
        <f t="shared" si="563"/>
        <v>plays</v>
      </c>
      <c r="S3601" s="10">
        <f t="shared" si="564"/>
        <v>42220.54487268519</v>
      </c>
      <c r="T3601" s="10">
        <f t="shared" si="565"/>
        <v>42245.75</v>
      </c>
      <c r="U3601">
        <f t="shared" si="566"/>
        <v>2015</v>
      </c>
      <c r="V3601">
        <f t="shared" si="567"/>
        <v>2015</v>
      </c>
      <c r="W3601" t="str">
        <f t="shared" si="568"/>
        <v>Aug</v>
      </c>
      <c r="X3601" t="str">
        <f t="shared" si="569"/>
        <v>1000 to 4999</v>
      </c>
      <c r="Y3601" s="12">
        <f>VLOOKUP(H3601,Table1[#All],2,)*Kickstarter!E3601</f>
        <v>1010</v>
      </c>
      <c r="Z3601" s="5">
        <f>Y3601/'currency conversion'!$B$18</f>
        <v>2.1922126396142184E-5</v>
      </c>
    </row>
    <row r="3602" spans="1:26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0"/>
        <v>1.3</v>
      </c>
      <c r="P3602" s="6">
        <f t="shared" si="561"/>
        <v>3.25</v>
      </c>
      <c r="Q3602" t="str">
        <f t="shared" si="562"/>
        <v>theater</v>
      </c>
      <c r="R3602" t="str">
        <f t="shared" si="563"/>
        <v>plays</v>
      </c>
      <c r="S3602" s="10">
        <f t="shared" si="564"/>
        <v>42628.599120370374</v>
      </c>
      <c r="T3602" s="10">
        <f t="shared" si="565"/>
        <v>42656.599120370374</v>
      </c>
      <c r="U3602">
        <f t="shared" si="566"/>
        <v>2016</v>
      </c>
      <c r="V3602">
        <f t="shared" si="567"/>
        <v>2016</v>
      </c>
      <c r="W3602" t="str">
        <f t="shared" si="568"/>
        <v>Sep</v>
      </c>
      <c r="X3602" t="str">
        <f t="shared" si="569"/>
        <v>&lt;1000</v>
      </c>
      <c r="Y3602" s="12">
        <f>VLOOKUP(H3602,Table1[#All],2,)*Kickstarter!E3602</f>
        <v>13</v>
      </c>
      <c r="Z3602" s="5">
        <f>Y3602/'currency conversion'!$B$18</f>
        <v>2.8216598331668162E-7</v>
      </c>
    </row>
    <row r="3603" spans="1:26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0"/>
        <v>1.0435000000000001</v>
      </c>
      <c r="P3603" s="6">
        <f t="shared" si="561"/>
        <v>39.377358490566039</v>
      </c>
      <c r="Q3603" t="str">
        <f t="shared" si="562"/>
        <v>theater</v>
      </c>
      <c r="R3603" t="str">
        <f t="shared" si="563"/>
        <v>plays</v>
      </c>
      <c r="S3603" s="10">
        <f t="shared" si="564"/>
        <v>41990.74863425926</v>
      </c>
      <c r="T3603" s="10">
        <f t="shared" si="565"/>
        <v>42020.74863425926</v>
      </c>
      <c r="U3603">
        <f t="shared" si="566"/>
        <v>2014</v>
      </c>
      <c r="V3603">
        <f t="shared" si="567"/>
        <v>2015</v>
      </c>
      <c r="W3603" t="str">
        <f t="shared" si="568"/>
        <v>Dec</v>
      </c>
      <c r="X3603" t="str">
        <f t="shared" si="569"/>
        <v>1000 to 4999</v>
      </c>
      <c r="Y3603" s="12">
        <f>VLOOKUP(H3603,Table1[#All],2,)*Kickstarter!E3603</f>
        <v>2733.9700000000003</v>
      </c>
      <c r="Z3603" s="5">
        <f>Y3603/'currency conversion'!$B$18</f>
        <v>5.934102564679293E-5</v>
      </c>
    </row>
    <row r="3604" spans="1:26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0"/>
        <v>1.0004999999999999</v>
      </c>
      <c r="P3604" s="6">
        <f t="shared" si="561"/>
        <v>81.673469387755105</v>
      </c>
      <c r="Q3604" t="str">
        <f t="shared" si="562"/>
        <v>theater</v>
      </c>
      <c r="R3604" t="str">
        <f t="shared" si="563"/>
        <v>plays</v>
      </c>
      <c r="S3604" s="10">
        <f t="shared" si="564"/>
        <v>42447.644432870366</v>
      </c>
      <c r="T3604" s="10">
        <f t="shared" si="565"/>
        <v>42507.644432870366</v>
      </c>
      <c r="U3604">
        <f t="shared" si="566"/>
        <v>2016</v>
      </c>
      <c r="V3604">
        <f t="shared" si="567"/>
        <v>2016</v>
      </c>
      <c r="W3604" t="str">
        <f t="shared" si="568"/>
        <v>Mar</v>
      </c>
      <c r="X3604" t="str">
        <f t="shared" si="569"/>
        <v>1000 to 4999</v>
      </c>
      <c r="Y3604" s="12">
        <f>VLOOKUP(H3604,Table1[#All],2,)*Kickstarter!E3604</f>
        <v>4002</v>
      </c>
      <c r="Z3604" s="5">
        <f>Y3604/'currency conversion'!$B$18</f>
        <v>8.6863712710258444E-5</v>
      </c>
    </row>
    <row r="3605" spans="1:26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0"/>
        <v>1.7066666666666668</v>
      </c>
      <c r="P3605" s="6">
        <f t="shared" si="561"/>
        <v>44.912280701754383</v>
      </c>
      <c r="Q3605" t="str">
        <f t="shared" si="562"/>
        <v>theater</v>
      </c>
      <c r="R3605" t="str">
        <f t="shared" si="563"/>
        <v>plays</v>
      </c>
      <c r="S3605" s="10">
        <f t="shared" si="564"/>
        <v>42283.614351851851</v>
      </c>
      <c r="T3605" s="10">
        <f t="shared" si="565"/>
        <v>42313.656018518523</v>
      </c>
      <c r="U3605">
        <f t="shared" si="566"/>
        <v>2015</v>
      </c>
      <c r="V3605">
        <f t="shared" si="567"/>
        <v>2015</v>
      </c>
      <c r="W3605" t="str">
        <f t="shared" si="568"/>
        <v>Oct</v>
      </c>
      <c r="X3605" t="str">
        <f t="shared" si="569"/>
        <v>1000 to 4999</v>
      </c>
      <c r="Y3605" s="12">
        <f>VLOOKUP(H3605,Table1[#All],2,)*Kickstarter!E3605</f>
        <v>2560</v>
      </c>
      <c r="Z3605" s="5">
        <f>Y3605/'currency conversion'!$B$18</f>
        <v>5.556499363774653E-5</v>
      </c>
    </row>
    <row r="3606" spans="1:26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0"/>
        <v>1.1283333333333334</v>
      </c>
      <c r="P3606" s="6">
        <f t="shared" si="561"/>
        <v>49.05797101449275</v>
      </c>
      <c r="Q3606" t="str">
        <f t="shared" si="562"/>
        <v>theater</v>
      </c>
      <c r="R3606" t="str">
        <f t="shared" si="563"/>
        <v>plays</v>
      </c>
      <c r="S3606" s="10">
        <f t="shared" si="564"/>
        <v>42482.765694444446</v>
      </c>
      <c r="T3606" s="10">
        <f t="shared" si="565"/>
        <v>42489.040972222225</v>
      </c>
      <c r="U3606">
        <f t="shared" si="566"/>
        <v>2016</v>
      </c>
      <c r="V3606">
        <f t="shared" si="567"/>
        <v>2016</v>
      </c>
      <c r="W3606" t="str">
        <f t="shared" si="568"/>
        <v>Apr</v>
      </c>
      <c r="X3606" t="str">
        <f t="shared" si="569"/>
        <v>1000 to 4999</v>
      </c>
      <c r="Y3606" s="12">
        <f>VLOOKUP(H3606,Table1[#All],2,)*Kickstarter!E3606</f>
        <v>3385</v>
      </c>
      <c r="Z3606" s="5">
        <f>Y3606/'currency conversion'!$B$18</f>
        <v>7.3471681040535939E-5</v>
      </c>
    </row>
    <row r="3607" spans="1:26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0"/>
        <v>1.84</v>
      </c>
      <c r="P3607" s="6">
        <f t="shared" si="561"/>
        <v>30.666666666666668</v>
      </c>
      <c r="Q3607" t="str">
        <f t="shared" si="562"/>
        <v>theater</v>
      </c>
      <c r="R3607" t="str">
        <f t="shared" si="563"/>
        <v>plays</v>
      </c>
      <c r="S3607" s="10">
        <f t="shared" si="564"/>
        <v>42383.543124999997</v>
      </c>
      <c r="T3607" s="10">
        <f t="shared" si="565"/>
        <v>42413.543124999997</v>
      </c>
      <c r="U3607">
        <f t="shared" si="566"/>
        <v>2016</v>
      </c>
      <c r="V3607">
        <f t="shared" si="567"/>
        <v>2016</v>
      </c>
      <c r="W3607" t="str">
        <f t="shared" si="568"/>
        <v>Jan</v>
      </c>
      <c r="X3607" t="str">
        <f t="shared" si="569"/>
        <v>&lt;1000</v>
      </c>
      <c r="Y3607" s="12">
        <f>VLOOKUP(H3607,Table1[#All],2,)*Kickstarter!E3607</f>
        <v>602.6</v>
      </c>
      <c r="Z3607" s="5">
        <f>Y3607/'currency conversion'!$B$18</f>
        <v>1.307947858051018E-5</v>
      </c>
    </row>
    <row r="3608" spans="1:26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0"/>
        <v>1.3026666666666666</v>
      </c>
      <c r="P3608" s="6">
        <f t="shared" si="561"/>
        <v>61.0625</v>
      </c>
      <c r="Q3608" t="str">
        <f t="shared" si="562"/>
        <v>theater</v>
      </c>
      <c r="R3608" t="str">
        <f t="shared" si="563"/>
        <v>plays</v>
      </c>
      <c r="S3608" s="10">
        <f t="shared" si="564"/>
        <v>42566.354826388888</v>
      </c>
      <c r="T3608" s="10">
        <f t="shared" si="565"/>
        <v>42596.354826388888</v>
      </c>
      <c r="U3608">
        <f t="shared" si="566"/>
        <v>2016</v>
      </c>
      <c r="V3608">
        <f t="shared" si="567"/>
        <v>2016</v>
      </c>
      <c r="W3608" t="str">
        <f t="shared" si="568"/>
        <v>Jul</v>
      </c>
      <c r="X3608" t="str">
        <f t="shared" si="569"/>
        <v>1000 to 4999</v>
      </c>
      <c r="Y3608" s="12">
        <f>VLOOKUP(H3608,Table1[#All],2,)*Kickstarter!E3608</f>
        <v>5119.4800000000005</v>
      </c>
      <c r="Z3608" s="5">
        <f>Y3608/'currency conversion'!$B$18</f>
        <v>1.1111870063616041E-4</v>
      </c>
    </row>
    <row r="3609" spans="1:26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0"/>
        <v>1.0545454545454545</v>
      </c>
      <c r="P3609" s="6">
        <f t="shared" si="561"/>
        <v>29</v>
      </c>
      <c r="Q3609" t="str">
        <f t="shared" si="562"/>
        <v>theater</v>
      </c>
      <c r="R3609" t="str">
        <f t="shared" si="563"/>
        <v>plays</v>
      </c>
      <c r="S3609" s="10">
        <f t="shared" si="564"/>
        <v>42338.713912037041</v>
      </c>
      <c r="T3609" s="10">
        <f t="shared" si="565"/>
        <v>42352.75</v>
      </c>
      <c r="U3609">
        <f t="shared" si="566"/>
        <v>2015</v>
      </c>
      <c r="V3609">
        <f t="shared" si="567"/>
        <v>2015</v>
      </c>
      <c r="W3609" t="str">
        <f t="shared" si="568"/>
        <v>Nov</v>
      </c>
      <c r="X3609" t="str">
        <f t="shared" si="569"/>
        <v>&lt;1000</v>
      </c>
      <c r="Y3609" s="12">
        <f>VLOOKUP(H3609,Table1[#All],2,)*Kickstarter!E3609</f>
        <v>759.80000000000007</v>
      </c>
      <c r="Z3609" s="5">
        <f>Y3609/'currency conversion'!$B$18</f>
        <v>1.6491516471078055E-5</v>
      </c>
    </row>
    <row r="3610" spans="1:26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0"/>
        <v>1</v>
      </c>
      <c r="P3610" s="6">
        <f t="shared" si="561"/>
        <v>29.62962962962963</v>
      </c>
      <c r="Q3610" t="str">
        <f t="shared" si="562"/>
        <v>theater</v>
      </c>
      <c r="R3610" t="str">
        <f t="shared" si="563"/>
        <v>plays</v>
      </c>
      <c r="S3610" s="10">
        <f t="shared" si="564"/>
        <v>42506.459374999999</v>
      </c>
      <c r="T3610" s="10">
        <f t="shared" si="565"/>
        <v>42538.333333333328</v>
      </c>
      <c r="U3610">
        <f t="shared" si="566"/>
        <v>2016</v>
      </c>
      <c r="V3610">
        <f t="shared" si="567"/>
        <v>2016</v>
      </c>
      <c r="W3610" t="str">
        <f t="shared" si="568"/>
        <v>May</v>
      </c>
      <c r="X3610" t="str">
        <f t="shared" si="569"/>
        <v>&lt;1000</v>
      </c>
      <c r="Y3610" s="12">
        <f>VLOOKUP(H3610,Table1[#All],2,)*Kickstarter!E3610</f>
        <v>1048</v>
      </c>
      <c r="Z3610" s="5">
        <f>Y3610/'currency conversion'!$B$18</f>
        <v>2.2746919270452486E-5</v>
      </c>
    </row>
    <row r="3611" spans="1:26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0"/>
        <v>1.5331632653061225</v>
      </c>
      <c r="P3611" s="6">
        <f t="shared" si="561"/>
        <v>143.0952380952381</v>
      </c>
      <c r="Q3611" t="str">
        <f t="shared" si="562"/>
        <v>theater</v>
      </c>
      <c r="R3611" t="str">
        <f t="shared" si="563"/>
        <v>plays</v>
      </c>
      <c r="S3611" s="10">
        <f t="shared" si="564"/>
        <v>42429.741724537038</v>
      </c>
      <c r="T3611" s="10">
        <f t="shared" si="565"/>
        <v>42459.700057870374</v>
      </c>
      <c r="U3611">
        <f t="shared" si="566"/>
        <v>2016</v>
      </c>
      <c r="V3611">
        <f t="shared" si="567"/>
        <v>2016</v>
      </c>
      <c r="W3611" t="str">
        <f t="shared" si="568"/>
        <v>Feb</v>
      </c>
      <c r="X3611" t="str">
        <f t="shared" si="569"/>
        <v>1000 to 4999</v>
      </c>
      <c r="Y3611" s="12">
        <f>VLOOKUP(H3611,Table1[#All],2,)*Kickstarter!E3611</f>
        <v>3936.55</v>
      </c>
      <c r="Z3611" s="5">
        <f>Y3611/'currency conversion'!$B$18</f>
        <v>8.5443115509637149E-5</v>
      </c>
    </row>
    <row r="3612" spans="1:26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0"/>
        <v>1.623</v>
      </c>
      <c r="P3612" s="6">
        <f t="shared" si="561"/>
        <v>52.354838709677416</v>
      </c>
      <c r="Q3612" t="str">
        <f t="shared" si="562"/>
        <v>theater</v>
      </c>
      <c r="R3612" t="str">
        <f t="shared" si="563"/>
        <v>plays</v>
      </c>
      <c r="S3612" s="10">
        <f t="shared" si="564"/>
        <v>42203.182129629626</v>
      </c>
      <c r="T3612" s="10">
        <f t="shared" si="565"/>
        <v>42233.182129629626</v>
      </c>
      <c r="U3612">
        <f t="shared" si="566"/>
        <v>2015</v>
      </c>
      <c r="V3612">
        <f t="shared" si="567"/>
        <v>2015</v>
      </c>
      <c r="W3612" t="str">
        <f t="shared" si="568"/>
        <v>Jul</v>
      </c>
      <c r="X3612" t="str">
        <f t="shared" si="569"/>
        <v>1000 to 4999</v>
      </c>
      <c r="Y3612" s="12">
        <f>VLOOKUP(H3612,Table1[#All],2,)*Kickstarter!E3612</f>
        <v>2126.13</v>
      </c>
      <c r="Z3612" s="5">
        <f>Y3612/'currency conversion'!$B$18</f>
        <v>4.6147812469930483E-5</v>
      </c>
    </row>
    <row r="3613" spans="1:26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0"/>
        <v>1.36</v>
      </c>
      <c r="P3613" s="6">
        <f t="shared" si="561"/>
        <v>66.666666666666671</v>
      </c>
      <c r="Q3613" t="str">
        <f t="shared" si="562"/>
        <v>theater</v>
      </c>
      <c r="R3613" t="str">
        <f t="shared" si="563"/>
        <v>plays</v>
      </c>
      <c r="S3613" s="10">
        <f t="shared" si="564"/>
        <v>42072.120381944449</v>
      </c>
      <c r="T3613" s="10">
        <f t="shared" si="565"/>
        <v>42102.120381944449</v>
      </c>
      <c r="U3613">
        <f t="shared" si="566"/>
        <v>2015</v>
      </c>
      <c r="V3613">
        <f t="shared" si="567"/>
        <v>2015</v>
      </c>
      <c r="W3613" t="str">
        <f t="shared" si="568"/>
        <v>Mar</v>
      </c>
      <c r="X3613" t="str">
        <f t="shared" si="569"/>
        <v>1000 to 4999</v>
      </c>
      <c r="Y3613" s="12">
        <f>VLOOKUP(H3613,Table1[#All],2,)*Kickstarter!E3613</f>
        <v>4454</v>
      </c>
      <c r="Z3613" s="5">
        <f>Y3613/'currency conversion'!$B$18</f>
        <v>9.6674406899423067E-5</v>
      </c>
    </row>
    <row r="3614" spans="1:26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0"/>
        <v>1.444</v>
      </c>
      <c r="P3614" s="6">
        <f t="shared" si="561"/>
        <v>126.66666666666667</v>
      </c>
      <c r="Q3614" t="str">
        <f t="shared" si="562"/>
        <v>theater</v>
      </c>
      <c r="R3614" t="str">
        <f t="shared" si="563"/>
        <v>plays</v>
      </c>
      <c r="S3614" s="10">
        <f t="shared" si="564"/>
        <v>41789.476979166662</v>
      </c>
      <c r="T3614" s="10">
        <f t="shared" si="565"/>
        <v>41799.476979166662</v>
      </c>
      <c r="U3614">
        <f t="shared" si="566"/>
        <v>2014</v>
      </c>
      <c r="V3614">
        <f t="shared" si="567"/>
        <v>2014</v>
      </c>
      <c r="W3614" t="str">
        <f t="shared" si="568"/>
        <v>May</v>
      </c>
      <c r="X3614" t="str">
        <f t="shared" si="569"/>
        <v>5000 to 9999</v>
      </c>
      <c r="Y3614" s="12">
        <f>VLOOKUP(H3614,Table1[#All],2,)*Kickstarter!E3614</f>
        <v>5415</v>
      </c>
      <c r="Z3614" s="5">
        <f>Y3614/'currency conversion'!$B$18</f>
        <v>1.1753298458921776E-4</v>
      </c>
    </row>
    <row r="3615" spans="1:26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0"/>
        <v>1</v>
      </c>
      <c r="P3615" s="6">
        <f t="shared" si="561"/>
        <v>62.5</v>
      </c>
      <c r="Q3615" t="str">
        <f t="shared" si="562"/>
        <v>theater</v>
      </c>
      <c r="R3615" t="str">
        <f t="shared" si="563"/>
        <v>plays</v>
      </c>
      <c r="S3615" s="10">
        <f t="shared" si="564"/>
        <v>41788.33997685185</v>
      </c>
      <c r="T3615" s="10">
        <f t="shared" si="565"/>
        <v>41818.33997685185</v>
      </c>
      <c r="U3615">
        <f t="shared" si="566"/>
        <v>2014</v>
      </c>
      <c r="V3615">
        <f t="shared" si="567"/>
        <v>2014</v>
      </c>
      <c r="W3615" t="str">
        <f t="shared" si="568"/>
        <v>May</v>
      </c>
      <c r="X3615" t="str">
        <f t="shared" si="569"/>
        <v>1000 to 4999</v>
      </c>
      <c r="Y3615" s="12">
        <f>VLOOKUP(H3615,Table1[#All],2,)*Kickstarter!E3615</f>
        <v>1250</v>
      </c>
      <c r="Z3615" s="5">
        <f>Y3615/'currency conversion'!$B$18</f>
        <v>2.7131344549680922E-5</v>
      </c>
    </row>
    <row r="3616" spans="1:26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0"/>
        <v>1.008</v>
      </c>
      <c r="P3616" s="6">
        <f t="shared" si="561"/>
        <v>35.492957746478872</v>
      </c>
      <c r="Q3616" t="str">
        <f t="shared" si="562"/>
        <v>theater</v>
      </c>
      <c r="R3616" t="str">
        <f t="shared" si="563"/>
        <v>plays</v>
      </c>
      <c r="S3616" s="10">
        <f t="shared" si="564"/>
        <v>42143.791851851856</v>
      </c>
      <c r="T3616" s="10">
        <f t="shared" si="565"/>
        <v>42173.791851851856</v>
      </c>
      <c r="U3616">
        <f t="shared" si="566"/>
        <v>2015</v>
      </c>
      <c r="V3616">
        <f t="shared" si="567"/>
        <v>2015</v>
      </c>
      <c r="W3616" t="str">
        <f t="shared" si="568"/>
        <v>May</v>
      </c>
      <c r="X3616" t="str">
        <f t="shared" si="569"/>
        <v>1000 to 4999</v>
      </c>
      <c r="Y3616" s="12">
        <f>VLOOKUP(H3616,Table1[#All],2,)*Kickstarter!E3616</f>
        <v>2520</v>
      </c>
      <c r="Z3616" s="5">
        <f>Y3616/'currency conversion'!$B$18</f>
        <v>5.4696790612156742E-5</v>
      </c>
    </row>
    <row r="3617" spans="1:26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0"/>
        <v>1.0680000000000001</v>
      </c>
      <c r="P3617" s="6">
        <f t="shared" si="561"/>
        <v>37.083333333333336</v>
      </c>
      <c r="Q3617" t="str">
        <f t="shared" si="562"/>
        <v>theater</v>
      </c>
      <c r="R3617" t="str">
        <f t="shared" si="563"/>
        <v>plays</v>
      </c>
      <c r="S3617" s="10">
        <f t="shared" si="564"/>
        <v>42318.343703703707</v>
      </c>
      <c r="T3617" s="10">
        <f t="shared" si="565"/>
        <v>42348.343703703707</v>
      </c>
      <c r="U3617">
        <f t="shared" si="566"/>
        <v>2015</v>
      </c>
      <c r="V3617">
        <f t="shared" si="567"/>
        <v>2015</v>
      </c>
      <c r="W3617" t="str">
        <f t="shared" si="568"/>
        <v>Nov</v>
      </c>
      <c r="X3617" t="str">
        <f t="shared" si="569"/>
        <v>1000 to 4999</v>
      </c>
      <c r="Y3617" s="12">
        <f>VLOOKUP(H3617,Table1[#All],2,)*Kickstarter!E3617</f>
        <v>3497.7000000000003</v>
      </c>
      <c r="Z3617" s="5">
        <f>Y3617/'currency conversion'!$B$18</f>
        <v>7.5917843065135171E-5</v>
      </c>
    </row>
    <row r="3618" spans="1:26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0"/>
        <v>1.248</v>
      </c>
      <c r="P3618" s="6">
        <f t="shared" si="561"/>
        <v>69.333333333333329</v>
      </c>
      <c r="Q3618" t="str">
        <f t="shared" si="562"/>
        <v>theater</v>
      </c>
      <c r="R3618" t="str">
        <f t="shared" si="563"/>
        <v>plays</v>
      </c>
      <c r="S3618" s="10">
        <f t="shared" si="564"/>
        <v>42052.699814814812</v>
      </c>
      <c r="T3618" s="10">
        <f t="shared" si="565"/>
        <v>42082.658148148148</v>
      </c>
      <c r="U3618">
        <f t="shared" si="566"/>
        <v>2015</v>
      </c>
      <c r="V3618">
        <f t="shared" si="567"/>
        <v>2015</v>
      </c>
      <c r="W3618" t="str">
        <f t="shared" si="568"/>
        <v>Feb</v>
      </c>
      <c r="X3618" t="str">
        <f t="shared" si="569"/>
        <v>1000 to 4999</v>
      </c>
      <c r="Y3618" s="12">
        <f>VLOOKUP(H3618,Table1[#All],2,)*Kickstarter!E3618</f>
        <v>4087.2000000000003</v>
      </c>
      <c r="Z3618" s="5">
        <f>Y3618/'currency conversion'!$B$18</f>
        <v>8.8712985154764705E-5</v>
      </c>
    </row>
    <row r="3619" spans="1:26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0"/>
        <v>1.1891891891891893</v>
      </c>
      <c r="P3619" s="6">
        <f t="shared" si="561"/>
        <v>17.254901960784313</v>
      </c>
      <c r="Q3619" t="str">
        <f t="shared" si="562"/>
        <v>theater</v>
      </c>
      <c r="R3619" t="str">
        <f t="shared" si="563"/>
        <v>plays</v>
      </c>
      <c r="S3619" s="10">
        <f t="shared" si="564"/>
        <v>42779.360289351855</v>
      </c>
      <c r="T3619" s="10">
        <f t="shared" si="565"/>
        <v>42793.75</v>
      </c>
      <c r="U3619">
        <f t="shared" si="566"/>
        <v>2017</v>
      </c>
      <c r="V3619">
        <f t="shared" si="567"/>
        <v>2017</v>
      </c>
      <c r="W3619" t="str">
        <f t="shared" si="568"/>
        <v>Feb</v>
      </c>
      <c r="X3619" t="str">
        <f t="shared" si="569"/>
        <v>&lt;1000</v>
      </c>
      <c r="Y3619" s="12">
        <f>VLOOKUP(H3619,Table1[#All],2,)*Kickstarter!E3619</f>
        <v>1152.8</v>
      </c>
      <c r="Z3619" s="5">
        <f>Y3619/'currency conversion'!$B$18</f>
        <v>2.5021611197497734E-5</v>
      </c>
    </row>
    <row r="3620" spans="1:26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0"/>
        <v>1.01</v>
      </c>
      <c r="P3620" s="6">
        <f t="shared" si="561"/>
        <v>36.071428571428569</v>
      </c>
      <c r="Q3620" t="str">
        <f t="shared" si="562"/>
        <v>theater</v>
      </c>
      <c r="R3620" t="str">
        <f t="shared" si="563"/>
        <v>plays</v>
      </c>
      <c r="S3620" s="10">
        <f t="shared" si="564"/>
        <v>42128.377893518518</v>
      </c>
      <c r="T3620" s="10">
        <f t="shared" si="565"/>
        <v>42158.377893518518</v>
      </c>
      <c r="U3620">
        <f t="shared" si="566"/>
        <v>2015</v>
      </c>
      <c r="V3620">
        <f t="shared" si="567"/>
        <v>2015</v>
      </c>
      <c r="W3620" t="str">
        <f t="shared" si="568"/>
        <v>May</v>
      </c>
      <c r="X3620" t="str">
        <f t="shared" si="569"/>
        <v>1000 to 4999</v>
      </c>
      <c r="Y3620" s="12">
        <f>VLOOKUP(H3620,Table1[#All],2,)*Kickstarter!E3620</f>
        <v>2646.2000000000003</v>
      </c>
      <c r="Z3620" s="5">
        <f>Y3620/'currency conversion'!$B$18</f>
        <v>5.7435971157892529E-5</v>
      </c>
    </row>
    <row r="3621" spans="1:26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0"/>
        <v>1.1299999999999999</v>
      </c>
      <c r="P3621" s="6">
        <f t="shared" si="561"/>
        <v>66.470588235294116</v>
      </c>
      <c r="Q3621" t="str">
        <f t="shared" si="562"/>
        <v>theater</v>
      </c>
      <c r="R3621" t="str">
        <f t="shared" si="563"/>
        <v>plays</v>
      </c>
      <c r="S3621" s="10">
        <f t="shared" si="564"/>
        <v>42660.882245370369</v>
      </c>
      <c r="T3621" s="10">
        <f t="shared" si="565"/>
        <v>42693.666666666672</v>
      </c>
      <c r="U3621">
        <f t="shared" si="566"/>
        <v>2016</v>
      </c>
      <c r="V3621">
        <f t="shared" si="567"/>
        <v>2016</v>
      </c>
      <c r="W3621" t="str">
        <f t="shared" si="568"/>
        <v>Oct</v>
      </c>
      <c r="X3621" t="str">
        <f t="shared" si="569"/>
        <v>1000 to 4999</v>
      </c>
      <c r="Y3621" s="12">
        <f>VLOOKUP(H3621,Table1[#All],2,)*Kickstarter!E3621</f>
        <v>1130</v>
      </c>
      <c r="Z3621" s="5">
        <f>Y3621/'currency conversion'!$B$18</f>
        <v>2.4526735472911555E-5</v>
      </c>
    </row>
    <row r="3622" spans="1:26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0"/>
        <v>1.0519047619047619</v>
      </c>
      <c r="P3622" s="6">
        <f t="shared" si="561"/>
        <v>56.065989847715734</v>
      </c>
      <c r="Q3622" t="str">
        <f t="shared" si="562"/>
        <v>theater</v>
      </c>
      <c r="R3622" t="str">
        <f t="shared" si="563"/>
        <v>plays</v>
      </c>
      <c r="S3622" s="10">
        <f t="shared" si="564"/>
        <v>42037.688206018516</v>
      </c>
      <c r="T3622" s="10">
        <f t="shared" si="565"/>
        <v>42067.916666666672</v>
      </c>
      <c r="U3622">
        <f t="shared" si="566"/>
        <v>2015</v>
      </c>
      <c r="V3622">
        <f t="shared" si="567"/>
        <v>2015</v>
      </c>
      <c r="W3622" t="str">
        <f t="shared" si="568"/>
        <v>Feb</v>
      </c>
      <c r="X3622" t="str">
        <f t="shared" si="569"/>
        <v>10000 to 14999</v>
      </c>
      <c r="Y3622" s="12">
        <f>VLOOKUP(H3622,Table1[#All],2,)*Kickstarter!E3622</f>
        <v>11045</v>
      </c>
      <c r="Z3622" s="5">
        <f>Y3622/'currency conversion'!$B$18</f>
        <v>2.3973256044098064E-4</v>
      </c>
    </row>
    <row r="3623" spans="1:26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0"/>
        <v>1.0973333333333333</v>
      </c>
      <c r="P3623" s="6">
        <f t="shared" si="561"/>
        <v>47.028571428571432</v>
      </c>
      <c r="Q3623" t="str">
        <f t="shared" si="562"/>
        <v>theater</v>
      </c>
      <c r="R3623" t="str">
        <f t="shared" si="563"/>
        <v>plays</v>
      </c>
      <c r="S3623" s="10">
        <f t="shared" si="564"/>
        <v>42619.685694444444</v>
      </c>
      <c r="T3623" s="10">
        <f t="shared" si="565"/>
        <v>42643.625</v>
      </c>
      <c r="U3623">
        <f t="shared" si="566"/>
        <v>2016</v>
      </c>
      <c r="V3623">
        <f t="shared" si="567"/>
        <v>2016</v>
      </c>
      <c r="W3623" t="str">
        <f t="shared" si="568"/>
        <v>Sep</v>
      </c>
      <c r="X3623" t="str">
        <f t="shared" si="569"/>
        <v>1000 to 4999</v>
      </c>
      <c r="Y3623" s="12">
        <f>VLOOKUP(H3623,Table1[#All],2,)*Kickstarter!E3623</f>
        <v>3292</v>
      </c>
      <c r="Z3623" s="5">
        <f>Y3623/'currency conversion'!$B$18</f>
        <v>7.1453109006039677E-5</v>
      </c>
    </row>
    <row r="3624" spans="1:26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0"/>
        <v>1.00099</v>
      </c>
      <c r="P3624" s="6">
        <f t="shared" si="561"/>
        <v>47.666190476190479</v>
      </c>
      <c r="Q3624" t="str">
        <f t="shared" si="562"/>
        <v>theater</v>
      </c>
      <c r="R3624" t="str">
        <f t="shared" si="563"/>
        <v>plays</v>
      </c>
      <c r="S3624" s="10">
        <f t="shared" si="564"/>
        <v>41876.971886574072</v>
      </c>
      <c r="T3624" s="10">
        <f t="shared" si="565"/>
        <v>41909.890972222223</v>
      </c>
      <c r="U3624">
        <f t="shared" si="566"/>
        <v>2014</v>
      </c>
      <c r="V3624">
        <f t="shared" si="567"/>
        <v>2014</v>
      </c>
      <c r="W3624" t="str">
        <f t="shared" si="568"/>
        <v>Aug</v>
      </c>
      <c r="X3624" t="str">
        <f t="shared" si="569"/>
        <v>1000 to 4999</v>
      </c>
      <c r="Y3624" s="12">
        <f>VLOOKUP(H3624,Table1[#All],2,)*Kickstarter!E3624</f>
        <v>1000.99</v>
      </c>
      <c r="Z3624" s="5">
        <f>Y3624/'currency conversion'!$B$18</f>
        <v>2.1726563664628087E-5</v>
      </c>
    </row>
    <row r="3625" spans="1:26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0"/>
        <v>1.2</v>
      </c>
      <c r="P3625" s="6">
        <f t="shared" si="561"/>
        <v>88.235294117647058</v>
      </c>
      <c r="Q3625" t="str">
        <f t="shared" si="562"/>
        <v>theater</v>
      </c>
      <c r="R3625" t="str">
        <f t="shared" si="563"/>
        <v>plays</v>
      </c>
      <c r="S3625" s="10">
        <f t="shared" si="564"/>
        <v>41828.486921296295</v>
      </c>
      <c r="T3625" s="10">
        <f t="shared" si="565"/>
        <v>41846.041666666664</v>
      </c>
      <c r="U3625">
        <f t="shared" si="566"/>
        <v>2014</v>
      </c>
      <c r="V3625">
        <f t="shared" si="567"/>
        <v>2014</v>
      </c>
      <c r="W3625" t="str">
        <f t="shared" si="568"/>
        <v>Jul</v>
      </c>
      <c r="X3625" t="str">
        <f t="shared" si="569"/>
        <v>1000 to 4999</v>
      </c>
      <c r="Y3625" s="12">
        <f>VLOOKUP(H3625,Table1[#All],2,)*Kickstarter!E3625</f>
        <v>3000</v>
      </c>
      <c r="Z3625" s="5">
        <f>Y3625/'currency conversion'!$B$18</f>
        <v>6.5115226919234219E-5</v>
      </c>
    </row>
    <row r="3626" spans="1:26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0"/>
        <v>1.0493333333333332</v>
      </c>
      <c r="P3626" s="6">
        <f t="shared" si="561"/>
        <v>80.717948717948715</v>
      </c>
      <c r="Q3626" t="str">
        <f t="shared" si="562"/>
        <v>theater</v>
      </c>
      <c r="R3626" t="str">
        <f t="shared" si="563"/>
        <v>plays</v>
      </c>
      <c r="S3626" s="10">
        <f t="shared" si="564"/>
        <v>42545.524189814816</v>
      </c>
      <c r="T3626" s="10">
        <f t="shared" si="565"/>
        <v>42605.524189814816</v>
      </c>
      <c r="U3626">
        <f t="shared" si="566"/>
        <v>2016</v>
      </c>
      <c r="V3626">
        <f t="shared" si="567"/>
        <v>2016</v>
      </c>
      <c r="W3626" t="str">
        <f t="shared" si="568"/>
        <v>Jun</v>
      </c>
      <c r="X3626" t="str">
        <f t="shared" si="569"/>
        <v>1000 to 4999</v>
      </c>
      <c r="Y3626" s="12">
        <f>VLOOKUP(H3626,Table1[#All],2,)*Kickstarter!E3626</f>
        <v>3148</v>
      </c>
      <c r="Z3626" s="5">
        <f>Y3626/'currency conversion'!$B$18</f>
        <v>6.8327578113916437E-5</v>
      </c>
    </row>
    <row r="3627" spans="1:26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0"/>
        <v>1.0266666666666666</v>
      </c>
      <c r="P3627" s="6">
        <f t="shared" si="561"/>
        <v>39.487179487179489</v>
      </c>
      <c r="Q3627" t="str">
        <f t="shared" si="562"/>
        <v>theater</v>
      </c>
      <c r="R3627" t="str">
        <f t="shared" si="563"/>
        <v>plays</v>
      </c>
      <c r="S3627" s="10">
        <f t="shared" si="564"/>
        <v>42157.402511574073</v>
      </c>
      <c r="T3627" s="10">
        <f t="shared" si="565"/>
        <v>42187.402511574073</v>
      </c>
      <c r="U3627">
        <f t="shared" si="566"/>
        <v>2015</v>
      </c>
      <c r="V3627">
        <f t="shared" si="567"/>
        <v>2015</v>
      </c>
      <c r="W3627" t="str">
        <f t="shared" si="568"/>
        <v>Jun</v>
      </c>
      <c r="X3627" t="str">
        <f t="shared" si="569"/>
        <v>1000 to 4999</v>
      </c>
      <c r="Y3627" s="12">
        <f>VLOOKUP(H3627,Table1[#All],2,)*Kickstarter!E3627</f>
        <v>4034.8</v>
      </c>
      <c r="Z3627" s="5">
        <f>Y3627/'currency conversion'!$B$18</f>
        <v>8.7575639191242078E-5</v>
      </c>
    </row>
    <row r="3628" spans="1:26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0"/>
        <v>1.0182500000000001</v>
      </c>
      <c r="P3628" s="6">
        <f t="shared" si="561"/>
        <v>84.854166666666671</v>
      </c>
      <c r="Q3628" t="str">
        <f t="shared" si="562"/>
        <v>theater</v>
      </c>
      <c r="R3628" t="str">
        <f t="shared" si="563"/>
        <v>plays</v>
      </c>
      <c r="S3628" s="10">
        <f t="shared" si="564"/>
        <v>41846.417326388888</v>
      </c>
      <c r="T3628" s="10">
        <f t="shared" si="565"/>
        <v>41867.417326388888</v>
      </c>
      <c r="U3628">
        <f t="shared" si="566"/>
        <v>2014</v>
      </c>
      <c r="V3628">
        <f t="shared" si="567"/>
        <v>2014</v>
      </c>
      <c r="W3628" t="str">
        <f t="shared" si="568"/>
        <v>Jul</v>
      </c>
      <c r="X3628" t="str">
        <f t="shared" si="569"/>
        <v>1000 to 4999</v>
      </c>
      <c r="Y3628" s="12">
        <f>VLOOKUP(H3628,Table1[#All],2,)*Kickstarter!E3628</f>
        <v>5335.63</v>
      </c>
      <c r="Z3628" s="5">
        <f>Y3628/'currency conversion'!$B$18</f>
        <v>1.1581025273569123E-4</v>
      </c>
    </row>
    <row r="3629" spans="1:26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0"/>
        <v>1</v>
      </c>
      <c r="P3629" s="6">
        <f t="shared" si="561"/>
        <v>68.965517241379317</v>
      </c>
      <c r="Q3629" t="str">
        <f t="shared" si="562"/>
        <v>theater</v>
      </c>
      <c r="R3629" t="str">
        <f t="shared" si="563"/>
        <v>plays</v>
      </c>
      <c r="S3629" s="10">
        <f t="shared" si="564"/>
        <v>42460.491747685184</v>
      </c>
      <c r="T3629" s="10">
        <f t="shared" si="565"/>
        <v>42510.915972222225</v>
      </c>
      <c r="U3629">
        <f t="shared" si="566"/>
        <v>2016</v>
      </c>
      <c r="V3629">
        <f t="shared" si="567"/>
        <v>2016</v>
      </c>
      <c r="W3629" t="str">
        <f t="shared" si="568"/>
        <v>Mar</v>
      </c>
      <c r="X3629" t="str">
        <f t="shared" si="569"/>
        <v>1000 to 4999</v>
      </c>
      <c r="Y3629" s="12">
        <f>VLOOKUP(H3629,Table1[#All],2,)*Kickstarter!E3629</f>
        <v>2000</v>
      </c>
      <c r="Z3629" s="5">
        <f>Y3629/'currency conversion'!$B$18</f>
        <v>4.3410151279489477E-5</v>
      </c>
    </row>
    <row r="3630" spans="1:26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0"/>
        <v>0</v>
      </c>
      <c r="P3630" s="6">
        <f t="shared" si="561"/>
        <v>0</v>
      </c>
      <c r="Q3630" t="str">
        <f t="shared" si="562"/>
        <v>theater</v>
      </c>
      <c r="R3630" t="str">
        <f t="shared" si="563"/>
        <v>musical</v>
      </c>
      <c r="S3630" s="10">
        <f t="shared" si="564"/>
        <v>42291.583287037036</v>
      </c>
      <c r="T3630" s="10">
        <f t="shared" si="565"/>
        <v>42351.624953703707</v>
      </c>
      <c r="U3630">
        <f t="shared" si="566"/>
        <v>2015</v>
      </c>
      <c r="V3630">
        <f t="shared" si="567"/>
        <v>2015</v>
      </c>
      <c r="W3630" t="str">
        <f t="shared" si="568"/>
        <v>Oct</v>
      </c>
      <c r="X3630" t="str">
        <f t="shared" si="569"/>
        <v>No funding</v>
      </c>
      <c r="Y3630" s="12">
        <f>VLOOKUP(H3630,Table1[#All],2,)*Kickstarter!E3630</f>
        <v>0</v>
      </c>
      <c r="Z3630" s="5">
        <f>Y3630/'currency conversion'!$B$18</f>
        <v>0</v>
      </c>
    </row>
    <row r="3631" spans="1:26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0"/>
        <v>1.9999999999999999E-6</v>
      </c>
      <c r="P3631" s="6">
        <f t="shared" si="561"/>
        <v>1</v>
      </c>
      <c r="Q3631" t="str">
        <f t="shared" si="562"/>
        <v>theater</v>
      </c>
      <c r="R3631" t="str">
        <f t="shared" si="563"/>
        <v>musical</v>
      </c>
      <c r="S3631" s="10">
        <f t="shared" si="564"/>
        <v>42436.844490740739</v>
      </c>
      <c r="T3631" s="10">
        <f t="shared" si="565"/>
        <v>42495.458333333328</v>
      </c>
      <c r="U3631">
        <f t="shared" si="566"/>
        <v>2016</v>
      </c>
      <c r="V3631">
        <f t="shared" si="567"/>
        <v>2016</v>
      </c>
      <c r="W3631" t="str">
        <f t="shared" si="568"/>
        <v>Mar</v>
      </c>
      <c r="X3631" t="str">
        <f t="shared" si="569"/>
        <v>&lt;1000</v>
      </c>
      <c r="Y3631" s="12">
        <f>VLOOKUP(H3631,Table1[#All],2,)*Kickstarter!E3631</f>
        <v>2</v>
      </c>
      <c r="Z3631" s="5">
        <f>Y3631/'currency conversion'!$B$18</f>
        <v>4.3410151279489474E-8</v>
      </c>
    </row>
    <row r="3632" spans="1:26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0"/>
        <v>3.3333333333333332E-4</v>
      </c>
      <c r="P3632" s="6">
        <f t="shared" si="561"/>
        <v>1</v>
      </c>
      <c r="Q3632" t="str">
        <f t="shared" si="562"/>
        <v>theater</v>
      </c>
      <c r="R3632" t="str">
        <f t="shared" si="563"/>
        <v>musical</v>
      </c>
      <c r="S3632" s="10">
        <f t="shared" si="564"/>
        <v>41942.59710648148</v>
      </c>
      <c r="T3632" s="10">
        <f t="shared" si="565"/>
        <v>41972.638773148152</v>
      </c>
      <c r="U3632">
        <f t="shared" si="566"/>
        <v>2014</v>
      </c>
      <c r="V3632">
        <f t="shared" si="567"/>
        <v>2014</v>
      </c>
      <c r="W3632" t="str">
        <f t="shared" si="568"/>
        <v>Oct</v>
      </c>
      <c r="X3632" t="str">
        <f t="shared" si="569"/>
        <v>&lt;1000</v>
      </c>
      <c r="Y3632" s="12">
        <f>VLOOKUP(H3632,Table1[#All],2,)*Kickstarter!E3632</f>
        <v>1.31</v>
      </c>
      <c r="Z3632" s="5">
        <f>Y3632/'currency conversion'!$B$18</f>
        <v>2.8433649088065608E-8</v>
      </c>
    </row>
    <row r="3633" spans="1:26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0"/>
        <v>0.51023391812865493</v>
      </c>
      <c r="P3633" s="6">
        <f t="shared" si="561"/>
        <v>147.88135593220338</v>
      </c>
      <c r="Q3633" t="str">
        <f t="shared" si="562"/>
        <v>theater</v>
      </c>
      <c r="R3633" t="str">
        <f t="shared" si="563"/>
        <v>musical</v>
      </c>
      <c r="S3633" s="10">
        <f t="shared" si="564"/>
        <v>41880.503437499996</v>
      </c>
      <c r="T3633" s="10">
        <f t="shared" si="565"/>
        <v>41904.915972222225</v>
      </c>
      <c r="U3633">
        <f t="shared" si="566"/>
        <v>2014</v>
      </c>
      <c r="V3633">
        <f t="shared" si="567"/>
        <v>2014</v>
      </c>
      <c r="W3633" t="str">
        <f t="shared" si="568"/>
        <v>Aug</v>
      </c>
      <c r="X3633" t="str">
        <f t="shared" si="569"/>
        <v>5000 to 9999</v>
      </c>
      <c r="Y3633" s="12">
        <f>VLOOKUP(H3633,Table1[#All],2,)*Kickstarter!E3633</f>
        <v>8725</v>
      </c>
      <c r="Z3633" s="5">
        <f>Y3633/'currency conversion'!$B$18</f>
        <v>1.8937678495677284E-4</v>
      </c>
    </row>
    <row r="3634" spans="1:26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0"/>
        <v>0.2</v>
      </c>
      <c r="P3634" s="6">
        <f t="shared" si="561"/>
        <v>100</v>
      </c>
      <c r="Q3634" t="str">
        <f t="shared" si="562"/>
        <v>theater</v>
      </c>
      <c r="R3634" t="str">
        <f t="shared" si="563"/>
        <v>musical</v>
      </c>
      <c r="S3634" s="10">
        <f t="shared" si="564"/>
        <v>41946.686909722222</v>
      </c>
      <c r="T3634" s="10">
        <f t="shared" si="565"/>
        <v>41966.686909722222</v>
      </c>
      <c r="U3634">
        <f t="shared" si="566"/>
        <v>2014</v>
      </c>
      <c r="V3634">
        <f t="shared" si="567"/>
        <v>2014</v>
      </c>
      <c r="W3634" t="str">
        <f t="shared" si="568"/>
        <v>Nov</v>
      </c>
      <c r="X3634" t="str">
        <f t="shared" si="569"/>
        <v>&lt;1000</v>
      </c>
      <c r="Y3634" s="12">
        <f>VLOOKUP(H3634,Table1[#All],2,)*Kickstarter!E3634</f>
        <v>131</v>
      </c>
      <c r="Z3634" s="5">
        <f>Y3634/'currency conversion'!$B$18</f>
        <v>2.8433649088065608E-6</v>
      </c>
    </row>
    <row r="3635" spans="1:26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0"/>
        <v>0.35239999999999999</v>
      </c>
      <c r="P3635" s="6">
        <f t="shared" si="561"/>
        <v>56.838709677419352</v>
      </c>
      <c r="Q3635" t="str">
        <f t="shared" si="562"/>
        <v>theater</v>
      </c>
      <c r="R3635" t="str">
        <f t="shared" si="563"/>
        <v>musical</v>
      </c>
      <c r="S3635" s="10">
        <f t="shared" si="564"/>
        <v>42649.373460648145</v>
      </c>
      <c r="T3635" s="10">
        <f t="shared" si="565"/>
        <v>42692.791666666672</v>
      </c>
      <c r="U3635">
        <f t="shared" si="566"/>
        <v>2016</v>
      </c>
      <c r="V3635">
        <f t="shared" si="567"/>
        <v>2016</v>
      </c>
      <c r="W3635" t="str">
        <f t="shared" si="568"/>
        <v>Oct</v>
      </c>
      <c r="X3635" t="str">
        <f t="shared" si="569"/>
        <v>1000 to 4999</v>
      </c>
      <c r="Y3635" s="12">
        <f>VLOOKUP(H3635,Table1[#All],2,)*Kickstarter!E3635</f>
        <v>1762</v>
      </c>
      <c r="Z3635" s="5">
        <f>Y3635/'currency conversion'!$B$18</f>
        <v>3.8244343277230231E-5</v>
      </c>
    </row>
    <row r="3636" spans="1:26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0"/>
        <v>4.2466666666666666E-2</v>
      </c>
      <c r="P3636" s="6">
        <f t="shared" si="561"/>
        <v>176.94444444444446</v>
      </c>
      <c r="Q3636" t="str">
        <f t="shared" si="562"/>
        <v>theater</v>
      </c>
      <c r="R3636" t="str">
        <f t="shared" si="563"/>
        <v>musical</v>
      </c>
      <c r="S3636" s="10">
        <f t="shared" si="564"/>
        <v>42700.916365740741</v>
      </c>
      <c r="T3636" s="10">
        <f t="shared" si="565"/>
        <v>42748.915972222225</v>
      </c>
      <c r="U3636">
        <f t="shared" si="566"/>
        <v>2016</v>
      </c>
      <c r="V3636">
        <f t="shared" si="567"/>
        <v>2017</v>
      </c>
      <c r="W3636" t="str">
        <f t="shared" si="568"/>
        <v>Nov</v>
      </c>
      <c r="X3636" t="str">
        <f t="shared" si="569"/>
        <v>1000 to 4999</v>
      </c>
      <c r="Y3636" s="12">
        <f>VLOOKUP(H3636,Table1[#All],2,)*Kickstarter!E3636</f>
        <v>2388.75</v>
      </c>
      <c r="Z3636" s="5">
        <f>Y3636/'currency conversion'!$B$18</f>
        <v>5.1847999434440244E-5</v>
      </c>
    </row>
    <row r="3637" spans="1:26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0"/>
        <v>0.36457142857142855</v>
      </c>
      <c r="P3637" s="6">
        <f t="shared" si="561"/>
        <v>127.6</v>
      </c>
      <c r="Q3637" t="str">
        <f t="shared" si="562"/>
        <v>theater</v>
      </c>
      <c r="R3637" t="str">
        <f t="shared" si="563"/>
        <v>musical</v>
      </c>
      <c r="S3637" s="10">
        <f t="shared" si="564"/>
        <v>42450.63282407407</v>
      </c>
      <c r="T3637" s="10">
        <f t="shared" si="565"/>
        <v>42480.63282407407</v>
      </c>
      <c r="U3637">
        <f t="shared" si="566"/>
        <v>2016</v>
      </c>
      <c r="V3637">
        <f t="shared" si="567"/>
        <v>2016</v>
      </c>
      <c r="W3637" t="str">
        <f t="shared" si="568"/>
        <v>Mar</v>
      </c>
      <c r="X3637" t="str">
        <f t="shared" si="569"/>
        <v>1000 to 4999</v>
      </c>
      <c r="Y3637" s="12">
        <f>VLOOKUP(H3637,Table1[#All],2,)*Kickstarter!E3637</f>
        <v>1276</v>
      </c>
      <c r="Z3637" s="5">
        <f>Y3637/'currency conversion'!$B$18</f>
        <v>2.7695676516314287E-5</v>
      </c>
    </row>
    <row r="3638" spans="1:26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0"/>
        <v>0</v>
      </c>
      <c r="P3638" s="6">
        <f t="shared" si="561"/>
        <v>0</v>
      </c>
      <c r="Q3638" t="str">
        <f t="shared" si="562"/>
        <v>theater</v>
      </c>
      <c r="R3638" t="str">
        <f t="shared" si="563"/>
        <v>musical</v>
      </c>
      <c r="S3638" s="10">
        <f t="shared" si="564"/>
        <v>42226.444780092592</v>
      </c>
      <c r="T3638" s="10">
        <f t="shared" si="565"/>
        <v>42261.444780092592</v>
      </c>
      <c r="U3638">
        <f t="shared" si="566"/>
        <v>2015</v>
      </c>
      <c r="V3638">
        <f t="shared" si="567"/>
        <v>2015</v>
      </c>
      <c r="W3638" t="str">
        <f t="shared" si="568"/>
        <v>Aug</v>
      </c>
      <c r="X3638" t="str">
        <f t="shared" si="569"/>
        <v>No funding</v>
      </c>
      <c r="Y3638" s="12">
        <f>VLOOKUP(H3638,Table1[#All],2,)*Kickstarter!E3638</f>
        <v>0</v>
      </c>
      <c r="Z3638" s="5">
        <f>Y3638/'currency conversion'!$B$18</f>
        <v>0</v>
      </c>
    </row>
    <row r="3639" spans="1:26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0"/>
        <v>0.30866666666666664</v>
      </c>
      <c r="P3639" s="6">
        <f t="shared" si="561"/>
        <v>66.142857142857139</v>
      </c>
      <c r="Q3639" t="str">
        <f t="shared" si="562"/>
        <v>theater</v>
      </c>
      <c r="R3639" t="str">
        <f t="shared" si="563"/>
        <v>musical</v>
      </c>
      <c r="S3639" s="10">
        <f t="shared" si="564"/>
        <v>41975.450636574074</v>
      </c>
      <c r="T3639" s="10">
        <f t="shared" si="565"/>
        <v>42005.450636574074</v>
      </c>
      <c r="U3639">
        <f t="shared" si="566"/>
        <v>2014</v>
      </c>
      <c r="V3639">
        <f t="shared" si="567"/>
        <v>2015</v>
      </c>
      <c r="W3639" t="str">
        <f t="shared" si="568"/>
        <v>Dec</v>
      </c>
      <c r="X3639" t="str">
        <f t="shared" si="569"/>
        <v>&lt;1000</v>
      </c>
      <c r="Y3639" s="12">
        <f>VLOOKUP(H3639,Table1[#All],2,)*Kickstarter!E3639</f>
        <v>926</v>
      </c>
      <c r="Z3639" s="5">
        <f>Y3639/'currency conversion'!$B$18</f>
        <v>2.0098900042403626E-5</v>
      </c>
    </row>
    <row r="3640" spans="1:26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0"/>
        <v>6.545454545454546E-2</v>
      </c>
      <c r="P3640" s="6">
        <f t="shared" si="561"/>
        <v>108</v>
      </c>
      <c r="Q3640" t="str">
        <f t="shared" si="562"/>
        <v>theater</v>
      </c>
      <c r="R3640" t="str">
        <f t="shared" si="563"/>
        <v>musical</v>
      </c>
      <c r="S3640" s="10">
        <f t="shared" si="564"/>
        <v>42053.422824074078</v>
      </c>
      <c r="T3640" s="10">
        <f t="shared" si="565"/>
        <v>42113.381157407406</v>
      </c>
      <c r="U3640">
        <f t="shared" si="566"/>
        <v>2015</v>
      </c>
      <c r="V3640">
        <f t="shared" si="567"/>
        <v>2015</v>
      </c>
      <c r="W3640" t="str">
        <f t="shared" si="568"/>
        <v>Feb</v>
      </c>
      <c r="X3640" t="str">
        <f t="shared" si="569"/>
        <v>&lt;1000</v>
      </c>
      <c r="Y3640" s="12">
        <f>VLOOKUP(H3640,Table1[#All],2,)*Kickstarter!E3640</f>
        <v>162</v>
      </c>
      <c r="Z3640" s="5">
        <f>Y3640/'currency conversion'!$B$18</f>
        <v>3.5162222536386476E-6</v>
      </c>
    </row>
    <row r="3641" spans="1:26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0"/>
        <v>4.0000000000000003E-5</v>
      </c>
      <c r="P3641" s="6">
        <f t="shared" si="561"/>
        <v>1</v>
      </c>
      <c r="Q3641" t="str">
        <f t="shared" si="562"/>
        <v>theater</v>
      </c>
      <c r="R3641" t="str">
        <f t="shared" si="563"/>
        <v>musical</v>
      </c>
      <c r="S3641" s="10">
        <f t="shared" si="564"/>
        <v>42590.427152777775</v>
      </c>
      <c r="T3641" s="10">
        <f t="shared" si="565"/>
        <v>42650.382638888885</v>
      </c>
      <c r="U3641">
        <f t="shared" si="566"/>
        <v>2016</v>
      </c>
      <c r="V3641">
        <f t="shared" si="567"/>
        <v>2016</v>
      </c>
      <c r="W3641" t="str">
        <f t="shared" si="568"/>
        <v>Aug</v>
      </c>
      <c r="X3641" t="str">
        <f t="shared" si="569"/>
        <v>&lt;1000</v>
      </c>
      <c r="Y3641" s="12">
        <f>VLOOKUP(H3641,Table1[#All],2,)*Kickstarter!E3641</f>
        <v>1</v>
      </c>
      <c r="Z3641" s="5">
        <f>Y3641/'currency conversion'!$B$18</f>
        <v>2.1705075639744737E-8</v>
      </c>
    </row>
    <row r="3642" spans="1:26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0"/>
        <v>5.5E-2</v>
      </c>
      <c r="P3642" s="6">
        <f t="shared" si="561"/>
        <v>18.333333333333332</v>
      </c>
      <c r="Q3642" t="str">
        <f t="shared" si="562"/>
        <v>theater</v>
      </c>
      <c r="R3642" t="str">
        <f t="shared" si="563"/>
        <v>musical</v>
      </c>
      <c r="S3642" s="10">
        <f t="shared" si="564"/>
        <v>42104.531597222223</v>
      </c>
      <c r="T3642" s="10">
        <f t="shared" si="565"/>
        <v>42134.531597222223</v>
      </c>
      <c r="U3642">
        <f t="shared" si="566"/>
        <v>2015</v>
      </c>
      <c r="V3642">
        <f t="shared" si="567"/>
        <v>2015</v>
      </c>
      <c r="W3642" t="str">
        <f t="shared" si="568"/>
        <v>Apr</v>
      </c>
      <c r="X3642" t="str">
        <f t="shared" si="569"/>
        <v>&lt;1000</v>
      </c>
      <c r="Y3642" s="12">
        <f>VLOOKUP(H3642,Table1[#All],2,)*Kickstarter!E3642</f>
        <v>55</v>
      </c>
      <c r="Z3642" s="5">
        <f>Y3642/'currency conversion'!$B$18</f>
        <v>1.1937791601859607E-6</v>
      </c>
    </row>
    <row r="3643" spans="1:26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0"/>
        <v>0</v>
      </c>
      <c r="P3643" s="6">
        <f t="shared" si="561"/>
        <v>0</v>
      </c>
      <c r="Q3643" t="str">
        <f t="shared" si="562"/>
        <v>theater</v>
      </c>
      <c r="R3643" t="str">
        <f t="shared" si="563"/>
        <v>musical</v>
      </c>
      <c r="S3643" s="10">
        <f t="shared" si="564"/>
        <v>41899.377071759256</v>
      </c>
      <c r="T3643" s="10">
        <f t="shared" si="565"/>
        <v>41916.958333333336</v>
      </c>
      <c r="U3643">
        <f t="shared" si="566"/>
        <v>2014</v>
      </c>
      <c r="V3643">
        <f t="shared" si="567"/>
        <v>2014</v>
      </c>
      <c r="W3643" t="str">
        <f t="shared" si="568"/>
        <v>Sep</v>
      </c>
      <c r="X3643" t="str">
        <f t="shared" si="569"/>
        <v>No funding</v>
      </c>
      <c r="Y3643" s="12">
        <f>VLOOKUP(H3643,Table1[#All],2,)*Kickstarter!E3643</f>
        <v>0</v>
      </c>
      <c r="Z3643" s="5">
        <f>Y3643/'currency conversion'!$B$18</f>
        <v>0</v>
      </c>
    </row>
    <row r="3644" spans="1:26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0"/>
        <v>2.1428571428571429E-2</v>
      </c>
      <c r="P3644" s="6">
        <f t="shared" si="561"/>
        <v>7.5</v>
      </c>
      <c r="Q3644" t="str">
        <f t="shared" si="562"/>
        <v>theater</v>
      </c>
      <c r="R3644" t="str">
        <f t="shared" si="563"/>
        <v>musical</v>
      </c>
      <c r="S3644" s="10">
        <f t="shared" si="564"/>
        <v>42297.566284722227</v>
      </c>
      <c r="T3644" s="10">
        <f t="shared" si="565"/>
        <v>42338.458333333328</v>
      </c>
      <c r="U3644">
        <f t="shared" si="566"/>
        <v>2015</v>
      </c>
      <c r="V3644">
        <f t="shared" si="567"/>
        <v>2015</v>
      </c>
      <c r="W3644" t="str">
        <f t="shared" si="568"/>
        <v>Oct</v>
      </c>
      <c r="X3644" t="str">
        <f t="shared" si="569"/>
        <v>&lt;1000</v>
      </c>
      <c r="Y3644" s="12">
        <f>VLOOKUP(H3644,Table1[#All],2,)*Kickstarter!E3644</f>
        <v>17.099999999999998</v>
      </c>
      <c r="Z3644" s="5">
        <f>Y3644/'currency conversion'!$B$18</f>
        <v>3.7115679343963499E-7</v>
      </c>
    </row>
    <row r="3645" spans="1:26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0"/>
        <v>0</v>
      </c>
      <c r="P3645" s="6">
        <f t="shared" si="561"/>
        <v>0</v>
      </c>
      <c r="Q3645" t="str">
        <f t="shared" si="562"/>
        <v>theater</v>
      </c>
      <c r="R3645" t="str">
        <f t="shared" si="563"/>
        <v>musical</v>
      </c>
      <c r="S3645" s="10">
        <f t="shared" si="564"/>
        <v>42284.893969907411</v>
      </c>
      <c r="T3645" s="10">
        <f t="shared" si="565"/>
        <v>42324.935636574075</v>
      </c>
      <c r="U3645">
        <f t="shared" si="566"/>
        <v>2015</v>
      </c>
      <c r="V3645">
        <f t="shared" si="567"/>
        <v>2015</v>
      </c>
      <c r="W3645" t="str">
        <f t="shared" si="568"/>
        <v>Oct</v>
      </c>
      <c r="X3645" t="str">
        <f t="shared" si="569"/>
        <v>No funding</v>
      </c>
      <c r="Y3645" s="12">
        <f>VLOOKUP(H3645,Table1[#All],2,)*Kickstarter!E3645</f>
        <v>0</v>
      </c>
      <c r="Z3645" s="5">
        <f>Y3645/'currency conversion'!$B$18</f>
        <v>0</v>
      </c>
    </row>
    <row r="3646" spans="1:26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0"/>
        <v>0.16420000000000001</v>
      </c>
      <c r="P3646" s="6">
        <f t="shared" si="561"/>
        <v>68.416666666666671</v>
      </c>
      <c r="Q3646" t="str">
        <f t="shared" si="562"/>
        <v>theater</v>
      </c>
      <c r="R3646" t="str">
        <f t="shared" si="563"/>
        <v>musical</v>
      </c>
      <c r="S3646" s="10">
        <f t="shared" si="564"/>
        <v>42408.991747685184</v>
      </c>
      <c r="T3646" s="10">
        <f t="shared" si="565"/>
        <v>42436.957638888889</v>
      </c>
      <c r="U3646">
        <f t="shared" si="566"/>
        <v>2016</v>
      </c>
      <c r="V3646">
        <f t="shared" si="567"/>
        <v>2016</v>
      </c>
      <c r="W3646" t="str">
        <f t="shared" si="568"/>
        <v>Feb</v>
      </c>
      <c r="X3646" t="str">
        <f t="shared" si="569"/>
        <v>&lt;1000</v>
      </c>
      <c r="Y3646" s="12">
        <f>VLOOKUP(H3646,Table1[#All],2,)*Kickstarter!E3646</f>
        <v>821</v>
      </c>
      <c r="Z3646" s="5">
        <f>Y3646/'currency conversion'!$B$18</f>
        <v>1.781986710023043E-5</v>
      </c>
    </row>
    <row r="3647" spans="1:26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0"/>
        <v>1E-3</v>
      </c>
      <c r="P3647" s="6">
        <f t="shared" si="561"/>
        <v>1</v>
      </c>
      <c r="Q3647" t="str">
        <f t="shared" si="562"/>
        <v>theater</v>
      </c>
      <c r="R3647" t="str">
        <f t="shared" si="563"/>
        <v>musical</v>
      </c>
      <c r="S3647" s="10">
        <f t="shared" si="564"/>
        <v>42665.720347222217</v>
      </c>
      <c r="T3647" s="10">
        <f t="shared" si="565"/>
        <v>42695.762013888889</v>
      </c>
      <c r="U3647">
        <f t="shared" si="566"/>
        <v>2016</v>
      </c>
      <c r="V3647">
        <f t="shared" si="567"/>
        <v>2016</v>
      </c>
      <c r="W3647" t="str">
        <f t="shared" si="568"/>
        <v>Oct</v>
      </c>
      <c r="X3647" t="str">
        <f t="shared" si="569"/>
        <v>&lt;1000</v>
      </c>
      <c r="Y3647" s="12">
        <f>VLOOKUP(H3647,Table1[#All],2,)*Kickstarter!E3647</f>
        <v>0.75</v>
      </c>
      <c r="Z3647" s="5">
        <f>Y3647/'currency conversion'!$B$18</f>
        <v>1.6278806729808554E-8</v>
      </c>
    </row>
    <row r="3648" spans="1:26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0"/>
        <v>4.8099999999999997E-2</v>
      </c>
      <c r="P3648" s="6">
        <f t="shared" si="561"/>
        <v>60.125</v>
      </c>
      <c r="Q3648" t="str">
        <f t="shared" si="562"/>
        <v>theater</v>
      </c>
      <c r="R3648" t="str">
        <f t="shared" si="563"/>
        <v>musical</v>
      </c>
      <c r="S3648" s="10">
        <f t="shared" si="564"/>
        <v>42140.171319444446</v>
      </c>
      <c r="T3648" s="10">
        <f t="shared" si="565"/>
        <v>42171.729166666672</v>
      </c>
      <c r="U3648">
        <f t="shared" si="566"/>
        <v>2015</v>
      </c>
      <c r="V3648">
        <f t="shared" si="567"/>
        <v>2015</v>
      </c>
      <c r="W3648" t="str">
        <f t="shared" si="568"/>
        <v>May</v>
      </c>
      <c r="X3648" t="str">
        <f t="shared" si="569"/>
        <v>&lt;1000</v>
      </c>
      <c r="Y3648" s="12">
        <f>VLOOKUP(H3648,Table1[#All],2,)*Kickstarter!E3648</f>
        <v>481</v>
      </c>
      <c r="Z3648" s="5">
        <f>Y3648/'currency conversion'!$B$18</f>
        <v>1.044014138271722E-5</v>
      </c>
    </row>
    <row r="3649" spans="1:26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0"/>
        <v>0.06</v>
      </c>
      <c r="P3649" s="6">
        <f t="shared" si="561"/>
        <v>15</v>
      </c>
      <c r="Q3649" t="str">
        <f t="shared" si="562"/>
        <v>theater</v>
      </c>
      <c r="R3649" t="str">
        <f t="shared" si="563"/>
        <v>musical</v>
      </c>
      <c r="S3649" s="10">
        <f t="shared" si="564"/>
        <v>42598.499155092592</v>
      </c>
      <c r="T3649" s="10">
        <f t="shared" si="565"/>
        <v>42643.499155092592</v>
      </c>
      <c r="U3649">
        <f t="shared" si="566"/>
        <v>2016</v>
      </c>
      <c r="V3649">
        <f t="shared" si="567"/>
        <v>2016</v>
      </c>
      <c r="W3649" t="str">
        <f t="shared" si="568"/>
        <v>Aug</v>
      </c>
      <c r="X3649" t="str">
        <f t="shared" si="569"/>
        <v>&lt;1000</v>
      </c>
      <c r="Y3649" s="12">
        <f>VLOOKUP(H3649,Table1[#All],2,)*Kickstarter!E3649</f>
        <v>39.300000000000004</v>
      </c>
      <c r="Z3649" s="5">
        <f>Y3649/'currency conversion'!$B$18</f>
        <v>8.5300947264196826E-7</v>
      </c>
    </row>
    <row r="3650" spans="1:26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0"/>
        <v>1.003825</v>
      </c>
      <c r="P3650" s="6">
        <f t="shared" si="561"/>
        <v>550.04109589041093</v>
      </c>
      <c r="Q3650" t="str">
        <f t="shared" si="562"/>
        <v>theater</v>
      </c>
      <c r="R3650" t="str">
        <f t="shared" si="563"/>
        <v>plays</v>
      </c>
      <c r="S3650" s="10">
        <f t="shared" si="564"/>
        <v>41887.042187500003</v>
      </c>
      <c r="T3650" s="10">
        <f t="shared" si="565"/>
        <v>41917.042187500003</v>
      </c>
      <c r="U3650">
        <f t="shared" si="566"/>
        <v>2014</v>
      </c>
      <c r="V3650">
        <f t="shared" si="567"/>
        <v>2014</v>
      </c>
      <c r="W3650" t="str">
        <f t="shared" si="568"/>
        <v>Sep</v>
      </c>
      <c r="X3650" t="str">
        <f t="shared" si="569"/>
        <v>40000 to 44999</v>
      </c>
      <c r="Y3650" s="12">
        <f>VLOOKUP(H3650,Table1[#All],2,)*Kickstarter!E3650</f>
        <v>40153</v>
      </c>
      <c r="Z3650" s="5">
        <f>Y3650/'currency conversion'!$B$18</f>
        <v>8.7152390216267044E-4</v>
      </c>
    </row>
    <row r="3651" spans="1:26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0">IF(D3651&lt;&gt;0,IF(E3651&lt;&gt;0,E3651/D3651,0),0)</f>
        <v>1.04</v>
      </c>
      <c r="P3651" s="6">
        <f t="shared" ref="P3651:P3714" si="571">IF(L3651&lt;&gt;0,IF(E3651&lt;&gt;0,E3651/L3651,0),0)</f>
        <v>97.5</v>
      </c>
      <c r="Q3651" t="str">
        <f t="shared" ref="Q3651:Q3714" si="572">LEFT(N3651,SEARCH("/",N3651,1)-1)</f>
        <v>theater</v>
      </c>
      <c r="R3651" t="str">
        <f t="shared" ref="R3651:R3714" si="573">RIGHT(N3651,LEN(N3651)-SEARCH("/",N3651,1))</f>
        <v>plays</v>
      </c>
      <c r="S3651" s="10">
        <f t="shared" ref="S3651:S3714" si="574">(J3651/86400)+25569+(-6/24)</f>
        <v>41780.462893518517</v>
      </c>
      <c r="T3651" s="10">
        <f t="shared" ref="T3651:T3714" si="575">(I3651/86400)+25569+(-6/24)</f>
        <v>41806.462893518517</v>
      </c>
      <c r="U3651">
        <f t="shared" ref="U3651:U3714" si="576">YEAR(S3651)</f>
        <v>2014</v>
      </c>
      <c r="V3651">
        <f t="shared" ref="V3651:V3714" si="577">YEAR(T3651)</f>
        <v>2014</v>
      </c>
      <c r="W3651" t="str">
        <f t="shared" ref="W3651:W3714" si="578">TEXT(S3651,"mmm")</f>
        <v>May</v>
      </c>
      <c r="X3651" t="str">
        <f t="shared" ref="X3651:X3714" si="579">IF(E3651=0,"No funding",IF(E3651&lt;1000,"&lt;1000",IF(E3651&lt;4999,"1000 to 4999",IF(E3651&lt;10000,"5000 to 9999",IF(E3651&lt;14999,"10000 to 14999",IF(E3651&lt;20000,"15000 to 19999",IF(E3651&lt;25000,"20000 to 24999",IF(E3651&lt;30000,"25000 to 29999",IF(E3651&lt;35000,"30000 to 34999",IF(E3651&lt;40000,"35000 to 39999",IF(E3651&lt;45000,"40000 to 44999",IF(E3651&lt;50000,"45000 to 49999","&gt;50000"))))))))))))</f>
        <v>&lt;1000</v>
      </c>
      <c r="Y3651" s="12">
        <f>VLOOKUP(H3651,Table1[#All],2,)*Kickstarter!E3651</f>
        <v>585</v>
      </c>
      <c r="Z3651" s="5">
        <f>Y3651/'currency conversion'!$B$18</f>
        <v>1.2697469249250671E-5</v>
      </c>
    </row>
    <row r="3652" spans="1:26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0"/>
        <v>1</v>
      </c>
      <c r="P3652" s="6">
        <f t="shared" si="571"/>
        <v>29.411764705882351</v>
      </c>
      <c r="Q3652" t="str">
        <f t="shared" si="572"/>
        <v>theater</v>
      </c>
      <c r="R3652" t="str">
        <f t="shared" si="573"/>
        <v>plays</v>
      </c>
      <c r="S3652" s="10">
        <f t="shared" si="574"/>
        <v>42381.228981481487</v>
      </c>
      <c r="T3652" s="10">
        <f t="shared" si="575"/>
        <v>42402.228981481487</v>
      </c>
      <c r="U3652">
        <f t="shared" si="576"/>
        <v>2016</v>
      </c>
      <c r="V3652">
        <f t="shared" si="577"/>
        <v>2016</v>
      </c>
      <c r="W3652" t="str">
        <f t="shared" si="578"/>
        <v>Jan</v>
      </c>
      <c r="X3652" t="str">
        <f t="shared" si="579"/>
        <v>&lt;1000</v>
      </c>
      <c r="Y3652" s="12">
        <f>VLOOKUP(H3652,Table1[#All],2,)*Kickstarter!E3652</f>
        <v>655</v>
      </c>
      <c r="Z3652" s="5">
        <f>Y3652/'currency conversion'!$B$18</f>
        <v>1.4216824544032804E-5</v>
      </c>
    </row>
    <row r="3653" spans="1:26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0"/>
        <v>1.04</v>
      </c>
      <c r="P3653" s="6">
        <f t="shared" si="571"/>
        <v>57.777777777777779</v>
      </c>
      <c r="Q3653" t="str">
        <f t="shared" si="572"/>
        <v>theater</v>
      </c>
      <c r="R3653" t="str">
        <f t="shared" si="573"/>
        <v>plays</v>
      </c>
      <c r="S3653" s="10">
        <f t="shared" si="574"/>
        <v>41828.396319444444</v>
      </c>
      <c r="T3653" s="10">
        <f t="shared" si="575"/>
        <v>41861.415972222225</v>
      </c>
      <c r="U3653">
        <f t="shared" si="576"/>
        <v>2014</v>
      </c>
      <c r="V3653">
        <f t="shared" si="577"/>
        <v>2014</v>
      </c>
      <c r="W3653" t="str">
        <f t="shared" si="578"/>
        <v>Jul</v>
      </c>
      <c r="X3653" t="str">
        <f t="shared" si="579"/>
        <v>&lt;1000</v>
      </c>
      <c r="Y3653" s="12">
        <f>VLOOKUP(H3653,Table1[#All],2,)*Kickstarter!E3653</f>
        <v>520</v>
      </c>
      <c r="Z3653" s="5">
        <f>Y3653/'currency conversion'!$B$18</f>
        <v>1.1286639332667263E-5</v>
      </c>
    </row>
    <row r="3654" spans="1:26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0"/>
        <v>2.5066666666666668</v>
      </c>
      <c r="P3654" s="6">
        <f t="shared" si="571"/>
        <v>44.235294117647058</v>
      </c>
      <c r="Q3654" t="str">
        <f t="shared" si="572"/>
        <v>theater</v>
      </c>
      <c r="R3654" t="str">
        <f t="shared" si="573"/>
        <v>plays</v>
      </c>
      <c r="S3654" s="10">
        <f t="shared" si="574"/>
        <v>42596.394699074073</v>
      </c>
      <c r="T3654" s="10">
        <f t="shared" si="575"/>
        <v>42606.915972222225</v>
      </c>
      <c r="U3654">
        <f t="shared" si="576"/>
        <v>2016</v>
      </c>
      <c r="V3654">
        <f t="shared" si="577"/>
        <v>2016</v>
      </c>
      <c r="W3654" t="str">
        <f t="shared" si="578"/>
        <v>Aug</v>
      </c>
      <c r="X3654" t="str">
        <f t="shared" si="579"/>
        <v>&lt;1000</v>
      </c>
      <c r="Y3654" s="12">
        <f>VLOOKUP(H3654,Table1[#All],2,)*Kickstarter!E3654</f>
        <v>564</v>
      </c>
      <c r="Z3654" s="5">
        <f>Y3654/'currency conversion'!$B$18</f>
        <v>1.2241662660816033E-5</v>
      </c>
    </row>
    <row r="3655" spans="1:26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0"/>
        <v>1.0049999999999999</v>
      </c>
      <c r="P3655" s="6">
        <f t="shared" si="571"/>
        <v>60.909090909090907</v>
      </c>
      <c r="Q3655" t="str">
        <f t="shared" si="572"/>
        <v>theater</v>
      </c>
      <c r="R3655" t="str">
        <f t="shared" si="573"/>
        <v>plays</v>
      </c>
      <c r="S3655" s="10">
        <f t="shared" si="574"/>
        <v>42191.113506944443</v>
      </c>
      <c r="T3655" s="10">
        <f t="shared" si="575"/>
        <v>42221.113506944443</v>
      </c>
      <c r="U3655">
        <f t="shared" si="576"/>
        <v>2015</v>
      </c>
      <c r="V3655">
        <f t="shared" si="577"/>
        <v>2015</v>
      </c>
      <c r="W3655" t="str">
        <f t="shared" si="578"/>
        <v>Jul</v>
      </c>
      <c r="X3655" t="str">
        <f t="shared" si="579"/>
        <v>1000 to 4999</v>
      </c>
      <c r="Y3655" s="12">
        <f>VLOOKUP(H3655,Table1[#All],2,)*Kickstarter!E3655</f>
        <v>2633.1</v>
      </c>
      <c r="Z3655" s="5">
        <f>Y3655/'currency conversion'!$B$18</f>
        <v>5.7151634667011866E-5</v>
      </c>
    </row>
    <row r="3656" spans="1:26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0"/>
        <v>1.744</v>
      </c>
      <c r="P3656" s="6">
        <f t="shared" si="571"/>
        <v>68.84210526315789</v>
      </c>
      <c r="Q3656" t="str">
        <f t="shared" si="572"/>
        <v>theater</v>
      </c>
      <c r="R3656" t="str">
        <f t="shared" si="573"/>
        <v>plays</v>
      </c>
      <c r="S3656" s="10">
        <f t="shared" si="574"/>
        <v>42440.166504629626</v>
      </c>
      <c r="T3656" s="10">
        <f t="shared" si="575"/>
        <v>42463.458333333328</v>
      </c>
      <c r="U3656">
        <f t="shared" si="576"/>
        <v>2016</v>
      </c>
      <c r="V3656">
        <f t="shared" si="577"/>
        <v>2016</v>
      </c>
      <c r="W3656" t="str">
        <f t="shared" si="578"/>
        <v>Mar</v>
      </c>
      <c r="X3656" t="str">
        <f t="shared" si="579"/>
        <v>1000 to 4999</v>
      </c>
      <c r="Y3656" s="12">
        <f>VLOOKUP(H3656,Table1[#All],2,)*Kickstarter!E3656</f>
        <v>3426.96</v>
      </c>
      <c r="Z3656" s="5">
        <f>Y3656/'currency conversion'!$B$18</f>
        <v>7.4382426014379623E-5</v>
      </c>
    </row>
    <row r="3657" spans="1:26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0"/>
        <v>1.1626000000000001</v>
      </c>
      <c r="P3657" s="6">
        <f t="shared" si="571"/>
        <v>73.582278481012665</v>
      </c>
      <c r="Q3657" t="str">
        <f t="shared" si="572"/>
        <v>theater</v>
      </c>
      <c r="R3657" t="str">
        <f t="shared" si="573"/>
        <v>plays</v>
      </c>
      <c r="S3657" s="10">
        <f t="shared" si="574"/>
        <v>42173.553217592591</v>
      </c>
      <c r="T3657" s="10">
        <f t="shared" si="575"/>
        <v>42203.040972222225</v>
      </c>
      <c r="U3657">
        <f t="shared" si="576"/>
        <v>2015</v>
      </c>
      <c r="V3657">
        <f t="shared" si="577"/>
        <v>2015</v>
      </c>
      <c r="W3657" t="str">
        <f t="shared" si="578"/>
        <v>Jun</v>
      </c>
      <c r="X3657" t="str">
        <f t="shared" si="579"/>
        <v>5000 to 9999</v>
      </c>
      <c r="Y3657" s="12">
        <f>VLOOKUP(H3657,Table1[#All],2,)*Kickstarter!E3657</f>
        <v>5813</v>
      </c>
      <c r="Z3657" s="5">
        <f>Y3657/'currency conversion'!$B$18</f>
        <v>1.2617160469383616E-4</v>
      </c>
    </row>
    <row r="3658" spans="1:26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0"/>
        <v>1.0582</v>
      </c>
      <c r="P3658" s="6">
        <f t="shared" si="571"/>
        <v>115.02173913043478</v>
      </c>
      <c r="Q3658" t="str">
        <f t="shared" si="572"/>
        <v>theater</v>
      </c>
      <c r="R3658" t="str">
        <f t="shared" si="573"/>
        <v>plays</v>
      </c>
      <c r="S3658" s="10">
        <f t="shared" si="574"/>
        <v>42737.660138888888</v>
      </c>
      <c r="T3658" s="10">
        <f t="shared" si="575"/>
        <v>42767.707638888889</v>
      </c>
      <c r="U3658">
        <f t="shared" si="576"/>
        <v>2017</v>
      </c>
      <c r="V3658">
        <f t="shared" si="577"/>
        <v>2017</v>
      </c>
      <c r="W3658" t="str">
        <f t="shared" si="578"/>
        <v>Jan</v>
      </c>
      <c r="X3658" t="str">
        <f t="shared" si="579"/>
        <v>5000 to 9999</v>
      </c>
      <c r="Y3658" s="12">
        <f>VLOOKUP(H3658,Table1[#All],2,)*Kickstarter!E3658</f>
        <v>5343.91</v>
      </c>
      <c r="Z3658" s="5">
        <f>Y3658/'currency conversion'!$B$18</f>
        <v>1.159899707619883E-4</v>
      </c>
    </row>
    <row r="3659" spans="1:26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0"/>
        <v>1.1074999999999999</v>
      </c>
      <c r="P3659" s="6">
        <f t="shared" si="571"/>
        <v>110.75</v>
      </c>
      <c r="Q3659" t="str">
        <f t="shared" si="572"/>
        <v>theater</v>
      </c>
      <c r="R3659" t="str">
        <f t="shared" si="573"/>
        <v>plays</v>
      </c>
      <c r="S3659" s="10">
        <f t="shared" si="574"/>
        <v>42499.379849537036</v>
      </c>
      <c r="T3659" s="10">
        <f t="shared" si="575"/>
        <v>42522.654166666667</v>
      </c>
      <c r="U3659">
        <f t="shared" si="576"/>
        <v>2016</v>
      </c>
      <c r="V3659">
        <f t="shared" si="577"/>
        <v>2016</v>
      </c>
      <c r="W3659" t="str">
        <f t="shared" si="578"/>
        <v>May</v>
      </c>
      <c r="X3659" t="str">
        <f t="shared" si="579"/>
        <v>1000 to 4999</v>
      </c>
      <c r="Y3659" s="12">
        <f>VLOOKUP(H3659,Table1[#All],2,)*Kickstarter!E3659</f>
        <v>332.25</v>
      </c>
      <c r="Z3659" s="5">
        <f>Y3659/'currency conversion'!$B$18</f>
        <v>7.2115113813051894E-6</v>
      </c>
    </row>
    <row r="3660" spans="1:26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0"/>
        <v>1.0066666666666666</v>
      </c>
      <c r="P3660" s="6">
        <f t="shared" si="571"/>
        <v>75.5</v>
      </c>
      <c r="Q3660" t="str">
        <f t="shared" si="572"/>
        <v>theater</v>
      </c>
      <c r="R3660" t="str">
        <f t="shared" si="573"/>
        <v>plays</v>
      </c>
      <c r="S3660" s="10">
        <f t="shared" si="574"/>
        <v>41775.608564814815</v>
      </c>
      <c r="T3660" s="10">
        <f t="shared" si="575"/>
        <v>41821.915972222225</v>
      </c>
      <c r="U3660">
        <f t="shared" si="576"/>
        <v>2014</v>
      </c>
      <c r="V3660">
        <f t="shared" si="577"/>
        <v>2014</v>
      </c>
      <c r="W3660" t="str">
        <f t="shared" si="578"/>
        <v>May</v>
      </c>
      <c r="X3660" t="str">
        <f t="shared" si="579"/>
        <v>1000 to 4999</v>
      </c>
      <c r="Y3660" s="12">
        <f>VLOOKUP(H3660,Table1[#All],2,)*Kickstarter!E3660</f>
        <v>1510</v>
      </c>
      <c r="Z3660" s="5">
        <f>Y3660/'currency conversion'!$B$18</f>
        <v>3.2774664216014555E-5</v>
      </c>
    </row>
    <row r="3661" spans="1:26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0"/>
        <v>1.0203333333333333</v>
      </c>
      <c r="P3661" s="6">
        <f t="shared" si="571"/>
        <v>235.46153846153845</v>
      </c>
      <c r="Q3661" t="str">
        <f t="shared" si="572"/>
        <v>theater</v>
      </c>
      <c r="R3661" t="str">
        <f t="shared" si="573"/>
        <v>plays</v>
      </c>
      <c r="S3661" s="10">
        <f t="shared" si="574"/>
        <v>42055.027199074073</v>
      </c>
      <c r="T3661" s="10">
        <f t="shared" si="575"/>
        <v>42082.360416666663</v>
      </c>
      <c r="U3661">
        <f t="shared" si="576"/>
        <v>2015</v>
      </c>
      <c r="V3661">
        <f t="shared" si="577"/>
        <v>2015</v>
      </c>
      <c r="W3661" t="str">
        <f t="shared" si="578"/>
        <v>Feb</v>
      </c>
      <c r="X3661" t="str">
        <f t="shared" si="579"/>
        <v>1000 to 4999</v>
      </c>
      <c r="Y3661" s="12">
        <f>VLOOKUP(H3661,Table1[#All],2,)*Kickstarter!E3661</f>
        <v>3061</v>
      </c>
      <c r="Z3661" s="5">
        <f>Y3661/'currency conversion'!$B$18</f>
        <v>6.6439236533258643E-5</v>
      </c>
    </row>
    <row r="3662" spans="1:26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0"/>
        <v>1</v>
      </c>
      <c r="P3662" s="6">
        <f t="shared" si="571"/>
        <v>11.363636363636363</v>
      </c>
      <c r="Q3662" t="str">
        <f t="shared" si="572"/>
        <v>theater</v>
      </c>
      <c r="R3662" t="str">
        <f t="shared" si="573"/>
        <v>plays</v>
      </c>
      <c r="S3662" s="10">
        <f t="shared" si="574"/>
        <v>41971.631076388891</v>
      </c>
      <c r="T3662" s="10">
        <f t="shared" si="575"/>
        <v>41996.631076388891</v>
      </c>
      <c r="U3662">
        <f t="shared" si="576"/>
        <v>2014</v>
      </c>
      <c r="V3662">
        <f t="shared" si="577"/>
        <v>2014</v>
      </c>
      <c r="W3662" t="str">
        <f t="shared" si="578"/>
        <v>Nov</v>
      </c>
      <c r="X3662" t="str">
        <f t="shared" si="579"/>
        <v>&lt;1000</v>
      </c>
      <c r="Y3662" s="12">
        <f>VLOOKUP(H3662,Table1[#All],2,)*Kickstarter!E3662</f>
        <v>327.5</v>
      </c>
      <c r="Z3662" s="5">
        <f>Y3662/'currency conversion'!$B$18</f>
        <v>7.108412272016402E-6</v>
      </c>
    </row>
    <row r="3663" spans="1:26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0"/>
        <v>1.1100000000000001</v>
      </c>
      <c r="P3663" s="6">
        <f t="shared" si="571"/>
        <v>92.5</v>
      </c>
      <c r="Q3663" t="str">
        <f t="shared" si="572"/>
        <v>theater</v>
      </c>
      <c r="R3663" t="str">
        <f t="shared" si="573"/>
        <v>plays</v>
      </c>
      <c r="S3663" s="10">
        <f t="shared" si="574"/>
        <v>42447.646666666667</v>
      </c>
      <c r="T3663" s="10">
        <f t="shared" si="575"/>
        <v>42469.916666666672</v>
      </c>
      <c r="U3663">
        <f t="shared" si="576"/>
        <v>2016</v>
      </c>
      <c r="V3663">
        <f t="shared" si="577"/>
        <v>2016</v>
      </c>
      <c r="W3663" t="str">
        <f t="shared" si="578"/>
        <v>Mar</v>
      </c>
      <c r="X3663" t="str">
        <f t="shared" si="579"/>
        <v>1000 to 4999</v>
      </c>
      <c r="Y3663" s="12">
        <f>VLOOKUP(H3663,Table1[#All],2,)*Kickstarter!E3663</f>
        <v>3330</v>
      </c>
      <c r="Z3663" s="5">
        <f>Y3663/'currency conversion'!$B$18</f>
        <v>7.2277901880349983E-5</v>
      </c>
    </row>
    <row r="3664" spans="1:26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0"/>
        <v>1.0142500000000001</v>
      </c>
      <c r="P3664" s="6">
        <f t="shared" si="571"/>
        <v>202.85</v>
      </c>
      <c r="Q3664" t="str">
        <f t="shared" si="572"/>
        <v>theater</v>
      </c>
      <c r="R3664" t="str">
        <f t="shared" si="573"/>
        <v>plays</v>
      </c>
      <c r="S3664" s="10">
        <f t="shared" si="574"/>
        <v>42063.970069444447</v>
      </c>
      <c r="T3664" s="10">
        <f t="shared" si="575"/>
        <v>42093.928402777776</v>
      </c>
      <c r="U3664">
        <f t="shared" si="576"/>
        <v>2015</v>
      </c>
      <c r="V3664">
        <f t="shared" si="577"/>
        <v>2015</v>
      </c>
      <c r="W3664" t="str">
        <f t="shared" si="578"/>
        <v>Feb</v>
      </c>
      <c r="X3664" t="str">
        <f t="shared" si="579"/>
        <v>5000 to 9999</v>
      </c>
      <c r="Y3664" s="12">
        <f>VLOOKUP(H3664,Table1[#All],2,)*Kickstarter!E3664</f>
        <v>6085.5</v>
      </c>
      <c r="Z3664" s="5">
        <f>Y3664/'currency conversion'!$B$18</f>
        <v>1.3208623780566661E-4</v>
      </c>
    </row>
    <row r="3665" spans="1:26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0"/>
        <v>1.04</v>
      </c>
      <c r="P3665" s="6">
        <f t="shared" si="571"/>
        <v>26</v>
      </c>
      <c r="Q3665" t="str">
        <f t="shared" si="572"/>
        <v>theater</v>
      </c>
      <c r="R3665" t="str">
        <f t="shared" si="573"/>
        <v>plays</v>
      </c>
      <c r="S3665" s="10">
        <f t="shared" si="574"/>
        <v>42665.201736111107</v>
      </c>
      <c r="T3665" s="10">
        <f t="shared" si="575"/>
        <v>42725.243402777778</v>
      </c>
      <c r="U3665">
        <f t="shared" si="576"/>
        <v>2016</v>
      </c>
      <c r="V3665">
        <f t="shared" si="577"/>
        <v>2016</v>
      </c>
      <c r="W3665" t="str">
        <f t="shared" si="578"/>
        <v>Oct</v>
      </c>
      <c r="X3665" t="str">
        <f t="shared" si="579"/>
        <v>&lt;1000</v>
      </c>
      <c r="Y3665" s="12">
        <f>VLOOKUP(H3665,Table1[#All],2,)*Kickstarter!E3665</f>
        <v>306.54000000000002</v>
      </c>
      <c r="Z3665" s="5">
        <f>Y3665/'currency conversion'!$B$18</f>
        <v>6.6534738866073525E-6</v>
      </c>
    </row>
    <row r="3666" spans="1:26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0"/>
        <v>1.09375</v>
      </c>
      <c r="P3666" s="6">
        <f t="shared" si="571"/>
        <v>46.05263157894737</v>
      </c>
      <c r="Q3666" t="str">
        <f t="shared" si="572"/>
        <v>theater</v>
      </c>
      <c r="R3666" t="str">
        <f t="shared" si="573"/>
        <v>plays</v>
      </c>
      <c r="S3666" s="10">
        <f t="shared" si="574"/>
        <v>42522.998715277776</v>
      </c>
      <c r="T3666" s="10">
        <f t="shared" si="575"/>
        <v>42536.998715277776</v>
      </c>
      <c r="U3666">
        <f t="shared" si="576"/>
        <v>2016</v>
      </c>
      <c r="V3666">
        <f t="shared" si="577"/>
        <v>2016</v>
      </c>
      <c r="W3666" t="str">
        <f t="shared" si="578"/>
        <v>Jun</v>
      </c>
      <c r="X3666" t="str">
        <f t="shared" si="579"/>
        <v>&lt;1000</v>
      </c>
      <c r="Y3666" s="12">
        <f>VLOOKUP(H3666,Table1[#All],2,)*Kickstarter!E3666</f>
        <v>875</v>
      </c>
      <c r="Z3666" s="5">
        <f>Y3666/'currency conversion'!$B$18</f>
        <v>1.8991941184776645E-5</v>
      </c>
    </row>
    <row r="3667" spans="1:26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0"/>
        <v>1.1516129032258065</v>
      </c>
      <c r="P3667" s="6">
        <f t="shared" si="571"/>
        <v>51</v>
      </c>
      <c r="Q3667" t="str">
        <f t="shared" si="572"/>
        <v>theater</v>
      </c>
      <c r="R3667" t="str">
        <f t="shared" si="573"/>
        <v>plays</v>
      </c>
      <c r="S3667" s="10">
        <f t="shared" si="574"/>
        <v>42294.558124999996</v>
      </c>
      <c r="T3667" s="10">
        <f t="shared" si="575"/>
        <v>42305.579166666663</v>
      </c>
      <c r="U3667">
        <f t="shared" si="576"/>
        <v>2015</v>
      </c>
      <c r="V3667">
        <f t="shared" si="577"/>
        <v>2015</v>
      </c>
      <c r="W3667" t="str">
        <f t="shared" si="578"/>
        <v>Oct</v>
      </c>
      <c r="X3667" t="str">
        <f t="shared" si="579"/>
        <v>&lt;1000</v>
      </c>
      <c r="Y3667" s="12">
        <f>VLOOKUP(H3667,Table1[#All],2,)*Kickstarter!E3667</f>
        <v>813.95999999999992</v>
      </c>
      <c r="Z3667" s="5">
        <f>Y3667/'currency conversion'!$B$18</f>
        <v>1.7667063367726626E-5</v>
      </c>
    </row>
    <row r="3668" spans="1:26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0"/>
        <v>1</v>
      </c>
      <c r="P3668" s="6">
        <f t="shared" si="571"/>
        <v>31.578947368421051</v>
      </c>
      <c r="Q3668" t="str">
        <f t="shared" si="572"/>
        <v>theater</v>
      </c>
      <c r="R3668" t="str">
        <f t="shared" si="573"/>
        <v>plays</v>
      </c>
      <c r="S3668" s="10">
        <f t="shared" si="574"/>
        <v>41822.65488425926</v>
      </c>
      <c r="T3668" s="10">
        <f t="shared" si="575"/>
        <v>41844.041666666664</v>
      </c>
      <c r="U3668">
        <f t="shared" si="576"/>
        <v>2014</v>
      </c>
      <c r="V3668">
        <f t="shared" si="577"/>
        <v>2014</v>
      </c>
      <c r="W3668" t="str">
        <f t="shared" si="578"/>
        <v>Jul</v>
      </c>
      <c r="X3668" t="str">
        <f t="shared" si="579"/>
        <v>1000 to 4999</v>
      </c>
      <c r="Y3668" s="12">
        <f>VLOOKUP(H3668,Table1[#All],2,)*Kickstarter!E3668</f>
        <v>1200</v>
      </c>
      <c r="Z3668" s="5">
        <f>Y3668/'currency conversion'!$B$18</f>
        <v>2.6046090767693686E-5</v>
      </c>
    </row>
    <row r="3669" spans="1:26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0"/>
        <v>1.0317033333333334</v>
      </c>
      <c r="P3669" s="6">
        <f t="shared" si="571"/>
        <v>53.363965517241382</v>
      </c>
      <c r="Q3669" t="str">
        <f t="shared" si="572"/>
        <v>theater</v>
      </c>
      <c r="R3669" t="str">
        <f t="shared" si="573"/>
        <v>plays</v>
      </c>
      <c r="S3669" s="10">
        <f t="shared" si="574"/>
        <v>42173.720127314809</v>
      </c>
      <c r="T3669" s="10">
        <f t="shared" si="575"/>
        <v>42203.720127314809</v>
      </c>
      <c r="U3669">
        <f t="shared" si="576"/>
        <v>2015</v>
      </c>
      <c r="V3669">
        <f t="shared" si="577"/>
        <v>2015</v>
      </c>
      <c r="W3669" t="str">
        <f t="shared" si="578"/>
        <v>Jun</v>
      </c>
      <c r="X3669" t="str">
        <f t="shared" si="579"/>
        <v>1000 to 4999</v>
      </c>
      <c r="Y3669" s="12">
        <f>VLOOKUP(H3669,Table1[#All],2,)*Kickstarter!E3669</f>
        <v>4054.5941000000003</v>
      </c>
      <c r="Z3669" s="5">
        <f>Y3669/'currency conversion'!$B$18</f>
        <v>8.8005271628962753E-5</v>
      </c>
    </row>
    <row r="3670" spans="1:26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0"/>
        <v>1.0349999999999999</v>
      </c>
      <c r="P3670" s="6">
        <f t="shared" si="571"/>
        <v>36.964285714285715</v>
      </c>
      <c r="Q3670" t="str">
        <f t="shared" si="572"/>
        <v>theater</v>
      </c>
      <c r="R3670" t="str">
        <f t="shared" si="573"/>
        <v>plays</v>
      </c>
      <c r="S3670" s="10">
        <f t="shared" si="574"/>
        <v>42185.306157407409</v>
      </c>
      <c r="T3670" s="10">
        <f t="shared" si="575"/>
        <v>42208.522916666669</v>
      </c>
      <c r="U3670">
        <f t="shared" si="576"/>
        <v>2015</v>
      </c>
      <c r="V3670">
        <f t="shared" si="577"/>
        <v>2015</v>
      </c>
      <c r="W3670" t="str">
        <f t="shared" si="578"/>
        <v>Jun</v>
      </c>
      <c r="X3670" t="str">
        <f t="shared" si="579"/>
        <v>1000 to 4999</v>
      </c>
      <c r="Y3670" s="12">
        <f>VLOOKUP(H3670,Table1[#All],2,)*Kickstarter!E3670</f>
        <v>1035</v>
      </c>
      <c r="Z3670" s="5">
        <f>Y3670/'currency conversion'!$B$18</f>
        <v>2.2464753287135804E-5</v>
      </c>
    </row>
    <row r="3671" spans="1:26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0"/>
        <v>1.3819999999999999</v>
      </c>
      <c r="P3671" s="6">
        <f t="shared" si="571"/>
        <v>81.294117647058826</v>
      </c>
      <c r="Q3671" t="str">
        <f t="shared" si="572"/>
        <v>theater</v>
      </c>
      <c r="R3671" t="str">
        <f t="shared" si="573"/>
        <v>plays</v>
      </c>
      <c r="S3671" s="10">
        <f t="shared" si="574"/>
        <v>42136.425196759257</v>
      </c>
      <c r="T3671" s="10">
        <f t="shared" si="575"/>
        <v>42166.425196759257</v>
      </c>
      <c r="U3671">
        <f t="shared" si="576"/>
        <v>2015</v>
      </c>
      <c r="V3671">
        <f t="shared" si="577"/>
        <v>2015</v>
      </c>
      <c r="W3671" t="str">
        <f t="shared" si="578"/>
        <v>May</v>
      </c>
      <c r="X3671" t="str">
        <f t="shared" si="579"/>
        <v>1000 to 4999</v>
      </c>
      <c r="Y3671" s="12">
        <f>VLOOKUP(H3671,Table1[#All],2,)*Kickstarter!E3671</f>
        <v>1810.42</v>
      </c>
      <c r="Z3671" s="5">
        <f>Y3671/'currency conversion'!$B$18</f>
        <v>3.9295303039706673E-5</v>
      </c>
    </row>
    <row r="3672" spans="1:26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0"/>
        <v>1.0954545454545455</v>
      </c>
      <c r="P3672" s="6">
        <f t="shared" si="571"/>
        <v>20.083333333333332</v>
      </c>
      <c r="Q3672" t="str">
        <f t="shared" si="572"/>
        <v>theater</v>
      </c>
      <c r="R3672" t="str">
        <f t="shared" si="573"/>
        <v>plays</v>
      </c>
      <c r="S3672" s="10">
        <f t="shared" si="574"/>
        <v>42142.264016203699</v>
      </c>
      <c r="T3672" s="10">
        <f t="shared" si="575"/>
        <v>42155.708333333328</v>
      </c>
      <c r="U3672">
        <f t="shared" si="576"/>
        <v>2015</v>
      </c>
      <c r="V3672">
        <f t="shared" si="577"/>
        <v>2015</v>
      </c>
      <c r="W3672" t="str">
        <f t="shared" si="578"/>
        <v>May</v>
      </c>
      <c r="X3672" t="str">
        <f t="shared" si="579"/>
        <v>&lt;1000</v>
      </c>
      <c r="Y3672" s="12">
        <f>VLOOKUP(H3672,Table1[#All],2,)*Kickstarter!E3672</f>
        <v>315.71000000000004</v>
      </c>
      <c r="Z3672" s="5">
        <f>Y3672/'currency conversion'!$B$18</f>
        <v>6.8525094302238121E-6</v>
      </c>
    </row>
    <row r="3673" spans="1:26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0"/>
        <v>1.0085714285714287</v>
      </c>
      <c r="P3673" s="6">
        <f t="shared" si="571"/>
        <v>88.25</v>
      </c>
      <c r="Q3673" t="str">
        <f t="shared" si="572"/>
        <v>theater</v>
      </c>
      <c r="R3673" t="str">
        <f t="shared" si="573"/>
        <v>plays</v>
      </c>
      <c r="S3673" s="10">
        <f t="shared" si="574"/>
        <v>41820.37809027778</v>
      </c>
      <c r="T3673" s="10">
        <f t="shared" si="575"/>
        <v>41840.915972222225</v>
      </c>
      <c r="U3673">
        <f t="shared" si="576"/>
        <v>2014</v>
      </c>
      <c r="V3673">
        <f t="shared" si="577"/>
        <v>2014</v>
      </c>
      <c r="W3673" t="str">
        <f t="shared" si="578"/>
        <v>Jun</v>
      </c>
      <c r="X3673" t="str">
        <f t="shared" si="579"/>
        <v>1000 to 4999</v>
      </c>
      <c r="Y3673" s="12">
        <f>VLOOKUP(H3673,Table1[#All],2,)*Kickstarter!E3673</f>
        <v>3530</v>
      </c>
      <c r="Z3673" s="5">
        <f>Y3673/'currency conversion'!$B$18</f>
        <v>7.661891700829893E-5</v>
      </c>
    </row>
    <row r="3674" spans="1:26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0"/>
        <v>1.0153333333333334</v>
      </c>
      <c r="P3674" s="6">
        <f t="shared" si="571"/>
        <v>53.438596491228068</v>
      </c>
      <c r="Q3674" t="str">
        <f t="shared" si="572"/>
        <v>theater</v>
      </c>
      <c r="R3674" t="str">
        <f t="shared" si="573"/>
        <v>plays</v>
      </c>
      <c r="S3674" s="10">
        <f t="shared" si="574"/>
        <v>41878.696574074071</v>
      </c>
      <c r="T3674" s="10">
        <f t="shared" si="575"/>
        <v>41908.696574074071</v>
      </c>
      <c r="U3674">
        <f t="shared" si="576"/>
        <v>2014</v>
      </c>
      <c r="V3674">
        <f t="shared" si="577"/>
        <v>2014</v>
      </c>
      <c r="W3674" t="str">
        <f t="shared" si="578"/>
        <v>Aug</v>
      </c>
      <c r="X3674" t="str">
        <f t="shared" si="579"/>
        <v>1000 to 4999</v>
      </c>
      <c r="Y3674" s="12">
        <f>VLOOKUP(H3674,Table1[#All],2,)*Kickstarter!E3674</f>
        <v>3990.26</v>
      </c>
      <c r="Z3674" s="5">
        <f>Y3674/'currency conversion'!$B$18</f>
        <v>8.6608895122247844E-5</v>
      </c>
    </row>
    <row r="3675" spans="1:26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0"/>
        <v>1.13625</v>
      </c>
      <c r="P3675" s="6">
        <f t="shared" si="571"/>
        <v>39.868421052631582</v>
      </c>
      <c r="Q3675" t="str">
        <f t="shared" si="572"/>
        <v>theater</v>
      </c>
      <c r="R3675" t="str">
        <f t="shared" si="573"/>
        <v>plays</v>
      </c>
      <c r="S3675" s="10">
        <f t="shared" si="574"/>
        <v>41914.045104166667</v>
      </c>
      <c r="T3675" s="10">
        <f t="shared" si="575"/>
        <v>41948.286111111112</v>
      </c>
      <c r="U3675">
        <f t="shared" si="576"/>
        <v>2014</v>
      </c>
      <c r="V3675">
        <f t="shared" si="577"/>
        <v>2014</v>
      </c>
      <c r="W3675" t="str">
        <f t="shared" si="578"/>
        <v>Oct</v>
      </c>
      <c r="X3675" t="str">
        <f t="shared" si="579"/>
        <v>1000 to 4999</v>
      </c>
      <c r="Y3675" s="12">
        <f>VLOOKUP(H3675,Table1[#All],2,)*Kickstarter!E3675</f>
        <v>5953.95</v>
      </c>
      <c r="Z3675" s="5">
        <f>Y3675/'currency conversion'!$B$18</f>
        <v>1.2923093510525818E-4</v>
      </c>
    </row>
    <row r="3676" spans="1:26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0"/>
        <v>1</v>
      </c>
      <c r="P3676" s="6">
        <f t="shared" si="571"/>
        <v>145.16129032258064</v>
      </c>
      <c r="Q3676" t="str">
        <f t="shared" si="572"/>
        <v>theater</v>
      </c>
      <c r="R3676" t="str">
        <f t="shared" si="573"/>
        <v>plays</v>
      </c>
      <c r="S3676" s="10">
        <f t="shared" si="574"/>
        <v>42556.623020833329</v>
      </c>
      <c r="T3676" s="10">
        <f t="shared" si="575"/>
        <v>42616.623020833329</v>
      </c>
      <c r="U3676">
        <f t="shared" si="576"/>
        <v>2016</v>
      </c>
      <c r="V3676">
        <f t="shared" si="577"/>
        <v>2016</v>
      </c>
      <c r="W3676" t="str">
        <f t="shared" si="578"/>
        <v>Jul</v>
      </c>
      <c r="X3676" t="str">
        <f t="shared" si="579"/>
        <v>1000 to 4999</v>
      </c>
      <c r="Y3676" s="12">
        <f>VLOOKUP(H3676,Table1[#All],2,)*Kickstarter!E3676</f>
        <v>5130</v>
      </c>
      <c r="Z3676" s="5">
        <f>Y3676/'currency conversion'!$B$18</f>
        <v>1.1134703803189051E-4</v>
      </c>
    </row>
    <row r="3677" spans="1:26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0"/>
        <v>1.4</v>
      </c>
      <c r="P3677" s="6">
        <f t="shared" si="571"/>
        <v>23.333333333333332</v>
      </c>
      <c r="Q3677" t="str">
        <f t="shared" si="572"/>
        <v>theater</v>
      </c>
      <c r="R3677" t="str">
        <f t="shared" si="573"/>
        <v>plays</v>
      </c>
      <c r="S3677" s="10">
        <f t="shared" si="574"/>
        <v>42493.347013888888</v>
      </c>
      <c r="T3677" s="10">
        <f t="shared" si="575"/>
        <v>42505.708333333328</v>
      </c>
      <c r="U3677">
        <f t="shared" si="576"/>
        <v>2016</v>
      </c>
      <c r="V3677">
        <f t="shared" si="577"/>
        <v>2016</v>
      </c>
      <c r="W3677" t="str">
        <f t="shared" si="578"/>
        <v>May</v>
      </c>
      <c r="X3677" t="str">
        <f t="shared" si="579"/>
        <v>&lt;1000</v>
      </c>
      <c r="Y3677" s="12">
        <f>VLOOKUP(H3677,Table1[#All],2,)*Kickstarter!E3677</f>
        <v>91.7</v>
      </c>
      <c r="Z3677" s="5">
        <f>Y3677/'currency conversion'!$B$18</f>
        <v>1.9903554361645926E-6</v>
      </c>
    </row>
    <row r="3678" spans="1:26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0"/>
        <v>1.2875000000000001</v>
      </c>
      <c r="P3678" s="6">
        <f t="shared" si="571"/>
        <v>64.375</v>
      </c>
      <c r="Q3678" t="str">
        <f t="shared" si="572"/>
        <v>theater</v>
      </c>
      <c r="R3678" t="str">
        <f t="shared" si="573"/>
        <v>plays</v>
      </c>
      <c r="S3678" s="10">
        <f t="shared" si="574"/>
        <v>41876.565787037034</v>
      </c>
      <c r="T3678" s="10">
        <f t="shared" si="575"/>
        <v>41894.565787037034</v>
      </c>
      <c r="U3678">
        <f t="shared" si="576"/>
        <v>2014</v>
      </c>
      <c r="V3678">
        <f t="shared" si="577"/>
        <v>2014</v>
      </c>
      <c r="W3678" t="str">
        <f t="shared" si="578"/>
        <v>Aug</v>
      </c>
      <c r="X3678" t="str">
        <f t="shared" si="579"/>
        <v>1000 to 4999</v>
      </c>
      <c r="Y3678" s="12">
        <f>VLOOKUP(H3678,Table1[#All],2,)*Kickstarter!E3678</f>
        <v>1030</v>
      </c>
      <c r="Z3678" s="5">
        <f>Y3678/'currency conversion'!$B$18</f>
        <v>2.2356227908937081E-5</v>
      </c>
    </row>
    <row r="3679" spans="1:26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0"/>
        <v>1.0290416666666666</v>
      </c>
      <c r="P3679" s="6">
        <f t="shared" si="571"/>
        <v>62.052763819095475</v>
      </c>
      <c r="Q3679" t="str">
        <f t="shared" si="572"/>
        <v>theater</v>
      </c>
      <c r="R3679" t="str">
        <f t="shared" si="573"/>
        <v>plays</v>
      </c>
      <c r="S3679" s="10">
        <f t="shared" si="574"/>
        <v>41802.324282407411</v>
      </c>
      <c r="T3679" s="10">
        <f t="shared" si="575"/>
        <v>41822.915972222225</v>
      </c>
      <c r="U3679">
        <f t="shared" si="576"/>
        <v>2014</v>
      </c>
      <c r="V3679">
        <f t="shared" si="577"/>
        <v>2014</v>
      </c>
      <c r="W3679" t="str">
        <f t="shared" si="578"/>
        <v>Jun</v>
      </c>
      <c r="X3679" t="str">
        <f t="shared" si="579"/>
        <v>10000 to 14999</v>
      </c>
      <c r="Y3679" s="12">
        <f>VLOOKUP(H3679,Table1[#All],2,)*Kickstarter!E3679</f>
        <v>12348.5</v>
      </c>
      <c r="Z3679" s="5">
        <f>Y3679/'currency conversion'!$B$18</f>
        <v>2.680251265373879E-4</v>
      </c>
    </row>
    <row r="3680" spans="1:26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0"/>
        <v>1.0249999999999999</v>
      </c>
      <c r="P3680" s="6">
        <f t="shared" si="571"/>
        <v>66.129032258064512</v>
      </c>
      <c r="Q3680" t="str">
        <f t="shared" si="572"/>
        <v>theater</v>
      </c>
      <c r="R3680" t="str">
        <f t="shared" si="573"/>
        <v>plays</v>
      </c>
      <c r="S3680" s="10">
        <f t="shared" si="574"/>
        <v>42120.281226851846</v>
      </c>
      <c r="T3680" s="10">
        <f t="shared" si="575"/>
        <v>42155.281226851846</v>
      </c>
      <c r="U3680">
        <f t="shared" si="576"/>
        <v>2015</v>
      </c>
      <c r="V3680">
        <f t="shared" si="577"/>
        <v>2015</v>
      </c>
      <c r="W3680" t="str">
        <f t="shared" si="578"/>
        <v>Apr</v>
      </c>
      <c r="X3680" t="str">
        <f t="shared" si="579"/>
        <v>1000 to 4999</v>
      </c>
      <c r="Y3680" s="12">
        <f>VLOOKUP(H3680,Table1[#All],2,)*Kickstarter!E3680</f>
        <v>2685.5</v>
      </c>
      <c r="Z3680" s="5">
        <f>Y3680/'currency conversion'!$B$18</f>
        <v>5.8288980630534493E-5</v>
      </c>
    </row>
    <row r="3681" spans="1:26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0"/>
        <v>1.101</v>
      </c>
      <c r="P3681" s="6">
        <f t="shared" si="571"/>
        <v>73.400000000000006</v>
      </c>
      <c r="Q3681" t="str">
        <f t="shared" si="572"/>
        <v>theater</v>
      </c>
      <c r="R3681" t="str">
        <f t="shared" si="573"/>
        <v>plays</v>
      </c>
      <c r="S3681" s="10">
        <f t="shared" si="574"/>
        <v>41786.511354166665</v>
      </c>
      <c r="T3681" s="10">
        <f t="shared" si="575"/>
        <v>41820.957638888889</v>
      </c>
      <c r="U3681">
        <f t="shared" si="576"/>
        <v>2014</v>
      </c>
      <c r="V3681">
        <f t="shared" si="577"/>
        <v>2014</v>
      </c>
      <c r="W3681" t="str">
        <f t="shared" si="578"/>
        <v>May</v>
      </c>
      <c r="X3681" t="str">
        <f t="shared" si="579"/>
        <v>1000 to 4999</v>
      </c>
      <c r="Y3681" s="12">
        <f>VLOOKUP(H3681,Table1[#All],2,)*Kickstarter!E3681</f>
        <v>2202</v>
      </c>
      <c r="Z3681" s="5">
        <f>Y3681/'currency conversion'!$B$18</f>
        <v>4.7794576558717913E-5</v>
      </c>
    </row>
    <row r="3682" spans="1:26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0"/>
        <v>1.1276666666666666</v>
      </c>
      <c r="P3682" s="6">
        <f t="shared" si="571"/>
        <v>99.5</v>
      </c>
      <c r="Q3682" t="str">
        <f t="shared" si="572"/>
        <v>theater</v>
      </c>
      <c r="R3682" t="str">
        <f t="shared" si="573"/>
        <v>plays</v>
      </c>
      <c r="S3682" s="10">
        <f t="shared" si="574"/>
        <v>42627.204097222224</v>
      </c>
      <c r="T3682" s="10">
        <f t="shared" si="575"/>
        <v>42648.204097222224</v>
      </c>
      <c r="U3682">
        <f t="shared" si="576"/>
        <v>2016</v>
      </c>
      <c r="V3682">
        <f t="shared" si="577"/>
        <v>2016</v>
      </c>
      <c r="W3682" t="str">
        <f t="shared" si="578"/>
        <v>Sep</v>
      </c>
      <c r="X3682" t="str">
        <f t="shared" si="579"/>
        <v>1000 to 4999</v>
      </c>
      <c r="Y3682" s="12">
        <f>VLOOKUP(H3682,Table1[#All],2,)*Kickstarter!E3682</f>
        <v>3383</v>
      </c>
      <c r="Z3682" s="5">
        <f>Y3682/'currency conversion'!$B$18</f>
        <v>7.342827088925645E-5</v>
      </c>
    </row>
    <row r="3683" spans="1:26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0"/>
        <v>1.119</v>
      </c>
      <c r="P3683" s="6">
        <f t="shared" si="571"/>
        <v>62.166666666666664</v>
      </c>
      <c r="Q3683" t="str">
        <f t="shared" si="572"/>
        <v>theater</v>
      </c>
      <c r="R3683" t="str">
        <f t="shared" si="573"/>
        <v>plays</v>
      </c>
      <c r="S3683" s="10">
        <f t="shared" si="574"/>
        <v>42374.401504629626</v>
      </c>
      <c r="T3683" s="10">
        <f t="shared" si="575"/>
        <v>42384.401504629626</v>
      </c>
      <c r="U3683">
        <f t="shared" si="576"/>
        <v>2016</v>
      </c>
      <c r="V3683">
        <f t="shared" si="577"/>
        <v>2016</v>
      </c>
      <c r="W3683" t="str">
        <f t="shared" si="578"/>
        <v>Jan</v>
      </c>
      <c r="X3683" t="str">
        <f t="shared" si="579"/>
        <v>1000 to 4999</v>
      </c>
      <c r="Y3683" s="12">
        <f>VLOOKUP(H3683,Table1[#All],2,)*Kickstarter!E3683</f>
        <v>1119</v>
      </c>
      <c r="Z3683" s="5">
        <f>Y3683/'currency conversion'!$B$18</f>
        <v>2.4287979640874362E-5</v>
      </c>
    </row>
    <row r="3684" spans="1:26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0"/>
        <v>1.3919999999999999</v>
      </c>
      <c r="P3684" s="6">
        <f t="shared" si="571"/>
        <v>62.328358208955223</v>
      </c>
      <c r="Q3684" t="str">
        <f t="shared" si="572"/>
        <v>theater</v>
      </c>
      <c r="R3684" t="str">
        <f t="shared" si="573"/>
        <v>plays</v>
      </c>
      <c r="S3684" s="10">
        <f t="shared" si="574"/>
        <v>41772.435393518521</v>
      </c>
      <c r="T3684" s="10">
        <f t="shared" si="575"/>
        <v>41806.040972222225</v>
      </c>
      <c r="U3684">
        <f t="shared" si="576"/>
        <v>2014</v>
      </c>
      <c r="V3684">
        <f t="shared" si="577"/>
        <v>2014</v>
      </c>
      <c r="W3684" t="str">
        <f t="shared" si="578"/>
        <v>May</v>
      </c>
      <c r="X3684" t="str">
        <f t="shared" si="579"/>
        <v>1000 to 4999</v>
      </c>
      <c r="Y3684" s="12">
        <f>VLOOKUP(H3684,Table1[#All],2,)*Kickstarter!E3684</f>
        <v>4176</v>
      </c>
      <c r="Z3684" s="5">
        <f>Y3684/'currency conversion'!$B$18</f>
        <v>9.0640395871574033E-5</v>
      </c>
    </row>
    <row r="3685" spans="1:26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0"/>
        <v>1.1085714285714285</v>
      </c>
      <c r="P3685" s="6">
        <f t="shared" si="571"/>
        <v>58.787878787878789</v>
      </c>
      <c r="Q3685" t="str">
        <f t="shared" si="572"/>
        <v>theater</v>
      </c>
      <c r="R3685" t="str">
        <f t="shared" si="573"/>
        <v>plays</v>
      </c>
      <c r="S3685" s="10">
        <f t="shared" si="574"/>
        <v>42632.866851851853</v>
      </c>
      <c r="T3685" s="10">
        <f t="shared" si="575"/>
        <v>42662.866851851853</v>
      </c>
      <c r="U3685">
        <f t="shared" si="576"/>
        <v>2016</v>
      </c>
      <c r="V3685">
        <f t="shared" si="577"/>
        <v>2016</v>
      </c>
      <c r="W3685" t="str">
        <f t="shared" si="578"/>
        <v>Sep</v>
      </c>
      <c r="X3685" t="str">
        <f t="shared" si="579"/>
        <v>1000 to 4999</v>
      </c>
      <c r="Y3685" s="12">
        <f>VLOOKUP(H3685,Table1[#All],2,)*Kickstarter!E3685</f>
        <v>3880</v>
      </c>
      <c r="Z3685" s="5">
        <f>Y3685/'currency conversion'!$B$18</f>
        <v>8.4215693482209584E-5</v>
      </c>
    </row>
    <row r="3686" spans="1:26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0"/>
        <v>1.3906666666666667</v>
      </c>
      <c r="P3686" s="6">
        <f t="shared" si="571"/>
        <v>45.347826086956523</v>
      </c>
      <c r="Q3686" t="str">
        <f t="shared" si="572"/>
        <v>theater</v>
      </c>
      <c r="R3686" t="str">
        <f t="shared" si="573"/>
        <v>plays</v>
      </c>
      <c r="S3686" s="10">
        <f t="shared" si="574"/>
        <v>42218.930393518516</v>
      </c>
      <c r="T3686" s="10">
        <f t="shared" si="575"/>
        <v>42248.930393518516</v>
      </c>
      <c r="U3686">
        <f t="shared" si="576"/>
        <v>2015</v>
      </c>
      <c r="V3686">
        <f t="shared" si="577"/>
        <v>2015</v>
      </c>
      <c r="W3686" t="str">
        <f t="shared" si="578"/>
        <v>Aug</v>
      </c>
      <c r="X3686" t="str">
        <f t="shared" si="579"/>
        <v>1000 to 4999</v>
      </c>
      <c r="Y3686" s="12">
        <f>VLOOKUP(H3686,Table1[#All],2,)*Kickstarter!E3686</f>
        <v>1043</v>
      </c>
      <c r="Z3686" s="5">
        <f>Y3686/'currency conversion'!$B$18</f>
        <v>2.263839389225376E-5</v>
      </c>
    </row>
    <row r="3687" spans="1:26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0"/>
        <v>1.0569999999999999</v>
      </c>
      <c r="P3687" s="6">
        <f t="shared" si="571"/>
        <v>41.944444444444443</v>
      </c>
      <c r="Q3687" t="str">
        <f t="shared" si="572"/>
        <v>theater</v>
      </c>
      <c r="R3687" t="str">
        <f t="shared" si="573"/>
        <v>plays</v>
      </c>
      <c r="S3687" s="10">
        <f t="shared" si="574"/>
        <v>41753.343275462961</v>
      </c>
      <c r="T3687" s="10">
        <f t="shared" si="575"/>
        <v>41778.625</v>
      </c>
      <c r="U3687">
        <f t="shared" si="576"/>
        <v>2014</v>
      </c>
      <c r="V3687">
        <f t="shared" si="577"/>
        <v>2014</v>
      </c>
      <c r="W3687" t="str">
        <f t="shared" si="578"/>
        <v>Apr</v>
      </c>
      <c r="X3687" t="str">
        <f t="shared" si="579"/>
        <v>5000 to 9999</v>
      </c>
      <c r="Y3687" s="12">
        <f>VLOOKUP(H3687,Table1[#All],2,)*Kickstarter!E3687</f>
        <v>5285</v>
      </c>
      <c r="Z3687" s="5">
        <f>Y3687/'currency conversion'!$B$18</f>
        <v>1.1471132475605094E-4</v>
      </c>
    </row>
    <row r="3688" spans="1:26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0"/>
        <v>1.0142857142857142</v>
      </c>
      <c r="P3688" s="6">
        <f t="shared" si="571"/>
        <v>59.166666666666664</v>
      </c>
      <c r="Q3688" t="str">
        <f t="shared" si="572"/>
        <v>theater</v>
      </c>
      <c r="R3688" t="str">
        <f t="shared" si="573"/>
        <v>plays</v>
      </c>
      <c r="S3688" s="10">
        <f t="shared" si="574"/>
        <v>42230.412731481483</v>
      </c>
      <c r="T3688" s="10">
        <f t="shared" si="575"/>
        <v>42244.915972222225</v>
      </c>
      <c r="U3688">
        <f t="shared" si="576"/>
        <v>2015</v>
      </c>
      <c r="V3688">
        <f t="shared" si="577"/>
        <v>2015</v>
      </c>
      <c r="W3688" t="str">
        <f t="shared" si="578"/>
        <v>Aug</v>
      </c>
      <c r="X3688" t="str">
        <f t="shared" si="579"/>
        <v>&lt;1000</v>
      </c>
      <c r="Y3688" s="12">
        <f>VLOOKUP(H3688,Table1[#All],2,)*Kickstarter!E3688</f>
        <v>355</v>
      </c>
      <c r="Z3688" s="5">
        <f>Y3688/'currency conversion'!$B$18</f>
        <v>7.7053018521093817E-6</v>
      </c>
    </row>
    <row r="3689" spans="1:26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0"/>
        <v>1.0024500000000001</v>
      </c>
      <c r="P3689" s="6">
        <f t="shared" si="571"/>
        <v>200.49</v>
      </c>
      <c r="Q3689" t="str">
        <f t="shared" si="572"/>
        <v>theater</v>
      </c>
      <c r="R3689" t="str">
        <f t="shared" si="573"/>
        <v>plays</v>
      </c>
      <c r="S3689" s="10">
        <f t="shared" si="574"/>
        <v>41786.968229166669</v>
      </c>
      <c r="T3689" s="10">
        <f t="shared" si="575"/>
        <v>41816.968229166669</v>
      </c>
      <c r="U3689">
        <f t="shared" si="576"/>
        <v>2014</v>
      </c>
      <c r="V3689">
        <f t="shared" si="577"/>
        <v>2014</v>
      </c>
      <c r="W3689" t="str">
        <f t="shared" si="578"/>
        <v>May</v>
      </c>
      <c r="X3689" t="str">
        <f t="shared" si="579"/>
        <v>5000 to 9999</v>
      </c>
      <c r="Y3689" s="12">
        <f>VLOOKUP(H3689,Table1[#All],2,)*Kickstarter!E3689</f>
        <v>5012.25</v>
      </c>
      <c r="Z3689" s="5">
        <f>Y3689/'currency conversion'!$B$18</f>
        <v>1.0879126537531056E-4</v>
      </c>
    </row>
    <row r="3690" spans="1:26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0"/>
        <v>1.0916666666666666</v>
      </c>
      <c r="P3690" s="6">
        <f t="shared" si="571"/>
        <v>83.974358974358978</v>
      </c>
      <c r="Q3690" t="str">
        <f t="shared" si="572"/>
        <v>theater</v>
      </c>
      <c r="R3690" t="str">
        <f t="shared" si="573"/>
        <v>plays</v>
      </c>
      <c r="S3690" s="10">
        <f t="shared" si="574"/>
        <v>41829.537083333329</v>
      </c>
      <c r="T3690" s="10">
        <f t="shared" si="575"/>
        <v>41859.537083333329</v>
      </c>
      <c r="U3690">
        <f t="shared" si="576"/>
        <v>2014</v>
      </c>
      <c r="V3690">
        <f t="shared" si="577"/>
        <v>2014</v>
      </c>
      <c r="W3690" t="str">
        <f t="shared" si="578"/>
        <v>Jul</v>
      </c>
      <c r="X3690" t="str">
        <f t="shared" si="579"/>
        <v>1000 to 4999</v>
      </c>
      <c r="Y3690" s="12">
        <f>VLOOKUP(H3690,Table1[#All],2,)*Kickstarter!E3690</f>
        <v>4290.25</v>
      </c>
      <c r="Z3690" s="5">
        <f>Y3690/'currency conversion'!$B$18</f>
        <v>9.3120200763414861E-5</v>
      </c>
    </row>
    <row r="3691" spans="1:26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0"/>
        <v>1.1833333333333333</v>
      </c>
      <c r="P3691" s="6">
        <f t="shared" si="571"/>
        <v>57.258064516129032</v>
      </c>
      <c r="Q3691" t="str">
        <f t="shared" si="572"/>
        <v>theater</v>
      </c>
      <c r="R3691" t="str">
        <f t="shared" si="573"/>
        <v>plays</v>
      </c>
      <c r="S3691" s="10">
        <f t="shared" si="574"/>
        <v>42147.576840277776</v>
      </c>
      <c r="T3691" s="10">
        <f t="shared" si="575"/>
        <v>42176.684027777781</v>
      </c>
      <c r="U3691">
        <f t="shared" si="576"/>
        <v>2015</v>
      </c>
      <c r="V3691">
        <f t="shared" si="577"/>
        <v>2015</v>
      </c>
      <c r="W3691" t="str">
        <f t="shared" si="578"/>
        <v>May</v>
      </c>
      <c r="X3691" t="str">
        <f t="shared" si="579"/>
        <v>1000 to 4999</v>
      </c>
      <c r="Y3691" s="12">
        <f>VLOOKUP(H3691,Table1[#All],2,)*Kickstarter!E3691</f>
        <v>3550</v>
      </c>
      <c r="Z3691" s="5">
        <f>Y3691/'currency conversion'!$B$18</f>
        <v>7.705301852109382E-5</v>
      </c>
    </row>
    <row r="3692" spans="1:26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0"/>
        <v>1.2</v>
      </c>
      <c r="P3692" s="6">
        <f t="shared" si="571"/>
        <v>58.064516129032256</v>
      </c>
      <c r="Q3692" t="str">
        <f t="shared" si="572"/>
        <v>theater</v>
      </c>
      <c r="R3692" t="str">
        <f t="shared" si="573"/>
        <v>plays</v>
      </c>
      <c r="S3692" s="10">
        <f t="shared" si="574"/>
        <v>41940.348182870366</v>
      </c>
      <c r="T3692" s="10">
        <f t="shared" si="575"/>
        <v>41970.389849537038</v>
      </c>
      <c r="U3692">
        <f t="shared" si="576"/>
        <v>2014</v>
      </c>
      <c r="V3692">
        <f t="shared" si="577"/>
        <v>2014</v>
      </c>
      <c r="W3692" t="str">
        <f t="shared" si="578"/>
        <v>Oct</v>
      </c>
      <c r="X3692" t="str">
        <f t="shared" si="579"/>
        <v>1000 to 4999</v>
      </c>
      <c r="Y3692" s="12">
        <f>VLOOKUP(H3692,Table1[#All],2,)*Kickstarter!E3692</f>
        <v>1800</v>
      </c>
      <c r="Z3692" s="5">
        <f>Y3692/'currency conversion'!$B$18</f>
        <v>3.906913615154053E-5</v>
      </c>
    </row>
    <row r="3693" spans="1:26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0"/>
        <v>1.2796000000000001</v>
      </c>
      <c r="P3693" s="6">
        <f t="shared" si="571"/>
        <v>186.80291970802921</v>
      </c>
      <c r="Q3693" t="str">
        <f t="shared" si="572"/>
        <v>theater</v>
      </c>
      <c r="R3693" t="str">
        <f t="shared" si="573"/>
        <v>plays</v>
      </c>
      <c r="S3693" s="10">
        <f t="shared" si="574"/>
        <v>42020.450567129628</v>
      </c>
      <c r="T3693" s="10">
        <f t="shared" si="575"/>
        <v>42064.957638888889</v>
      </c>
      <c r="U3693">
        <f t="shared" si="576"/>
        <v>2015</v>
      </c>
      <c r="V3693">
        <f t="shared" si="577"/>
        <v>2015</v>
      </c>
      <c r="W3693" t="str">
        <f t="shared" si="578"/>
        <v>Jan</v>
      </c>
      <c r="X3693" t="str">
        <f t="shared" si="579"/>
        <v>&gt;50000</v>
      </c>
      <c r="Y3693" s="12">
        <f>VLOOKUP(H3693,Table1[#All],2,)*Kickstarter!E3693</f>
        <v>51184</v>
      </c>
      <c r="Z3693" s="5">
        <f>Y3693/'currency conversion'!$B$18</f>
        <v>1.1109525915446946E-3</v>
      </c>
    </row>
    <row r="3694" spans="1:26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0"/>
        <v>1.26</v>
      </c>
      <c r="P3694" s="6">
        <f t="shared" si="571"/>
        <v>74.117647058823536</v>
      </c>
      <c r="Q3694" t="str">
        <f t="shared" si="572"/>
        <v>theater</v>
      </c>
      <c r="R3694" t="str">
        <f t="shared" si="573"/>
        <v>plays</v>
      </c>
      <c r="S3694" s="10">
        <f t="shared" si="574"/>
        <v>41891.71503472222</v>
      </c>
      <c r="T3694" s="10">
        <f t="shared" si="575"/>
        <v>41900.75</v>
      </c>
      <c r="U3694">
        <f t="shared" si="576"/>
        <v>2014</v>
      </c>
      <c r="V3694">
        <f t="shared" si="577"/>
        <v>2014</v>
      </c>
      <c r="W3694" t="str">
        <f t="shared" si="578"/>
        <v>Sep</v>
      </c>
      <c r="X3694" t="str">
        <f t="shared" si="579"/>
        <v>1000 to 4999</v>
      </c>
      <c r="Y3694" s="12">
        <f>VLOOKUP(H3694,Table1[#All],2,)*Kickstarter!E3694</f>
        <v>1260</v>
      </c>
      <c r="Z3694" s="5">
        <f>Y3694/'currency conversion'!$B$18</f>
        <v>2.7348395306078371E-5</v>
      </c>
    </row>
    <row r="3695" spans="1:26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0"/>
        <v>1.2912912912912913</v>
      </c>
      <c r="P3695" s="6">
        <f t="shared" si="571"/>
        <v>30.714285714285715</v>
      </c>
      <c r="Q3695" t="str">
        <f t="shared" si="572"/>
        <v>theater</v>
      </c>
      <c r="R3695" t="str">
        <f t="shared" si="573"/>
        <v>plays</v>
      </c>
      <c r="S3695" s="10">
        <f t="shared" si="574"/>
        <v>42308.941307870366</v>
      </c>
      <c r="T3695" s="10">
        <f t="shared" si="575"/>
        <v>42338.6875</v>
      </c>
      <c r="U3695">
        <f t="shared" si="576"/>
        <v>2015</v>
      </c>
      <c r="V3695">
        <f t="shared" si="577"/>
        <v>2015</v>
      </c>
      <c r="W3695" t="str">
        <f t="shared" si="578"/>
        <v>Oct</v>
      </c>
      <c r="X3695" t="str">
        <f t="shared" si="579"/>
        <v>&lt;1000</v>
      </c>
      <c r="Y3695" s="12">
        <f>VLOOKUP(H3695,Table1[#All],2,)*Kickstarter!E3695</f>
        <v>563.30000000000007</v>
      </c>
      <c r="Z3695" s="5">
        <f>Y3695/'currency conversion'!$B$18</f>
        <v>1.2226469107868212E-5</v>
      </c>
    </row>
    <row r="3696" spans="1:26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0"/>
        <v>1.0742857142857143</v>
      </c>
      <c r="P3696" s="6">
        <f t="shared" si="571"/>
        <v>62.666666666666664</v>
      </c>
      <c r="Q3696" t="str">
        <f t="shared" si="572"/>
        <v>theater</v>
      </c>
      <c r="R3696" t="str">
        <f t="shared" si="573"/>
        <v>plays</v>
      </c>
      <c r="S3696" s="10">
        <f t="shared" si="574"/>
        <v>42489.883877314816</v>
      </c>
      <c r="T3696" s="10">
        <f t="shared" si="575"/>
        <v>42526.833333333328</v>
      </c>
      <c r="U3696">
        <f t="shared" si="576"/>
        <v>2016</v>
      </c>
      <c r="V3696">
        <f t="shared" si="577"/>
        <v>2016</v>
      </c>
      <c r="W3696" t="str">
        <f t="shared" si="578"/>
        <v>Apr</v>
      </c>
      <c r="X3696" t="str">
        <f t="shared" si="579"/>
        <v>1000 to 4999</v>
      </c>
      <c r="Y3696" s="12">
        <f>VLOOKUP(H3696,Table1[#All],2,)*Kickstarter!E3696</f>
        <v>3760</v>
      </c>
      <c r="Z3696" s="5">
        <f>Y3696/'currency conversion'!$B$18</f>
        <v>8.1611084405440213E-5</v>
      </c>
    </row>
    <row r="3697" spans="1:26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0"/>
        <v>1.00125</v>
      </c>
      <c r="P3697" s="6">
        <f t="shared" si="571"/>
        <v>121.36363636363636</v>
      </c>
      <c r="Q3697" t="str">
        <f t="shared" si="572"/>
        <v>theater</v>
      </c>
      <c r="R3697" t="str">
        <f t="shared" si="573"/>
        <v>plays</v>
      </c>
      <c r="S3697" s="10">
        <f t="shared" si="574"/>
        <v>41995.620486111111</v>
      </c>
      <c r="T3697" s="10">
        <f t="shared" si="575"/>
        <v>42015.620486111111</v>
      </c>
      <c r="U3697">
        <f t="shared" si="576"/>
        <v>2014</v>
      </c>
      <c r="V3697">
        <f t="shared" si="577"/>
        <v>2015</v>
      </c>
      <c r="W3697" t="str">
        <f t="shared" si="578"/>
        <v>Dec</v>
      </c>
      <c r="X3697" t="str">
        <f t="shared" si="579"/>
        <v>1000 to 4999</v>
      </c>
      <c r="Y3697" s="12">
        <f>VLOOKUP(H3697,Table1[#All],2,)*Kickstarter!E3697</f>
        <v>4005</v>
      </c>
      <c r="Z3697" s="5">
        <f>Y3697/'currency conversion'!$B$18</f>
        <v>8.6928827937177671E-5</v>
      </c>
    </row>
    <row r="3698" spans="1:26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0"/>
        <v>1.55</v>
      </c>
      <c r="P3698" s="6">
        <f t="shared" si="571"/>
        <v>39.743589743589745</v>
      </c>
      <c r="Q3698" t="str">
        <f t="shared" si="572"/>
        <v>theater</v>
      </c>
      <c r="R3698" t="str">
        <f t="shared" si="573"/>
        <v>plays</v>
      </c>
      <c r="S3698" s="10">
        <f t="shared" si="574"/>
        <v>41988.367083333331</v>
      </c>
      <c r="T3698" s="10">
        <f t="shared" si="575"/>
        <v>42048.367083333331</v>
      </c>
      <c r="U3698">
        <f t="shared" si="576"/>
        <v>2014</v>
      </c>
      <c r="V3698">
        <f t="shared" si="577"/>
        <v>2015</v>
      </c>
      <c r="W3698" t="str">
        <f t="shared" si="578"/>
        <v>Dec</v>
      </c>
      <c r="X3698" t="str">
        <f t="shared" si="579"/>
        <v>1000 to 4999</v>
      </c>
      <c r="Y3698" s="12">
        <f>VLOOKUP(H3698,Table1[#All],2,)*Kickstarter!E3698</f>
        <v>4061</v>
      </c>
      <c r="Z3698" s="5">
        <f>Y3698/'currency conversion'!$B$18</f>
        <v>8.8144312173003378E-5</v>
      </c>
    </row>
    <row r="3699" spans="1:26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0"/>
        <v>1.08</v>
      </c>
      <c r="P3699" s="6">
        <f t="shared" si="571"/>
        <v>72</v>
      </c>
      <c r="Q3699" t="str">
        <f t="shared" si="572"/>
        <v>theater</v>
      </c>
      <c r="R3699" t="str">
        <f t="shared" si="573"/>
        <v>plays</v>
      </c>
      <c r="S3699" s="10">
        <f t="shared" si="574"/>
        <v>42479.215833333335</v>
      </c>
      <c r="T3699" s="10">
        <f t="shared" si="575"/>
        <v>42500.215833333335</v>
      </c>
      <c r="U3699">
        <f t="shared" si="576"/>
        <v>2016</v>
      </c>
      <c r="V3699">
        <f t="shared" si="577"/>
        <v>2016</v>
      </c>
      <c r="W3699" t="str">
        <f t="shared" si="578"/>
        <v>Apr</v>
      </c>
      <c r="X3699" t="str">
        <f t="shared" si="579"/>
        <v>1000 to 4999</v>
      </c>
      <c r="Y3699" s="12">
        <f>VLOOKUP(H3699,Table1[#All],2,)*Kickstarter!E3699</f>
        <v>2829.6</v>
      </c>
      <c r="Z3699" s="5">
        <f>Y3699/'currency conversion'!$B$18</f>
        <v>6.141668203022171E-5</v>
      </c>
    </row>
    <row r="3700" spans="1:26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0"/>
        <v>1.1052</v>
      </c>
      <c r="P3700" s="6">
        <f t="shared" si="571"/>
        <v>40.632352941176471</v>
      </c>
      <c r="Q3700" t="str">
        <f t="shared" si="572"/>
        <v>theater</v>
      </c>
      <c r="R3700" t="str">
        <f t="shared" si="573"/>
        <v>plays</v>
      </c>
      <c r="S3700" s="10">
        <f t="shared" si="574"/>
        <v>42401.556562500002</v>
      </c>
      <c r="T3700" s="10">
        <f t="shared" si="575"/>
        <v>42431.556562500002</v>
      </c>
      <c r="U3700">
        <f t="shared" si="576"/>
        <v>2016</v>
      </c>
      <c r="V3700">
        <f t="shared" si="577"/>
        <v>2016</v>
      </c>
      <c r="W3700" t="str">
        <f t="shared" si="578"/>
        <v>Feb</v>
      </c>
      <c r="X3700" t="str">
        <f t="shared" si="579"/>
        <v>5000 to 9999</v>
      </c>
      <c r="Y3700" s="12">
        <f>VLOOKUP(H3700,Table1[#All],2,)*Kickstarter!E3700</f>
        <v>5526</v>
      </c>
      <c r="Z3700" s="5">
        <f>Y3700/'currency conversion'!$B$18</f>
        <v>1.1994224798522942E-4</v>
      </c>
    </row>
    <row r="3701" spans="1:26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0"/>
        <v>1.008</v>
      </c>
      <c r="P3701" s="6">
        <f t="shared" si="571"/>
        <v>63</v>
      </c>
      <c r="Q3701" t="str">
        <f t="shared" si="572"/>
        <v>theater</v>
      </c>
      <c r="R3701" t="str">
        <f t="shared" si="573"/>
        <v>plays</v>
      </c>
      <c r="S3701" s="10">
        <f t="shared" si="574"/>
        <v>41897.352037037039</v>
      </c>
      <c r="T3701" s="10">
        <f t="shared" si="575"/>
        <v>41927.352037037039</v>
      </c>
      <c r="U3701">
        <f t="shared" si="576"/>
        <v>2014</v>
      </c>
      <c r="V3701">
        <f t="shared" si="577"/>
        <v>2014</v>
      </c>
      <c r="W3701" t="str">
        <f t="shared" si="578"/>
        <v>Sep</v>
      </c>
      <c r="X3701" t="str">
        <f t="shared" si="579"/>
        <v>1000 to 4999</v>
      </c>
      <c r="Y3701" s="12">
        <f>VLOOKUP(H3701,Table1[#All],2,)*Kickstarter!E3701</f>
        <v>2520</v>
      </c>
      <c r="Z3701" s="5">
        <f>Y3701/'currency conversion'!$B$18</f>
        <v>5.4696790612156742E-5</v>
      </c>
    </row>
    <row r="3702" spans="1:26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0"/>
        <v>1.212</v>
      </c>
      <c r="P3702" s="6">
        <f t="shared" si="571"/>
        <v>33.666666666666664</v>
      </c>
      <c r="Q3702" t="str">
        <f t="shared" si="572"/>
        <v>theater</v>
      </c>
      <c r="R3702" t="str">
        <f t="shared" si="573"/>
        <v>plays</v>
      </c>
      <c r="S3702" s="10">
        <f t="shared" si="574"/>
        <v>41882.335648148146</v>
      </c>
      <c r="T3702" s="10">
        <f t="shared" si="575"/>
        <v>41912.416666666664</v>
      </c>
      <c r="U3702">
        <f t="shared" si="576"/>
        <v>2014</v>
      </c>
      <c r="V3702">
        <f t="shared" si="577"/>
        <v>2014</v>
      </c>
      <c r="W3702" t="str">
        <f t="shared" si="578"/>
        <v>Aug</v>
      </c>
      <c r="X3702" t="str">
        <f t="shared" si="579"/>
        <v>&lt;1000</v>
      </c>
      <c r="Y3702" s="12">
        <f>VLOOKUP(H3702,Table1[#All],2,)*Kickstarter!E3702</f>
        <v>606</v>
      </c>
      <c r="Z3702" s="5">
        <f>Y3702/'currency conversion'!$B$18</f>
        <v>1.3153275837685312E-5</v>
      </c>
    </row>
    <row r="3703" spans="1:26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0"/>
        <v>1.0033333333333334</v>
      </c>
      <c r="P3703" s="6">
        <f t="shared" si="571"/>
        <v>38.589743589743591</v>
      </c>
      <c r="Q3703" t="str">
        <f t="shared" si="572"/>
        <v>theater</v>
      </c>
      <c r="R3703" t="str">
        <f t="shared" si="573"/>
        <v>plays</v>
      </c>
      <c r="S3703" s="10">
        <f t="shared" si="574"/>
        <v>42129.291585648149</v>
      </c>
      <c r="T3703" s="10">
        <f t="shared" si="575"/>
        <v>42159.291585648149</v>
      </c>
      <c r="U3703">
        <f t="shared" si="576"/>
        <v>2015</v>
      </c>
      <c r="V3703">
        <f t="shared" si="577"/>
        <v>2015</v>
      </c>
      <c r="W3703" t="str">
        <f t="shared" si="578"/>
        <v>May</v>
      </c>
      <c r="X3703" t="str">
        <f t="shared" si="579"/>
        <v>1000 to 4999</v>
      </c>
      <c r="Y3703" s="12">
        <f>VLOOKUP(H3703,Table1[#All],2,)*Kickstarter!E3703</f>
        <v>1971.5500000000002</v>
      </c>
      <c r="Z3703" s="5">
        <f>Y3703/'currency conversion'!$B$18</f>
        <v>4.2792641877538744E-5</v>
      </c>
    </row>
    <row r="3704" spans="1:26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0"/>
        <v>1.0916666666666666</v>
      </c>
      <c r="P3704" s="6">
        <f t="shared" si="571"/>
        <v>155.95238095238096</v>
      </c>
      <c r="Q3704" t="str">
        <f t="shared" si="572"/>
        <v>theater</v>
      </c>
      <c r="R3704" t="str">
        <f t="shared" si="573"/>
        <v>plays</v>
      </c>
      <c r="S3704" s="10">
        <f t="shared" si="574"/>
        <v>42524.28800925926</v>
      </c>
      <c r="T3704" s="10">
        <f t="shared" si="575"/>
        <v>42561.707638888889</v>
      </c>
      <c r="U3704">
        <f t="shared" si="576"/>
        <v>2016</v>
      </c>
      <c r="V3704">
        <f t="shared" si="577"/>
        <v>2016</v>
      </c>
      <c r="W3704" t="str">
        <f t="shared" si="578"/>
        <v>Jun</v>
      </c>
      <c r="X3704" t="str">
        <f t="shared" si="579"/>
        <v>1000 to 4999</v>
      </c>
      <c r="Y3704" s="12">
        <f>VLOOKUP(H3704,Table1[#All],2,)*Kickstarter!E3704</f>
        <v>4290.25</v>
      </c>
      <c r="Z3704" s="5">
        <f>Y3704/'currency conversion'!$B$18</f>
        <v>9.3120200763414861E-5</v>
      </c>
    </row>
    <row r="3705" spans="1:26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0"/>
        <v>1.2342857142857142</v>
      </c>
      <c r="P3705" s="6">
        <f t="shared" si="571"/>
        <v>43.2</v>
      </c>
      <c r="Q3705" t="str">
        <f t="shared" si="572"/>
        <v>theater</v>
      </c>
      <c r="R3705" t="str">
        <f t="shared" si="573"/>
        <v>plays</v>
      </c>
      <c r="S3705" s="10">
        <f t="shared" si="574"/>
        <v>42556.254490740743</v>
      </c>
      <c r="T3705" s="10">
        <f t="shared" si="575"/>
        <v>42595.040972222225</v>
      </c>
      <c r="U3705">
        <f t="shared" si="576"/>
        <v>2016</v>
      </c>
      <c r="V3705">
        <f t="shared" si="577"/>
        <v>2016</v>
      </c>
      <c r="W3705" t="str">
        <f t="shared" si="578"/>
        <v>Jul</v>
      </c>
      <c r="X3705" t="str">
        <f t="shared" si="579"/>
        <v>1000 to 4999</v>
      </c>
      <c r="Y3705" s="12">
        <f>VLOOKUP(H3705,Table1[#All],2,)*Kickstarter!E3705</f>
        <v>1296</v>
      </c>
      <c r="Z3705" s="5">
        <f>Y3705/'currency conversion'!$B$18</f>
        <v>2.8129778029109181E-5</v>
      </c>
    </row>
    <row r="3706" spans="1:26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0"/>
        <v>1.3633666666666666</v>
      </c>
      <c r="P3706" s="6">
        <f t="shared" si="571"/>
        <v>15.148518518518518</v>
      </c>
      <c r="Q3706" t="str">
        <f t="shared" si="572"/>
        <v>theater</v>
      </c>
      <c r="R3706" t="str">
        <f t="shared" si="573"/>
        <v>plays</v>
      </c>
      <c r="S3706" s="10">
        <f t="shared" si="574"/>
        <v>42461.439745370371</v>
      </c>
      <c r="T3706" s="10">
        <f t="shared" si="575"/>
        <v>42521.439745370371</v>
      </c>
      <c r="U3706">
        <f t="shared" si="576"/>
        <v>2016</v>
      </c>
      <c r="V3706">
        <f t="shared" si="577"/>
        <v>2016</v>
      </c>
      <c r="W3706" t="str">
        <f t="shared" si="578"/>
        <v>Apr</v>
      </c>
      <c r="X3706" t="str">
        <f t="shared" si="579"/>
        <v>&lt;1000</v>
      </c>
      <c r="Y3706" s="12">
        <f>VLOOKUP(H3706,Table1[#All],2,)*Kickstarter!E3706</f>
        <v>535.80309999999997</v>
      </c>
      <c r="Z3706" s="5">
        <f>Y3706/'currency conversion'!$B$18</f>
        <v>1.1629646813509713E-5</v>
      </c>
    </row>
    <row r="3707" spans="1:26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0"/>
        <v>1.0346657233816767</v>
      </c>
      <c r="P3707" s="6">
        <f t="shared" si="571"/>
        <v>83.571428571428569</v>
      </c>
      <c r="Q3707" t="str">
        <f t="shared" si="572"/>
        <v>theater</v>
      </c>
      <c r="R3707" t="str">
        <f t="shared" si="573"/>
        <v>plays</v>
      </c>
      <c r="S3707" s="10">
        <f t="shared" si="574"/>
        <v>41792.292986111112</v>
      </c>
      <c r="T3707" s="10">
        <f t="shared" si="575"/>
        <v>41813.5</v>
      </c>
      <c r="U3707">
        <f t="shared" si="576"/>
        <v>2014</v>
      </c>
      <c r="V3707">
        <f t="shared" si="577"/>
        <v>2014</v>
      </c>
      <c r="W3707" t="str">
        <f t="shared" si="578"/>
        <v>Jun</v>
      </c>
      <c r="X3707" t="str">
        <f t="shared" si="579"/>
        <v>1000 to 4999</v>
      </c>
      <c r="Y3707" s="12">
        <f>VLOOKUP(H3707,Table1[#All],2,)*Kickstarter!E3707</f>
        <v>2925</v>
      </c>
      <c r="Z3707" s="5">
        <f>Y3707/'currency conversion'!$B$18</f>
        <v>6.3487346246253359E-5</v>
      </c>
    </row>
    <row r="3708" spans="1:26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0"/>
        <v>1.2133333333333334</v>
      </c>
      <c r="P3708" s="6">
        <f t="shared" si="571"/>
        <v>140</v>
      </c>
      <c r="Q3708" t="str">
        <f t="shared" si="572"/>
        <v>theater</v>
      </c>
      <c r="R3708" t="str">
        <f t="shared" si="573"/>
        <v>plays</v>
      </c>
      <c r="S3708" s="10">
        <f t="shared" si="574"/>
        <v>41879.663761574076</v>
      </c>
      <c r="T3708" s="10">
        <f t="shared" si="575"/>
        <v>41894.663761574076</v>
      </c>
      <c r="U3708">
        <f t="shared" si="576"/>
        <v>2014</v>
      </c>
      <c r="V3708">
        <f t="shared" si="577"/>
        <v>2014</v>
      </c>
      <c r="W3708" t="str">
        <f t="shared" si="578"/>
        <v>Aug</v>
      </c>
      <c r="X3708" t="str">
        <f t="shared" si="579"/>
        <v>1000 to 4999</v>
      </c>
      <c r="Y3708" s="12">
        <f>VLOOKUP(H3708,Table1[#All],2,)*Kickstarter!E3708</f>
        <v>1820</v>
      </c>
      <c r="Z3708" s="5">
        <f>Y3708/'currency conversion'!$B$18</f>
        <v>3.9503237664335421E-5</v>
      </c>
    </row>
    <row r="3709" spans="1:26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0"/>
        <v>1.86</v>
      </c>
      <c r="P3709" s="6">
        <f t="shared" si="571"/>
        <v>80.869565217391298</v>
      </c>
      <c r="Q3709" t="str">
        <f t="shared" si="572"/>
        <v>theater</v>
      </c>
      <c r="R3709" t="str">
        <f t="shared" si="573"/>
        <v>plays</v>
      </c>
      <c r="S3709" s="10">
        <f t="shared" si="574"/>
        <v>42551.798356481479</v>
      </c>
      <c r="T3709" s="10">
        <f t="shared" si="575"/>
        <v>42572.976388888885</v>
      </c>
      <c r="U3709">
        <f t="shared" si="576"/>
        <v>2016</v>
      </c>
      <c r="V3709">
        <f t="shared" si="577"/>
        <v>2016</v>
      </c>
      <c r="W3709" t="str">
        <f t="shared" si="578"/>
        <v>Jun</v>
      </c>
      <c r="X3709" t="str">
        <f t="shared" si="579"/>
        <v>1000 to 4999</v>
      </c>
      <c r="Y3709" s="12">
        <f>VLOOKUP(H3709,Table1[#All],2,)*Kickstarter!E3709</f>
        <v>1860</v>
      </c>
      <c r="Z3709" s="5">
        <f>Y3709/'currency conversion'!$B$18</f>
        <v>4.0371440689925216E-5</v>
      </c>
    </row>
    <row r="3710" spans="1:26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0"/>
        <v>3</v>
      </c>
      <c r="P3710" s="6">
        <f t="shared" si="571"/>
        <v>53.846153846153847</v>
      </c>
      <c r="Q3710" t="str">
        <f t="shared" si="572"/>
        <v>theater</v>
      </c>
      <c r="R3710" t="str">
        <f t="shared" si="573"/>
        <v>plays</v>
      </c>
      <c r="S3710" s="10">
        <f t="shared" si="574"/>
        <v>41809.892199074078</v>
      </c>
      <c r="T3710" s="10">
        <f t="shared" si="575"/>
        <v>41823.892199074078</v>
      </c>
      <c r="U3710">
        <f t="shared" si="576"/>
        <v>2014</v>
      </c>
      <c r="V3710">
        <f t="shared" si="577"/>
        <v>2014</v>
      </c>
      <c r="W3710" t="str">
        <f t="shared" si="578"/>
        <v>Jun</v>
      </c>
      <c r="X3710" t="str">
        <f t="shared" si="579"/>
        <v>1000 to 4999</v>
      </c>
      <c r="Y3710" s="12">
        <f>VLOOKUP(H3710,Table1[#All],2,)*Kickstarter!E3710</f>
        <v>2100</v>
      </c>
      <c r="Z3710" s="5">
        <f>Y3710/'currency conversion'!$B$18</f>
        <v>4.5580658843463951E-5</v>
      </c>
    </row>
    <row r="3711" spans="1:26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0"/>
        <v>1.0825</v>
      </c>
      <c r="P3711" s="6">
        <f t="shared" si="571"/>
        <v>30.928571428571427</v>
      </c>
      <c r="Q3711" t="str">
        <f t="shared" si="572"/>
        <v>theater</v>
      </c>
      <c r="R3711" t="str">
        <f t="shared" si="573"/>
        <v>plays</v>
      </c>
      <c r="S3711" s="10">
        <f t="shared" si="574"/>
        <v>41785.457708333335</v>
      </c>
      <c r="T3711" s="10">
        <f t="shared" si="575"/>
        <v>41815.457708333335</v>
      </c>
      <c r="U3711">
        <f t="shared" si="576"/>
        <v>2014</v>
      </c>
      <c r="V3711">
        <f t="shared" si="577"/>
        <v>2014</v>
      </c>
      <c r="W3711" t="str">
        <f t="shared" si="578"/>
        <v>May</v>
      </c>
      <c r="X3711" t="str">
        <f t="shared" si="579"/>
        <v>1000 to 4999</v>
      </c>
      <c r="Y3711" s="12">
        <f>VLOOKUP(H3711,Table1[#All],2,)*Kickstarter!E3711</f>
        <v>1418.075</v>
      </c>
      <c r="Z3711" s="5">
        <f>Y3711/'currency conversion'!$B$18</f>
        <v>3.0779425137831018E-5</v>
      </c>
    </row>
    <row r="3712" spans="1:26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0"/>
        <v>1.4115384615384616</v>
      </c>
      <c r="P3712" s="6">
        <f t="shared" si="571"/>
        <v>67.962962962962962</v>
      </c>
      <c r="Q3712" t="str">
        <f t="shared" si="572"/>
        <v>theater</v>
      </c>
      <c r="R3712" t="str">
        <f t="shared" si="573"/>
        <v>plays</v>
      </c>
      <c r="S3712" s="10">
        <f t="shared" si="574"/>
        <v>42072.326249999998</v>
      </c>
      <c r="T3712" s="10">
        <f t="shared" si="575"/>
        <v>42097.326249999998</v>
      </c>
      <c r="U3712">
        <f t="shared" si="576"/>
        <v>2015</v>
      </c>
      <c r="V3712">
        <f t="shared" si="577"/>
        <v>2015</v>
      </c>
      <c r="W3712" t="str">
        <f t="shared" si="578"/>
        <v>Mar</v>
      </c>
      <c r="X3712" t="str">
        <f t="shared" si="579"/>
        <v>1000 to 4999</v>
      </c>
      <c r="Y3712" s="12">
        <f>VLOOKUP(H3712,Table1[#All],2,)*Kickstarter!E3712</f>
        <v>1835</v>
      </c>
      <c r="Z3712" s="5">
        <f>Y3712/'currency conversion'!$B$18</f>
        <v>3.9828813798931596E-5</v>
      </c>
    </row>
    <row r="3713" spans="1:26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0"/>
        <v>1.1399999999999999</v>
      </c>
      <c r="P3713" s="6">
        <f t="shared" si="571"/>
        <v>27.142857142857142</v>
      </c>
      <c r="Q3713" t="str">
        <f t="shared" si="572"/>
        <v>theater</v>
      </c>
      <c r="R3713" t="str">
        <f t="shared" si="573"/>
        <v>plays</v>
      </c>
      <c r="S3713" s="10">
        <f t="shared" si="574"/>
        <v>41779.474224537036</v>
      </c>
      <c r="T3713" s="10">
        <f t="shared" si="575"/>
        <v>41805.416666666664</v>
      </c>
      <c r="U3713">
        <f t="shared" si="576"/>
        <v>2014</v>
      </c>
      <c r="V3713">
        <f t="shared" si="577"/>
        <v>2014</v>
      </c>
      <c r="W3713" t="str">
        <f t="shared" si="578"/>
        <v>May</v>
      </c>
      <c r="X3713" t="str">
        <f t="shared" si="579"/>
        <v>&lt;1000</v>
      </c>
      <c r="Y3713" s="12">
        <f>VLOOKUP(H3713,Table1[#All],2,)*Kickstarter!E3713</f>
        <v>570</v>
      </c>
      <c r="Z3713" s="5">
        <f>Y3713/'currency conversion'!$B$18</f>
        <v>1.23718931146545E-5</v>
      </c>
    </row>
    <row r="3714" spans="1:26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0"/>
        <v>1.5373333333333334</v>
      </c>
      <c r="P3714" s="6">
        <f t="shared" si="571"/>
        <v>110.86538461538461</v>
      </c>
      <c r="Q3714" t="str">
        <f t="shared" si="572"/>
        <v>theater</v>
      </c>
      <c r="R3714" t="str">
        <f t="shared" si="573"/>
        <v>plays</v>
      </c>
      <c r="S3714" s="10">
        <f t="shared" si="574"/>
        <v>42133.922071759254</v>
      </c>
      <c r="T3714" s="10">
        <f t="shared" si="575"/>
        <v>42155.040972222225</v>
      </c>
      <c r="U3714">
        <f t="shared" si="576"/>
        <v>2015</v>
      </c>
      <c r="V3714">
        <f t="shared" si="577"/>
        <v>2015</v>
      </c>
      <c r="W3714" t="str">
        <f t="shared" si="578"/>
        <v>May</v>
      </c>
      <c r="X3714" t="str">
        <f t="shared" si="579"/>
        <v>10000 to 14999</v>
      </c>
      <c r="Y3714" s="12">
        <f>VLOOKUP(H3714,Table1[#All],2,)*Kickstarter!E3714</f>
        <v>11530</v>
      </c>
      <c r="Z3714" s="5">
        <f>Y3714/'currency conversion'!$B$18</f>
        <v>2.5025952212625685E-4</v>
      </c>
    </row>
    <row r="3715" spans="1:26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0">IF(D3715&lt;&gt;0,IF(E3715&lt;&gt;0,E3715/D3715,0),0)</f>
        <v>1.0149999999999999</v>
      </c>
      <c r="P3715" s="6">
        <f t="shared" ref="P3715:P3778" si="581">IF(L3715&lt;&gt;0,IF(E3715&lt;&gt;0,E3715/L3715,0),0)</f>
        <v>106.84210526315789</v>
      </c>
      <c r="Q3715" t="str">
        <f t="shared" ref="Q3715:Q3778" si="582">LEFT(N3715,SEARCH("/",N3715,1)-1)</f>
        <v>theater</v>
      </c>
      <c r="R3715" t="str">
        <f t="shared" ref="R3715:R3778" si="583">RIGHT(N3715,LEN(N3715)-SEARCH("/",N3715,1))</f>
        <v>plays</v>
      </c>
      <c r="S3715" s="10">
        <f t="shared" ref="S3715:S3778" si="584">(J3715/86400)+25569+(-6/24)</f>
        <v>42505.488032407404</v>
      </c>
      <c r="T3715" s="10">
        <f t="shared" ref="T3715:T3778" si="585">(I3715/86400)+25569+(-6/24)</f>
        <v>42525.488032407404</v>
      </c>
      <c r="U3715">
        <f t="shared" ref="U3715:U3778" si="586">YEAR(S3715)</f>
        <v>2016</v>
      </c>
      <c r="V3715">
        <f t="shared" ref="V3715:V3778" si="587">YEAR(T3715)</f>
        <v>2016</v>
      </c>
      <c r="W3715" t="str">
        <f t="shared" ref="W3715:W3778" si="588">TEXT(S3715,"mmm")</f>
        <v>May</v>
      </c>
      <c r="X3715" t="str">
        <f t="shared" ref="X3715:X3778" si="589">IF(E3715=0,"No funding",IF(E3715&lt;1000,"&lt;1000",IF(E3715&lt;4999,"1000 to 4999",IF(E3715&lt;10000,"5000 to 9999",IF(E3715&lt;14999,"10000 to 14999",IF(E3715&lt;20000,"15000 to 19999",IF(E3715&lt;25000,"20000 to 24999",IF(E3715&lt;30000,"25000 to 29999",IF(E3715&lt;35000,"30000 to 34999",IF(E3715&lt;40000,"35000 to 39999",IF(E3715&lt;45000,"40000 to 44999",IF(E3715&lt;50000,"45000 to 49999","&gt;50000"))))))))))))</f>
        <v>1000 to 4999</v>
      </c>
      <c r="Y3715" s="12">
        <f>VLOOKUP(H3715,Table1[#All],2,)*Kickstarter!E3715</f>
        <v>2030</v>
      </c>
      <c r="Z3715" s="5">
        <f>Y3715/'currency conversion'!$B$18</f>
        <v>4.406130354868182E-5</v>
      </c>
    </row>
    <row r="3716" spans="1:26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0"/>
        <v>1.0235000000000001</v>
      </c>
      <c r="P3716" s="6">
        <f t="shared" si="581"/>
        <v>105.51546391752578</v>
      </c>
      <c r="Q3716" t="str">
        <f t="shared" si="582"/>
        <v>theater</v>
      </c>
      <c r="R3716" t="str">
        <f t="shared" si="583"/>
        <v>plays</v>
      </c>
      <c r="S3716" s="10">
        <f t="shared" si="584"/>
        <v>42118.306331018517</v>
      </c>
      <c r="T3716" s="10">
        <f t="shared" si="585"/>
        <v>42149.915972222225</v>
      </c>
      <c r="U3716">
        <f t="shared" si="586"/>
        <v>2015</v>
      </c>
      <c r="V3716">
        <f t="shared" si="587"/>
        <v>2015</v>
      </c>
      <c r="W3716" t="str">
        <f t="shared" si="588"/>
        <v>Apr</v>
      </c>
      <c r="X3716" t="str">
        <f t="shared" si="589"/>
        <v>10000 to 14999</v>
      </c>
      <c r="Y3716" s="12">
        <f>VLOOKUP(H3716,Table1[#All],2,)*Kickstarter!E3716</f>
        <v>10235</v>
      </c>
      <c r="Z3716" s="5">
        <f>Y3716/'currency conversion'!$B$18</f>
        <v>2.2215144917278739E-4</v>
      </c>
    </row>
    <row r="3717" spans="1:26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0"/>
        <v>1.0257142857142858</v>
      </c>
      <c r="P3717" s="6">
        <f t="shared" si="581"/>
        <v>132.96296296296296</v>
      </c>
      <c r="Q3717" t="str">
        <f t="shared" si="582"/>
        <v>theater</v>
      </c>
      <c r="R3717" t="str">
        <f t="shared" si="583"/>
        <v>plays</v>
      </c>
      <c r="S3717" s="10">
        <f t="shared" si="584"/>
        <v>42036.745590277773</v>
      </c>
      <c r="T3717" s="10">
        <f t="shared" si="585"/>
        <v>42094.286111111112</v>
      </c>
      <c r="U3717">
        <f t="shared" si="586"/>
        <v>2015</v>
      </c>
      <c r="V3717">
        <f t="shared" si="587"/>
        <v>2015</v>
      </c>
      <c r="W3717" t="str">
        <f t="shared" si="588"/>
        <v>Feb</v>
      </c>
      <c r="X3717" t="str">
        <f t="shared" si="589"/>
        <v>1000 to 4999</v>
      </c>
      <c r="Y3717" s="12">
        <f>VLOOKUP(H3717,Table1[#All],2,)*Kickstarter!E3717</f>
        <v>4702.9000000000005</v>
      </c>
      <c r="Z3717" s="5">
        <f>Y3717/'currency conversion'!$B$18</f>
        <v>1.0207680022615554E-4</v>
      </c>
    </row>
    <row r="3718" spans="1:26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0"/>
        <v>1.5575000000000001</v>
      </c>
      <c r="P3718" s="6">
        <f t="shared" si="581"/>
        <v>51.916666666666664</v>
      </c>
      <c r="Q3718" t="str">
        <f t="shared" si="582"/>
        <v>theater</v>
      </c>
      <c r="R3718" t="str">
        <f t="shared" si="583"/>
        <v>plays</v>
      </c>
      <c r="S3718" s="10">
        <f t="shared" si="584"/>
        <v>42360.637835648144</v>
      </c>
      <c r="T3718" s="10">
        <f t="shared" si="585"/>
        <v>42390.637835648144</v>
      </c>
      <c r="U3718">
        <f t="shared" si="586"/>
        <v>2015</v>
      </c>
      <c r="V3718">
        <f t="shared" si="587"/>
        <v>2016</v>
      </c>
      <c r="W3718" t="str">
        <f t="shared" si="588"/>
        <v>Dec</v>
      </c>
      <c r="X3718" t="str">
        <f t="shared" si="589"/>
        <v>1000 to 4999</v>
      </c>
      <c r="Y3718" s="12">
        <f>VLOOKUP(H3718,Table1[#All],2,)*Kickstarter!E3718</f>
        <v>1246</v>
      </c>
      <c r="Z3718" s="5">
        <f>Y3718/'currency conversion'!$B$18</f>
        <v>2.7044524247121944E-5</v>
      </c>
    </row>
    <row r="3719" spans="1:26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0"/>
        <v>1.0075000000000001</v>
      </c>
      <c r="P3719" s="6">
        <f t="shared" si="581"/>
        <v>310</v>
      </c>
      <c r="Q3719" t="str">
        <f t="shared" si="582"/>
        <v>theater</v>
      </c>
      <c r="R3719" t="str">
        <f t="shared" si="583"/>
        <v>plays</v>
      </c>
      <c r="S3719" s="10">
        <f t="shared" si="584"/>
        <v>42102.616307870368</v>
      </c>
      <c r="T3719" s="10">
        <f t="shared" si="585"/>
        <v>42133.616307870368</v>
      </c>
      <c r="U3719">
        <f t="shared" si="586"/>
        <v>2015</v>
      </c>
      <c r="V3719">
        <f t="shared" si="587"/>
        <v>2015</v>
      </c>
      <c r="W3719" t="str">
        <f t="shared" si="588"/>
        <v>Apr</v>
      </c>
      <c r="X3719" t="str">
        <f t="shared" si="589"/>
        <v>1000 to 4999</v>
      </c>
      <c r="Y3719" s="12">
        <f>VLOOKUP(H3719,Table1[#All],2,)*Kickstarter!E3719</f>
        <v>5279.3</v>
      </c>
      <c r="Z3719" s="5">
        <f>Y3719/'currency conversion'!$B$18</f>
        <v>1.145876058249044E-4</v>
      </c>
    </row>
    <row r="3720" spans="1:26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0"/>
        <v>2.3940000000000001</v>
      </c>
      <c r="P3720" s="6">
        <f t="shared" si="581"/>
        <v>26.021739130434781</v>
      </c>
      <c r="Q3720" t="str">
        <f t="shared" si="582"/>
        <v>theater</v>
      </c>
      <c r="R3720" t="str">
        <f t="shared" si="583"/>
        <v>plays</v>
      </c>
      <c r="S3720" s="10">
        <f t="shared" si="584"/>
        <v>42032.466145833328</v>
      </c>
      <c r="T3720" s="10">
        <f t="shared" si="585"/>
        <v>42062.466145833328</v>
      </c>
      <c r="U3720">
        <f t="shared" si="586"/>
        <v>2015</v>
      </c>
      <c r="V3720">
        <f t="shared" si="587"/>
        <v>2015</v>
      </c>
      <c r="W3720" t="str">
        <f t="shared" si="588"/>
        <v>Jan</v>
      </c>
      <c r="X3720" t="str">
        <f t="shared" si="589"/>
        <v>1000 to 4999</v>
      </c>
      <c r="Y3720" s="12">
        <f>VLOOKUP(H3720,Table1[#All],2,)*Kickstarter!E3720</f>
        <v>1568.0700000000002</v>
      </c>
      <c r="Z3720" s="5">
        <f>Y3720/'currency conversion'!$B$18</f>
        <v>3.4035077958414533E-5</v>
      </c>
    </row>
    <row r="3721" spans="1:26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0"/>
        <v>2.1</v>
      </c>
      <c r="P3721" s="6">
        <f t="shared" si="581"/>
        <v>105</v>
      </c>
      <c r="Q3721" t="str">
        <f t="shared" si="582"/>
        <v>theater</v>
      </c>
      <c r="R3721" t="str">
        <f t="shared" si="583"/>
        <v>plays</v>
      </c>
      <c r="S3721" s="10">
        <f t="shared" si="584"/>
        <v>42147.479930555557</v>
      </c>
      <c r="T3721" s="10">
        <f t="shared" si="585"/>
        <v>42177.479930555557</v>
      </c>
      <c r="U3721">
        <f t="shared" si="586"/>
        <v>2015</v>
      </c>
      <c r="V3721">
        <f t="shared" si="587"/>
        <v>2015</v>
      </c>
      <c r="W3721" t="str">
        <f t="shared" si="588"/>
        <v>May</v>
      </c>
      <c r="X3721" t="str">
        <f t="shared" si="589"/>
        <v>&lt;1000</v>
      </c>
      <c r="Y3721" s="12">
        <f>VLOOKUP(H3721,Table1[#All],2,)*Kickstarter!E3721</f>
        <v>550.20000000000005</v>
      </c>
      <c r="Z3721" s="5">
        <f>Y3721/'currency conversion'!$B$18</f>
        <v>1.1942132616987557E-5</v>
      </c>
    </row>
    <row r="3722" spans="1:26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0"/>
        <v>1.0451515151515152</v>
      </c>
      <c r="P3722" s="6">
        <f t="shared" si="581"/>
        <v>86.224999999999994</v>
      </c>
      <c r="Q3722" t="str">
        <f t="shared" si="582"/>
        <v>theater</v>
      </c>
      <c r="R3722" t="str">
        <f t="shared" si="583"/>
        <v>plays</v>
      </c>
      <c r="S3722" s="10">
        <f t="shared" si="584"/>
        <v>42165.743125000001</v>
      </c>
      <c r="T3722" s="10">
        <f t="shared" si="585"/>
        <v>42187.743125000001</v>
      </c>
      <c r="U3722">
        <f t="shared" si="586"/>
        <v>2015</v>
      </c>
      <c r="V3722">
        <f t="shared" si="587"/>
        <v>2015</v>
      </c>
      <c r="W3722" t="str">
        <f t="shared" si="588"/>
        <v>Jun</v>
      </c>
      <c r="X3722" t="str">
        <f t="shared" si="589"/>
        <v>1000 to 4999</v>
      </c>
      <c r="Y3722" s="12">
        <f>VLOOKUP(H3722,Table1[#All],2,)*Kickstarter!E3722</f>
        <v>3449</v>
      </c>
      <c r="Z3722" s="5">
        <f>Y3722/'currency conversion'!$B$18</f>
        <v>7.4860805881479602E-5</v>
      </c>
    </row>
    <row r="3723" spans="1:26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0"/>
        <v>1.008</v>
      </c>
      <c r="P3723" s="6">
        <f t="shared" si="581"/>
        <v>114.54545454545455</v>
      </c>
      <c r="Q3723" t="str">
        <f t="shared" si="582"/>
        <v>theater</v>
      </c>
      <c r="R3723" t="str">
        <f t="shared" si="583"/>
        <v>plays</v>
      </c>
      <c r="S3723" s="10">
        <f t="shared" si="584"/>
        <v>41927.686157407406</v>
      </c>
      <c r="T3723" s="10">
        <f t="shared" si="585"/>
        <v>41948.727824074071</v>
      </c>
      <c r="U3723">
        <f t="shared" si="586"/>
        <v>2014</v>
      </c>
      <c r="V3723">
        <f t="shared" si="587"/>
        <v>2014</v>
      </c>
      <c r="W3723" t="str">
        <f t="shared" si="588"/>
        <v>Oct</v>
      </c>
      <c r="X3723" t="str">
        <f t="shared" si="589"/>
        <v>5000 to 9999</v>
      </c>
      <c r="Y3723" s="12">
        <f>VLOOKUP(H3723,Table1[#All],2,)*Kickstarter!E3723</f>
        <v>5040</v>
      </c>
      <c r="Z3723" s="5">
        <f>Y3723/'currency conversion'!$B$18</f>
        <v>1.0939358122431348E-4</v>
      </c>
    </row>
    <row r="3724" spans="1:26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0"/>
        <v>1.1120000000000001</v>
      </c>
      <c r="P3724" s="6">
        <f t="shared" si="581"/>
        <v>47.657142857142858</v>
      </c>
      <c r="Q3724" t="str">
        <f t="shared" si="582"/>
        <v>theater</v>
      </c>
      <c r="R3724" t="str">
        <f t="shared" si="583"/>
        <v>plays</v>
      </c>
      <c r="S3724" s="10">
        <f t="shared" si="584"/>
        <v>42381.421840277777</v>
      </c>
      <c r="T3724" s="10">
        <f t="shared" si="585"/>
        <v>42411.707638888889</v>
      </c>
      <c r="U3724">
        <f t="shared" si="586"/>
        <v>2016</v>
      </c>
      <c r="V3724">
        <f t="shared" si="587"/>
        <v>2016</v>
      </c>
      <c r="W3724" t="str">
        <f t="shared" si="588"/>
        <v>Jan</v>
      </c>
      <c r="X3724" t="str">
        <f t="shared" si="589"/>
        <v>1000 to 4999</v>
      </c>
      <c r="Y3724" s="12">
        <f>VLOOKUP(H3724,Table1[#All],2,)*Kickstarter!E3724</f>
        <v>1251</v>
      </c>
      <c r="Z3724" s="5">
        <f>Y3724/'currency conversion'!$B$18</f>
        <v>2.7153049625320667E-5</v>
      </c>
    </row>
    <row r="3725" spans="1:26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0"/>
        <v>1.0204444444444445</v>
      </c>
      <c r="P3725" s="6">
        <f t="shared" si="581"/>
        <v>72.888888888888886</v>
      </c>
      <c r="Q3725" t="str">
        <f t="shared" si="582"/>
        <v>theater</v>
      </c>
      <c r="R3725" t="str">
        <f t="shared" si="583"/>
        <v>plays</v>
      </c>
      <c r="S3725" s="10">
        <f t="shared" si="584"/>
        <v>41943.503032407403</v>
      </c>
      <c r="T3725" s="10">
        <f t="shared" si="585"/>
        <v>41973.544699074075</v>
      </c>
      <c r="U3725">
        <f t="shared" si="586"/>
        <v>2014</v>
      </c>
      <c r="V3725">
        <f t="shared" si="587"/>
        <v>2014</v>
      </c>
      <c r="W3725" t="str">
        <f t="shared" si="588"/>
        <v>Oct</v>
      </c>
      <c r="X3725" t="str">
        <f t="shared" si="589"/>
        <v>1000 to 4999</v>
      </c>
      <c r="Y3725" s="12">
        <f>VLOOKUP(H3725,Table1[#All],2,)*Kickstarter!E3725</f>
        <v>6015.52</v>
      </c>
      <c r="Z3725" s="5">
        <f>Y3725/'currency conversion'!$B$18</f>
        <v>1.3056731661239727E-4</v>
      </c>
    </row>
    <row r="3726" spans="1:26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0"/>
        <v>1.0254767441860466</v>
      </c>
      <c r="P3726" s="6">
        <f t="shared" si="581"/>
        <v>49.545505617977533</v>
      </c>
      <c r="Q3726" t="str">
        <f t="shared" si="582"/>
        <v>theater</v>
      </c>
      <c r="R3726" t="str">
        <f t="shared" si="583"/>
        <v>plays</v>
      </c>
      <c r="S3726" s="10">
        <f t="shared" si="584"/>
        <v>42465.241435185184</v>
      </c>
      <c r="T3726" s="10">
        <f t="shared" si="585"/>
        <v>42494.708333333328</v>
      </c>
      <c r="U3726">
        <f t="shared" si="586"/>
        <v>2016</v>
      </c>
      <c r="V3726">
        <f t="shared" si="587"/>
        <v>2016</v>
      </c>
      <c r="W3726" t="str">
        <f t="shared" si="588"/>
        <v>Apr</v>
      </c>
      <c r="X3726" t="str">
        <f t="shared" si="589"/>
        <v>1000 to 4999</v>
      </c>
      <c r="Y3726" s="12">
        <f>VLOOKUP(H3726,Table1[#All],2,)*Kickstarter!E3726</f>
        <v>5776.5105000000003</v>
      </c>
      <c r="Z3726" s="5">
        <f>Y3726/'currency conversion'!$B$18</f>
        <v>1.253795973362797E-4</v>
      </c>
    </row>
    <row r="3727" spans="1:26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0"/>
        <v>1.27</v>
      </c>
      <c r="P3727" s="6">
        <f t="shared" si="581"/>
        <v>25.4</v>
      </c>
      <c r="Q3727" t="str">
        <f t="shared" si="582"/>
        <v>theater</v>
      </c>
      <c r="R3727" t="str">
        <f t="shared" si="583"/>
        <v>plays</v>
      </c>
      <c r="S3727" s="10">
        <f t="shared" si="584"/>
        <v>42401.695219907408</v>
      </c>
      <c r="T3727" s="10">
        <f t="shared" si="585"/>
        <v>42418.645833333328</v>
      </c>
      <c r="U3727">
        <f t="shared" si="586"/>
        <v>2016</v>
      </c>
      <c r="V3727">
        <f t="shared" si="587"/>
        <v>2016</v>
      </c>
      <c r="W3727" t="str">
        <f t="shared" si="588"/>
        <v>Feb</v>
      </c>
      <c r="X3727" t="str">
        <f t="shared" si="589"/>
        <v>&lt;1000</v>
      </c>
      <c r="Y3727" s="12">
        <f>VLOOKUP(H3727,Table1[#All],2,)*Kickstarter!E3727</f>
        <v>499.11</v>
      </c>
      <c r="Z3727" s="5">
        <f>Y3727/'currency conversion'!$B$18</f>
        <v>1.0833220302552997E-5</v>
      </c>
    </row>
    <row r="3728" spans="1:26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0"/>
        <v>3.3870588235294119</v>
      </c>
      <c r="P3728" s="6">
        <f t="shared" si="581"/>
        <v>62.586956521739133</v>
      </c>
      <c r="Q3728" t="str">
        <f t="shared" si="582"/>
        <v>theater</v>
      </c>
      <c r="R3728" t="str">
        <f t="shared" si="583"/>
        <v>plays</v>
      </c>
      <c r="S3728" s="10">
        <f t="shared" si="584"/>
        <v>42461.890868055554</v>
      </c>
      <c r="T3728" s="10">
        <f t="shared" si="585"/>
        <v>42489.625</v>
      </c>
      <c r="U3728">
        <f t="shared" si="586"/>
        <v>2016</v>
      </c>
      <c r="V3728">
        <f t="shared" si="587"/>
        <v>2016</v>
      </c>
      <c r="W3728" t="str">
        <f t="shared" si="588"/>
        <v>Apr</v>
      </c>
      <c r="X3728" t="str">
        <f t="shared" si="589"/>
        <v>1000 to 4999</v>
      </c>
      <c r="Y3728" s="12">
        <f>VLOOKUP(H3728,Table1[#All],2,)*Kickstarter!E3728</f>
        <v>2879</v>
      </c>
      <c r="Z3728" s="5">
        <f>Y3728/'currency conversion'!$B$18</f>
        <v>6.2488912766825097E-5</v>
      </c>
    </row>
    <row r="3729" spans="1:26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0"/>
        <v>1.0075000000000001</v>
      </c>
      <c r="P3729" s="6">
        <f t="shared" si="581"/>
        <v>61.060606060606062</v>
      </c>
      <c r="Q3729" t="str">
        <f t="shared" si="582"/>
        <v>theater</v>
      </c>
      <c r="R3729" t="str">
        <f t="shared" si="583"/>
        <v>plays</v>
      </c>
      <c r="S3729" s="10">
        <f t="shared" si="584"/>
        <v>42632.098310185189</v>
      </c>
      <c r="T3729" s="10">
        <f t="shared" si="585"/>
        <v>42662.954861111109</v>
      </c>
      <c r="U3729">
        <f t="shared" si="586"/>
        <v>2016</v>
      </c>
      <c r="V3729">
        <f t="shared" si="587"/>
        <v>2016</v>
      </c>
      <c r="W3729" t="str">
        <f t="shared" si="588"/>
        <v>Sep</v>
      </c>
      <c r="X3729" t="str">
        <f t="shared" si="589"/>
        <v>1000 to 4999</v>
      </c>
      <c r="Y3729" s="12">
        <f>VLOOKUP(H3729,Table1[#All],2,)*Kickstarter!E3729</f>
        <v>2015</v>
      </c>
      <c r="Z3729" s="5">
        <f>Y3729/'currency conversion'!$B$18</f>
        <v>4.3735727414085645E-5</v>
      </c>
    </row>
    <row r="3730" spans="1:26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0"/>
        <v>9.3100000000000002E-2</v>
      </c>
      <c r="P3730" s="6">
        <f t="shared" si="581"/>
        <v>60.064516129032256</v>
      </c>
      <c r="Q3730" t="str">
        <f t="shared" si="582"/>
        <v>theater</v>
      </c>
      <c r="R3730" t="str">
        <f t="shared" si="583"/>
        <v>plays</v>
      </c>
      <c r="S3730" s="10">
        <f t="shared" si="584"/>
        <v>42204.921018518522</v>
      </c>
      <c r="T3730" s="10">
        <f t="shared" si="585"/>
        <v>42234.921018518522</v>
      </c>
      <c r="U3730">
        <f t="shared" si="586"/>
        <v>2015</v>
      </c>
      <c r="V3730">
        <f t="shared" si="587"/>
        <v>2015</v>
      </c>
      <c r="W3730" t="str">
        <f t="shared" si="588"/>
        <v>Jul</v>
      </c>
      <c r="X3730" t="str">
        <f t="shared" si="589"/>
        <v>1000 to 4999</v>
      </c>
      <c r="Y3730" s="12">
        <f>VLOOKUP(H3730,Table1[#All],2,)*Kickstarter!E3730</f>
        <v>1862</v>
      </c>
      <c r="Z3730" s="5">
        <f>Y3730/'currency conversion'!$B$18</f>
        <v>4.0414850841204705E-5</v>
      </c>
    </row>
    <row r="3731" spans="1:26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0"/>
        <v>7.2400000000000006E-2</v>
      </c>
      <c r="P3731" s="6">
        <f t="shared" si="581"/>
        <v>72.400000000000006</v>
      </c>
      <c r="Q3731" t="str">
        <f t="shared" si="582"/>
        <v>theater</v>
      </c>
      <c r="R3731" t="str">
        <f t="shared" si="583"/>
        <v>plays</v>
      </c>
      <c r="S3731" s="10">
        <f t="shared" si="584"/>
        <v>42040.955000000002</v>
      </c>
      <c r="T3731" s="10">
        <f t="shared" si="585"/>
        <v>42085.91333333333</v>
      </c>
      <c r="U3731">
        <f t="shared" si="586"/>
        <v>2015</v>
      </c>
      <c r="V3731">
        <f t="shared" si="587"/>
        <v>2015</v>
      </c>
      <c r="W3731" t="str">
        <f t="shared" si="588"/>
        <v>Feb</v>
      </c>
      <c r="X3731" t="str">
        <f t="shared" si="589"/>
        <v>&lt;1000</v>
      </c>
      <c r="Y3731" s="12">
        <f>VLOOKUP(H3731,Table1[#All],2,)*Kickstarter!E3731</f>
        <v>362</v>
      </c>
      <c r="Z3731" s="5">
        <f>Y3731/'currency conversion'!$B$18</f>
        <v>7.8572373815875951E-6</v>
      </c>
    </row>
    <row r="3732" spans="1:26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0"/>
        <v>0.1</v>
      </c>
      <c r="P3732" s="6">
        <f t="shared" si="581"/>
        <v>100</v>
      </c>
      <c r="Q3732" t="str">
        <f t="shared" si="582"/>
        <v>theater</v>
      </c>
      <c r="R3732" t="str">
        <f t="shared" si="583"/>
        <v>plays</v>
      </c>
      <c r="S3732" s="10">
        <f t="shared" si="584"/>
        <v>42203.427766203706</v>
      </c>
      <c r="T3732" s="10">
        <f t="shared" si="585"/>
        <v>42233.427766203706</v>
      </c>
      <c r="U3732">
        <f t="shared" si="586"/>
        <v>2015</v>
      </c>
      <c r="V3732">
        <f t="shared" si="587"/>
        <v>2015</v>
      </c>
      <c r="W3732" t="str">
        <f t="shared" si="588"/>
        <v>Jul</v>
      </c>
      <c r="X3732" t="str">
        <f t="shared" si="589"/>
        <v>&lt;1000</v>
      </c>
      <c r="Y3732" s="12">
        <f>VLOOKUP(H3732,Table1[#All],2,)*Kickstarter!E3732</f>
        <v>100</v>
      </c>
      <c r="Z3732" s="5">
        <f>Y3732/'currency conversion'!$B$18</f>
        <v>2.170507563974474E-6</v>
      </c>
    </row>
    <row r="3733" spans="1:26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0"/>
        <v>0.11272727272727273</v>
      </c>
      <c r="P3733" s="6">
        <f t="shared" si="581"/>
        <v>51.666666666666664</v>
      </c>
      <c r="Q3733" t="str">
        <f t="shared" si="582"/>
        <v>theater</v>
      </c>
      <c r="R3733" t="str">
        <f t="shared" si="583"/>
        <v>plays</v>
      </c>
      <c r="S3733" s="10">
        <f t="shared" si="584"/>
        <v>41983.502847222218</v>
      </c>
      <c r="T3733" s="10">
        <f t="shared" si="585"/>
        <v>42013.890972222223</v>
      </c>
      <c r="U3733">
        <f t="shared" si="586"/>
        <v>2014</v>
      </c>
      <c r="V3733">
        <f t="shared" si="587"/>
        <v>2015</v>
      </c>
      <c r="W3733" t="str">
        <f t="shared" si="588"/>
        <v>Dec</v>
      </c>
      <c r="X3733" t="str">
        <f t="shared" si="589"/>
        <v>&lt;1000</v>
      </c>
      <c r="Y3733" s="12">
        <f>VLOOKUP(H3733,Table1[#All],2,)*Kickstarter!E3733</f>
        <v>620</v>
      </c>
      <c r="Z3733" s="5">
        <f>Y3733/'currency conversion'!$B$18</f>
        <v>1.3457146896641737E-5</v>
      </c>
    </row>
    <row r="3734" spans="1:26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0"/>
        <v>0.15411764705882353</v>
      </c>
      <c r="P3734" s="6">
        <f t="shared" si="581"/>
        <v>32.75</v>
      </c>
      <c r="Q3734" t="str">
        <f t="shared" si="582"/>
        <v>theater</v>
      </c>
      <c r="R3734" t="str">
        <f t="shared" si="583"/>
        <v>plays</v>
      </c>
      <c r="S3734" s="10">
        <f t="shared" si="584"/>
        <v>41968.427465277782</v>
      </c>
      <c r="T3734" s="10">
        <f t="shared" si="585"/>
        <v>42028.25</v>
      </c>
      <c r="U3734">
        <f t="shared" si="586"/>
        <v>2014</v>
      </c>
      <c r="V3734">
        <f t="shared" si="587"/>
        <v>2015</v>
      </c>
      <c r="W3734" t="str">
        <f t="shared" si="588"/>
        <v>Nov</v>
      </c>
      <c r="X3734" t="str">
        <f t="shared" si="589"/>
        <v>&lt;1000</v>
      </c>
      <c r="Y3734" s="12">
        <f>VLOOKUP(H3734,Table1[#All],2,)*Kickstarter!E3734</f>
        <v>149.33999999999997</v>
      </c>
      <c r="Z3734" s="5">
        <f>Y3734/'currency conversion'!$B$18</f>
        <v>3.2414359960394786E-6</v>
      </c>
    </row>
    <row r="3735" spans="1:26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0"/>
        <v>0</v>
      </c>
      <c r="P3735" s="6">
        <f t="shared" si="581"/>
        <v>0</v>
      </c>
      <c r="Q3735" t="str">
        <f t="shared" si="582"/>
        <v>theater</v>
      </c>
      <c r="R3735" t="str">
        <f t="shared" si="583"/>
        <v>plays</v>
      </c>
      <c r="S3735" s="10">
        <f t="shared" si="584"/>
        <v>42102.774398148147</v>
      </c>
      <c r="T3735" s="10">
        <f t="shared" si="585"/>
        <v>42112.6875</v>
      </c>
      <c r="U3735">
        <f t="shared" si="586"/>
        <v>2015</v>
      </c>
      <c r="V3735">
        <f t="shared" si="587"/>
        <v>2015</v>
      </c>
      <c r="W3735" t="str">
        <f t="shared" si="588"/>
        <v>Apr</v>
      </c>
      <c r="X3735" t="str">
        <f t="shared" si="589"/>
        <v>No funding</v>
      </c>
      <c r="Y3735" s="12">
        <f>VLOOKUP(H3735,Table1[#All],2,)*Kickstarter!E3735</f>
        <v>0</v>
      </c>
      <c r="Z3735" s="5">
        <f>Y3735/'currency conversion'!$B$18</f>
        <v>0</v>
      </c>
    </row>
    <row r="3736" spans="1:26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0"/>
        <v>0.28466666666666668</v>
      </c>
      <c r="P3736" s="6">
        <f t="shared" si="581"/>
        <v>61</v>
      </c>
      <c r="Q3736" t="str">
        <f t="shared" si="582"/>
        <v>theater</v>
      </c>
      <c r="R3736" t="str">
        <f t="shared" si="583"/>
        <v>plays</v>
      </c>
      <c r="S3736" s="10">
        <f t="shared" si="584"/>
        <v>42089.651574074072</v>
      </c>
      <c r="T3736" s="10">
        <f t="shared" si="585"/>
        <v>42149.651574074072</v>
      </c>
      <c r="U3736">
        <f t="shared" si="586"/>
        <v>2015</v>
      </c>
      <c r="V3736">
        <f t="shared" si="587"/>
        <v>2015</v>
      </c>
      <c r="W3736" t="str">
        <f t="shared" si="588"/>
        <v>Mar</v>
      </c>
      <c r="X3736" t="str">
        <f t="shared" si="589"/>
        <v>&lt;1000</v>
      </c>
      <c r="Y3736" s="12">
        <f>VLOOKUP(H3736,Table1[#All],2,)*Kickstarter!E3736</f>
        <v>427</v>
      </c>
      <c r="Z3736" s="5">
        <f>Y3736/'currency conversion'!$B$18</f>
        <v>9.2680672981710032E-6</v>
      </c>
    </row>
    <row r="3737" spans="1:26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0"/>
        <v>0.13333333333333333</v>
      </c>
      <c r="P3737" s="6">
        <f t="shared" si="581"/>
        <v>10</v>
      </c>
      <c r="Q3737" t="str">
        <f t="shared" si="582"/>
        <v>theater</v>
      </c>
      <c r="R3737" t="str">
        <f t="shared" si="583"/>
        <v>plays</v>
      </c>
      <c r="S3737" s="10">
        <f t="shared" si="584"/>
        <v>42122.443159722221</v>
      </c>
      <c r="T3737" s="10">
        <f t="shared" si="585"/>
        <v>42152.443159722221</v>
      </c>
      <c r="U3737">
        <f t="shared" si="586"/>
        <v>2015</v>
      </c>
      <c r="V3737">
        <f t="shared" si="587"/>
        <v>2015</v>
      </c>
      <c r="W3737" t="str">
        <f t="shared" si="588"/>
        <v>Apr</v>
      </c>
      <c r="X3737" t="str">
        <f t="shared" si="589"/>
        <v>&lt;1000</v>
      </c>
      <c r="Y3737" s="12">
        <f>VLOOKUP(H3737,Table1[#All],2,)*Kickstarter!E3737</f>
        <v>26.200000000000003</v>
      </c>
      <c r="Z3737" s="5">
        <f>Y3737/'currency conversion'!$B$18</f>
        <v>5.6867298176131224E-7</v>
      </c>
    </row>
    <row r="3738" spans="1:26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0"/>
        <v>6.6666666666666671E-3</v>
      </c>
      <c r="P3738" s="6">
        <f t="shared" si="581"/>
        <v>10</v>
      </c>
      <c r="Q3738" t="str">
        <f t="shared" si="582"/>
        <v>theater</v>
      </c>
      <c r="R3738" t="str">
        <f t="shared" si="583"/>
        <v>plays</v>
      </c>
      <c r="S3738" s="10">
        <f t="shared" si="584"/>
        <v>42048.461724537032</v>
      </c>
      <c r="T3738" s="10">
        <f t="shared" si="585"/>
        <v>42086.5</v>
      </c>
      <c r="U3738">
        <f t="shared" si="586"/>
        <v>2015</v>
      </c>
      <c r="V3738">
        <f t="shared" si="587"/>
        <v>2015</v>
      </c>
      <c r="W3738" t="str">
        <f t="shared" si="588"/>
        <v>Feb</v>
      </c>
      <c r="X3738" t="str">
        <f t="shared" si="589"/>
        <v>&lt;1000</v>
      </c>
      <c r="Y3738" s="12">
        <f>VLOOKUP(H3738,Table1[#All],2,)*Kickstarter!E3738</f>
        <v>13.100000000000001</v>
      </c>
      <c r="Z3738" s="5">
        <f>Y3738/'currency conversion'!$B$18</f>
        <v>2.8433649088065612E-7</v>
      </c>
    </row>
    <row r="3739" spans="1:26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0"/>
        <v>0.21428571428571427</v>
      </c>
      <c r="P3739" s="6">
        <f t="shared" si="581"/>
        <v>37.5</v>
      </c>
      <c r="Q3739" t="str">
        <f t="shared" si="582"/>
        <v>theater</v>
      </c>
      <c r="R3739" t="str">
        <f t="shared" si="583"/>
        <v>plays</v>
      </c>
      <c r="S3739" s="10">
        <f t="shared" si="584"/>
        <v>42297.441006944442</v>
      </c>
      <c r="T3739" s="10">
        <f t="shared" si="585"/>
        <v>42320.040972222225</v>
      </c>
      <c r="U3739">
        <f t="shared" si="586"/>
        <v>2015</v>
      </c>
      <c r="V3739">
        <f t="shared" si="587"/>
        <v>2015</v>
      </c>
      <c r="W3739" t="str">
        <f t="shared" si="588"/>
        <v>Oct</v>
      </c>
      <c r="X3739" t="str">
        <f t="shared" si="589"/>
        <v>&lt;1000</v>
      </c>
      <c r="Y3739" s="12">
        <f>VLOOKUP(H3739,Table1[#All],2,)*Kickstarter!E3739</f>
        <v>150</v>
      </c>
      <c r="Z3739" s="5">
        <f>Y3739/'currency conversion'!$B$18</f>
        <v>3.2557613459617107E-6</v>
      </c>
    </row>
    <row r="3740" spans="1:26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0"/>
        <v>0.18</v>
      </c>
      <c r="P3740" s="6">
        <f t="shared" si="581"/>
        <v>45</v>
      </c>
      <c r="Q3740" t="str">
        <f t="shared" si="582"/>
        <v>theater</v>
      </c>
      <c r="R3740" t="str">
        <f t="shared" si="583"/>
        <v>plays</v>
      </c>
      <c r="S3740" s="10">
        <f t="shared" si="584"/>
        <v>41813.688715277778</v>
      </c>
      <c r="T3740" s="10">
        <f t="shared" si="585"/>
        <v>41835.666666666664</v>
      </c>
      <c r="U3740">
        <f t="shared" si="586"/>
        <v>2014</v>
      </c>
      <c r="V3740">
        <f t="shared" si="587"/>
        <v>2014</v>
      </c>
      <c r="W3740" t="str">
        <f t="shared" si="588"/>
        <v>Jun</v>
      </c>
      <c r="X3740" t="str">
        <f t="shared" si="589"/>
        <v>&lt;1000</v>
      </c>
      <c r="Y3740" s="12">
        <f>VLOOKUP(H3740,Table1[#All],2,)*Kickstarter!E3740</f>
        <v>353.7</v>
      </c>
      <c r="Z3740" s="5">
        <f>Y3740/'currency conversion'!$B$18</f>
        <v>7.6770852537777138E-6</v>
      </c>
    </row>
    <row r="3741" spans="1:26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0"/>
        <v>0.20125000000000001</v>
      </c>
      <c r="P3741" s="6">
        <f t="shared" si="581"/>
        <v>100.625</v>
      </c>
      <c r="Q3741" t="str">
        <f t="shared" si="582"/>
        <v>theater</v>
      </c>
      <c r="R3741" t="str">
        <f t="shared" si="583"/>
        <v>plays</v>
      </c>
      <c r="S3741" s="10">
        <f t="shared" si="584"/>
        <v>42548.199861111112</v>
      </c>
      <c r="T3741" s="10">
        <f t="shared" si="585"/>
        <v>42568.199861111112</v>
      </c>
      <c r="U3741">
        <f t="shared" si="586"/>
        <v>2016</v>
      </c>
      <c r="V3741">
        <f t="shared" si="587"/>
        <v>2016</v>
      </c>
      <c r="W3741" t="str">
        <f t="shared" si="588"/>
        <v>Jun</v>
      </c>
      <c r="X3741" t="str">
        <f t="shared" si="589"/>
        <v>&lt;1000</v>
      </c>
      <c r="Y3741" s="12">
        <f>VLOOKUP(H3741,Table1[#All],2,)*Kickstarter!E3741</f>
        <v>1054.55</v>
      </c>
      <c r="Z3741" s="5">
        <f>Y3741/'currency conversion'!$B$18</f>
        <v>2.2889087515892811E-5</v>
      </c>
    </row>
    <row r="3742" spans="1:26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0"/>
        <v>0.17899999999999999</v>
      </c>
      <c r="P3742" s="6">
        <f t="shared" si="581"/>
        <v>25.571428571428573</v>
      </c>
      <c r="Q3742" t="str">
        <f t="shared" si="582"/>
        <v>theater</v>
      </c>
      <c r="R3742" t="str">
        <f t="shared" si="583"/>
        <v>plays</v>
      </c>
      <c r="S3742" s="10">
        <f t="shared" si="584"/>
        <v>41832.839756944442</v>
      </c>
      <c r="T3742" s="10">
        <f t="shared" si="585"/>
        <v>41862.829143518517</v>
      </c>
      <c r="U3742">
        <f t="shared" si="586"/>
        <v>2014</v>
      </c>
      <c r="V3742">
        <f t="shared" si="587"/>
        <v>2014</v>
      </c>
      <c r="W3742" t="str">
        <f t="shared" si="588"/>
        <v>Jul</v>
      </c>
      <c r="X3742" t="str">
        <f t="shared" si="589"/>
        <v>&lt;1000</v>
      </c>
      <c r="Y3742" s="12">
        <f>VLOOKUP(H3742,Table1[#All],2,)*Kickstarter!E3742</f>
        <v>358</v>
      </c>
      <c r="Z3742" s="5">
        <f>Y3742/'currency conversion'!$B$18</f>
        <v>7.770417079028617E-6</v>
      </c>
    </row>
    <row r="3743" spans="1:26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0"/>
        <v>0</v>
      </c>
      <c r="P3743" s="6">
        <f t="shared" si="581"/>
        <v>0</v>
      </c>
      <c r="Q3743" t="str">
        <f t="shared" si="582"/>
        <v>theater</v>
      </c>
      <c r="R3743" t="str">
        <f t="shared" si="583"/>
        <v>plays</v>
      </c>
      <c r="S3743" s="10">
        <f t="shared" si="584"/>
        <v>42325.670717592591</v>
      </c>
      <c r="T3743" s="10">
        <f t="shared" si="585"/>
        <v>42355.670717592591</v>
      </c>
      <c r="U3743">
        <f t="shared" si="586"/>
        <v>2015</v>
      </c>
      <c r="V3743">
        <f t="shared" si="587"/>
        <v>2015</v>
      </c>
      <c r="W3743" t="str">
        <f t="shared" si="588"/>
        <v>Nov</v>
      </c>
      <c r="X3743" t="str">
        <f t="shared" si="589"/>
        <v>No funding</v>
      </c>
      <c r="Y3743" s="12">
        <f>VLOOKUP(H3743,Table1[#All],2,)*Kickstarter!E3743</f>
        <v>0</v>
      </c>
      <c r="Z3743" s="5">
        <f>Y3743/'currency conversion'!$B$18</f>
        <v>0</v>
      </c>
    </row>
    <row r="3744" spans="1:26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0"/>
        <v>0.02</v>
      </c>
      <c r="P3744" s="6">
        <f t="shared" si="581"/>
        <v>25</v>
      </c>
      <c r="Q3744" t="str">
        <f t="shared" si="582"/>
        <v>theater</v>
      </c>
      <c r="R3744" t="str">
        <f t="shared" si="583"/>
        <v>plays</v>
      </c>
      <c r="S3744" s="10">
        <f t="shared" si="584"/>
        <v>41857.964629629627</v>
      </c>
      <c r="T3744" s="10">
        <f t="shared" si="585"/>
        <v>41887.964629629627</v>
      </c>
      <c r="U3744">
        <f t="shared" si="586"/>
        <v>2014</v>
      </c>
      <c r="V3744">
        <f t="shared" si="587"/>
        <v>2014</v>
      </c>
      <c r="W3744" t="str">
        <f t="shared" si="588"/>
        <v>Aug</v>
      </c>
      <c r="X3744" t="str">
        <f t="shared" si="589"/>
        <v>&lt;1000</v>
      </c>
      <c r="Y3744" s="12">
        <f>VLOOKUP(H3744,Table1[#All],2,)*Kickstarter!E3744</f>
        <v>100</v>
      </c>
      <c r="Z3744" s="5">
        <f>Y3744/'currency conversion'!$B$18</f>
        <v>2.170507563974474E-6</v>
      </c>
    </row>
    <row r="3745" spans="1:26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0"/>
        <v>0</v>
      </c>
      <c r="P3745" s="6">
        <f t="shared" si="581"/>
        <v>0</v>
      </c>
      <c r="Q3745" t="str">
        <f t="shared" si="582"/>
        <v>theater</v>
      </c>
      <c r="R3745" t="str">
        <f t="shared" si="583"/>
        <v>plays</v>
      </c>
      <c r="S3745" s="10">
        <f t="shared" si="584"/>
        <v>41793.460231481484</v>
      </c>
      <c r="T3745" s="10">
        <f t="shared" si="585"/>
        <v>41823.460231481484</v>
      </c>
      <c r="U3745">
        <f t="shared" si="586"/>
        <v>2014</v>
      </c>
      <c r="V3745">
        <f t="shared" si="587"/>
        <v>2014</v>
      </c>
      <c r="W3745" t="str">
        <f t="shared" si="588"/>
        <v>Jun</v>
      </c>
      <c r="X3745" t="str">
        <f t="shared" si="589"/>
        <v>No funding</v>
      </c>
      <c r="Y3745" s="12">
        <f>VLOOKUP(H3745,Table1[#All],2,)*Kickstarter!E3745</f>
        <v>0</v>
      </c>
      <c r="Z3745" s="5">
        <f>Y3745/'currency conversion'!$B$18</f>
        <v>0</v>
      </c>
    </row>
    <row r="3746" spans="1:26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0"/>
        <v>0</v>
      </c>
      <c r="P3746" s="6">
        <f t="shared" si="581"/>
        <v>0</v>
      </c>
      <c r="Q3746" t="str">
        <f t="shared" si="582"/>
        <v>theater</v>
      </c>
      <c r="R3746" t="str">
        <f t="shared" si="583"/>
        <v>plays</v>
      </c>
      <c r="S3746" s="10">
        <f t="shared" si="584"/>
        <v>41793.564259259263</v>
      </c>
      <c r="T3746" s="10">
        <f t="shared" si="585"/>
        <v>41824.915972222225</v>
      </c>
      <c r="U3746">
        <f t="shared" si="586"/>
        <v>2014</v>
      </c>
      <c r="V3746">
        <f t="shared" si="587"/>
        <v>2014</v>
      </c>
      <c r="W3746" t="str">
        <f t="shared" si="588"/>
        <v>Jun</v>
      </c>
      <c r="X3746" t="str">
        <f t="shared" si="589"/>
        <v>No funding</v>
      </c>
      <c r="Y3746" s="12">
        <f>VLOOKUP(H3746,Table1[#All],2,)*Kickstarter!E3746</f>
        <v>0</v>
      </c>
      <c r="Z3746" s="5">
        <f>Y3746/'currency conversion'!$B$18</f>
        <v>0</v>
      </c>
    </row>
    <row r="3747" spans="1:26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0"/>
        <v>0.1</v>
      </c>
      <c r="P3747" s="6">
        <f t="shared" si="581"/>
        <v>10</v>
      </c>
      <c r="Q3747" t="str">
        <f t="shared" si="582"/>
        <v>theater</v>
      </c>
      <c r="R3747" t="str">
        <f t="shared" si="583"/>
        <v>plays</v>
      </c>
      <c r="S3747" s="10">
        <f t="shared" si="584"/>
        <v>41831.447939814811</v>
      </c>
      <c r="T3747" s="10">
        <f t="shared" si="585"/>
        <v>41861.447939814811</v>
      </c>
      <c r="U3747">
        <f t="shared" si="586"/>
        <v>2014</v>
      </c>
      <c r="V3747">
        <f t="shared" si="587"/>
        <v>2014</v>
      </c>
      <c r="W3747" t="str">
        <f t="shared" si="588"/>
        <v>Jul</v>
      </c>
      <c r="X3747" t="str">
        <f t="shared" si="589"/>
        <v>&lt;1000</v>
      </c>
      <c r="Y3747" s="12">
        <f>VLOOKUP(H3747,Table1[#All],2,)*Kickstarter!E3747</f>
        <v>10</v>
      </c>
      <c r="Z3747" s="5">
        <f>Y3747/'currency conversion'!$B$18</f>
        <v>2.1705075639744738E-7</v>
      </c>
    </row>
    <row r="3748" spans="1:26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0"/>
        <v>2.3764705882352941E-2</v>
      </c>
      <c r="P3748" s="6">
        <f t="shared" si="581"/>
        <v>202</v>
      </c>
      <c r="Q3748" t="str">
        <f t="shared" si="582"/>
        <v>theater</v>
      </c>
      <c r="R3748" t="str">
        <f t="shared" si="583"/>
        <v>plays</v>
      </c>
      <c r="S3748" s="10">
        <f t="shared" si="584"/>
        <v>42621.139340277776</v>
      </c>
      <c r="T3748" s="10">
        <f t="shared" si="585"/>
        <v>42651.139340277776</v>
      </c>
      <c r="U3748">
        <f t="shared" si="586"/>
        <v>2016</v>
      </c>
      <c r="V3748">
        <f t="shared" si="587"/>
        <v>2016</v>
      </c>
      <c r="W3748" t="str">
        <f t="shared" si="588"/>
        <v>Sep</v>
      </c>
      <c r="X3748" t="str">
        <f t="shared" si="589"/>
        <v>&lt;1000</v>
      </c>
      <c r="Y3748" s="12">
        <f>VLOOKUP(H3748,Table1[#All],2,)*Kickstarter!E3748</f>
        <v>202</v>
      </c>
      <c r="Z3748" s="5">
        <f>Y3748/'currency conversion'!$B$18</f>
        <v>4.384425279228437E-6</v>
      </c>
    </row>
    <row r="3749" spans="1:26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0"/>
        <v>0.01</v>
      </c>
      <c r="P3749" s="6">
        <f t="shared" si="581"/>
        <v>25</v>
      </c>
      <c r="Q3749" t="str">
        <f t="shared" si="582"/>
        <v>theater</v>
      </c>
      <c r="R3749" t="str">
        <f t="shared" si="583"/>
        <v>plays</v>
      </c>
      <c r="S3749" s="10">
        <f t="shared" si="584"/>
        <v>42164.049722222218</v>
      </c>
      <c r="T3749" s="10">
        <f t="shared" si="585"/>
        <v>42190.707638888889</v>
      </c>
      <c r="U3749">
        <f t="shared" si="586"/>
        <v>2015</v>
      </c>
      <c r="V3749">
        <f t="shared" si="587"/>
        <v>2015</v>
      </c>
      <c r="W3749" t="str">
        <f t="shared" si="588"/>
        <v>Jun</v>
      </c>
      <c r="X3749" t="str">
        <f t="shared" si="589"/>
        <v>&lt;1000</v>
      </c>
      <c r="Y3749" s="12">
        <f>VLOOKUP(H3749,Table1[#All],2,)*Kickstarter!E3749</f>
        <v>32.75</v>
      </c>
      <c r="Z3749" s="5">
        <f>Y3749/'currency conversion'!$B$18</f>
        <v>7.108412272016402E-7</v>
      </c>
    </row>
    <row r="3750" spans="1:26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0"/>
        <v>1.0351999999999999</v>
      </c>
      <c r="P3750" s="6">
        <f t="shared" si="581"/>
        <v>99.538461538461533</v>
      </c>
      <c r="Q3750" t="str">
        <f t="shared" si="582"/>
        <v>theater</v>
      </c>
      <c r="R3750" t="str">
        <f t="shared" si="583"/>
        <v>musical</v>
      </c>
      <c r="S3750" s="10">
        <f t="shared" si="584"/>
        <v>42395.456435185188</v>
      </c>
      <c r="T3750" s="10">
        <f t="shared" si="585"/>
        <v>42415.999305555553</v>
      </c>
      <c r="U3750">
        <f t="shared" si="586"/>
        <v>2016</v>
      </c>
      <c r="V3750">
        <f t="shared" si="587"/>
        <v>2016</v>
      </c>
      <c r="W3750" t="str">
        <f t="shared" si="588"/>
        <v>Jan</v>
      </c>
      <c r="X3750" t="str">
        <f t="shared" si="589"/>
        <v>5000 to 9999</v>
      </c>
      <c r="Y3750" s="12">
        <f>VLOOKUP(H3750,Table1[#All],2,)*Kickstarter!E3750</f>
        <v>5176</v>
      </c>
      <c r="Z3750" s="5">
        <f>Y3750/'currency conversion'!$B$18</f>
        <v>1.1234547151131877E-4</v>
      </c>
    </row>
    <row r="3751" spans="1:26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0"/>
        <v>1.05</v>
      </c>
      <c r="P3751" s="6">
        <f t="shared" si="581"/>
        <v>75</v>
      </c>
      <c r="Q3751" t="str">
        <f t="shared" si="582"/>
        <v>theater</v>
      </c>
      <c r="R3751" t="str">
        <f t="shared" si="583"/>
        <v>musical</v>
      </c>
      <c r="S3751" s="10">
        <f t="shared" si="584"/>
        <v>42457.877175925925</v>
      </c>
      <c r="T3751" s="10">
        <f t="shared" si="585"/>
        <v>42488.915972222225</v>
      </c>
      <c r="U3751">
        <f t="shared" si="586"/>
        <v>2016</v>
      </c>
      <c r="V3751">
        <f t="shared" si="587"/>
        <v>2016</v>
      </c>
      <c r="W3751" t="str">
        <f t="shared" si="588"/>
        <v>Mar</v>
      </c>
      <c r="X3751" t="str">
        <f t="shared" si="589"/>
        <v>&lt;1000</v>
      </c>
      <c r="Y3751" s="12">
        <f>VLOOKUP(H3751,Table1[#All],2,)*Kickstarter!E3751</f>
        <v>525</v>
      </c>
      <c r="Z3751" s="5">
        <f>Y3751/'currency conversion'!$B$18</f>
        <v>1.1395164710865988E-5</v>
      </c>
    </row>
    <row r="3752" spans="1:26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0"/>
        <v>1.0044999999999999</v>
      </c>
      <c r="P3752" s="6">
        <f t="shared" si="581"/>
        <v>215.25</v>
      </c>
      <c r="Q3752" t="str">
        <f t="shared" si="582"/>
        <v>theater</v>
      </c>
      <c r="R3752" t="str">
        <f t="shared" si="583"/>
        <v>musical</v>
      </c>
      <c r="S3752" s="10">
        <f t="shared" si="584"/>
        <v>42016.731574074074</v>
      </c>
      <c r="T3752" s="10">
        <f t="shared" si="585"/>
        <v>42045.082638888889</v>
      </c>
      <c r="U3752">
        <f t="shared" si="586"/>
        <v>2015</v>
      </c>
      <c r="V3752">
        <f t="shared" si="587"/>
        <v>2015</v>
      </c>
      <c r="W3752" t="str">
        <f t="shared" si="588"/>
        <v>Jan</v>
      </c>
      <c r="X3752" t="str">
        <f t="shared" si="589"/>
        <v>5000 to 9999</v>
      </c>
      <c r="Y3752" s="12">
        <f>VLOOKUP(H3752,Table1[#All],2,)*Kickstarter!E3752</f>
        <v>6027</v>
      </c>
      <c r="Z3752" s="5">
        <f>Y3752/'currency conversion'!$B$18</f>
        <v>1.3081649088074153E-4</v>
      </c>
    </row>
    <row r="3753" spans="1:26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0"/>
        <v>1.3260000000000001</v>
      </c>
      <c r="P3753" s="6">
        <f t="shared" si="581"/>
        <v>120.54545454545455</v>
      </c>
      <c r="Q3753" t="str">
        <f t="shared" si="582"/>
        <v>theater</v>
      </c>
      <c r="R3753" t="str">
        <f t="shared" si="583"/>
        <v>musical</v>
      </c>
      <c r="S3753" s="10">
        <f t="shared" si="584"/>
        <v>42402.785567129627</v>
      </c>
      <c r="T3753" s="10">
        <f t="shared" si="585"/>
        <v>42462.743900462963</v>
      </c>
      <c r="U3753">
        <f t="shared" si="586"/>
        <v>2016</v>
      </c>
      <c r="V3753">
        <f t="shared" si="587"/>
        <v>2016</v>
      </c>
      <c r="W3753" t="str">
        <f t="shared" si="588"/>
        <v>Feb</v>
      </c>
      <c r="X3753" t="str">
        <f t="shared" si="589"/>
        <v>1000 to 4999</v>
      </c>
      <c r="Y3753" s="12">
        <f>VLOOKUP(H3753,Table1[#All],2,)*Kickstarter!E3753</f>
        <v>1326</v>
      </c>
      <c r="Z3753" s="5">
        <f>Y3753/'currency conversion'!$B$18</f>
        <v>2.8780930298301524E-5</v>
      </c>
    </row>
    <row r="3754" spans="1:26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0"/>
        <v>1.1299999999999999</v>
      </c>
      <c r="P3754" s="6">
        <f t="shared" si="581"/>
        <v>37.666666666666664</v>
      </c>
      <c r="Q3754" t="str">
        <f t="shared" si="582"/>
        <v>theater</v>
      </c>
      <c r="R3754" t="str">
        <f t="shared" si="583"/>
        <v>musical</v>
      </c>
      <c r="S3754" s="10">
        <f t="shared" si="584"/>
        <v>42619.552488425921</v>
      </c>
      <c r="T3754" s="10">
        <f t="shared" si="585"/>
        <v>42659.625</v>
      </c>
      <c r="U3754">
        <f t="shared" si="586"/>
        <v>2016</v>
      </c>
      <c r="V3754">
        <f t="shared" si="587"/>
        <v>2016</v>
      </c>
      <c r="W3754" t="str">
        <f t="shared" si="588"/>
        <v>Sep</v>
      </c>
      <c r="X3754" t="str">
        <f t="shared" si="589"/>
        <v>&lt;1000</v>
      </c>
      <c r="Y3754" s="12">
        <f>VLOOKUP(H3754,Table1[#All],2,)*Kickstarter!E3754</f>
        <v>740.15</v>
      </c>
      <c r="Z3754" s="5">
        <f>Y3754/'currency conversion'!$B$18</f>
        <v>1.6065011734757066E-5</v>
      </c>
    </row>
    <row r="3755" spans="1:26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0"/>
        <v>1.0334000000000001</v>
      </c>
      <c r="P3755" s="6">
        <f t="shared" si="581"/>
        <v>172.23333333333332</v>
      </c>
      <c r="Q3755" t="str">
        <f t="shared" si="582"/>
        <v>theater</v>
      </c>
      <c r="R3755" t="str">
        <f t="shared" si="583"/>
        <v>musical</v>
      </c>
      <c r="S3755" s="10">
        <f t="shared" si="584"/>
        <v>42128.574074074073</v>
      </c>
      <c r="T3755" s="10">
        <f t="shared" si="585"/>
        <v>42157.75</v>
      </c>
      <c r="U3755">
        <f t="shared" si="586"/>
        <v>2015</v>
      </c>
      <c r="V3755">
        <f t="shared" si="587"/>
        <v>2015</v>
      </c>
      <c r="W3755" t="str">
        <f t="shared" si="588"/>
        <v>May</v>
      </c>
      <c r="X3755" t="str">
        <f t="shared" si="589"/>
        <v>5000 to 9999</v>
      </c>
      <c r="Y3755" s="12">
        <f>VLOOKUP(H3755,Table1[#All],2,)*Kickstarter!E3755</f>
        <v>5167</v>
      </c>
      <c r="Z3755" s="5">
        <f>Y3755/'currency conversion'!$B$18</f>
        <v>1.1215012583056106E-4</v>
      </c>
    </row>
    <row r="3756" spans="1:26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0"/>
        <v>1.2</v>
      </c>
      <c r="P3756" s="6">
        <f t="shared" si="581"/>
        <v>111.11111111111111</v>
      </c>
      <c r="Q3756" t="str">
        <f t="shared" si="582"/>
        <v>theater</v>
      </c>
      <c r="R3756" t="str">
        <f t="shared" si="583"/>
        <v>musical</v>
      </c>
      <c r="S3756" s="10">
        <f t="shared" si="584"/>
        <v>41808.631215277775</v>
      </c>
      <c r="T3756" s="10">
        <f t="shared" si="585"/>
        <v>41845.957638888889</v>
      </c>
      <c r="U3756">
        <f t="shared" si="586"/>
        <v>2014</v>
      </c>
      <c r="V3756">
        <f t="shared" si="587"/>
        <v>2014</v>
      </c>
      <c r="W3756" t="str">
        <f t="shared" si="588"/>
        <v>Jun</v>
      </c>
      <c r="X3756" t="str">
        <f t="shared" si="589"/>
        <v>1000 to 4999</v>
      </c>
      <c r="Y3756" s="12">
        <f>VLOOKUP(H3756,Table1[#All],2,)*Kickstarter!E3756</f>
        <v>3000</v>
      </c>
      <c r="Z3756" s="5">
        <f>Y3756/'currency conversion'!$B$18</f>
        <v>6.5115226919234219E-5</v>
      </c>
    </row>
    <row r="3757" spans="1:26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0"/>
        <v>1.2963636363636364</v>
      </c>
      <c r="P3757" s="6">
        <f t="shared" si="581"/>
        <v>25.464285714285715</v>
      </c>
      <c r="Q3757" t="str">
        <f t="shared" si="582"/>
        <v>theater</v>
      </c>
      <c r="R3757" t="str">
        <f t="shared" si="583"/>
        <v>musical</v>
      </c>
      <c r="S3757" s="10">
        <f t="shared" si="584"/>
        <v>42445.616979166662</v>
      </c>
      <c r="T3757" s="10">
        <f t="shared" si="585"/>
        <v>42475.616979166662</v>
      </c>
      <c r="U3757">
        <f t="shared" si="586"/>
        <v>2016</v>
      </c>
      <c r="V3757">
        <f t="shared" si="587"/>
        <v>2016</v>
      </c>
      <c r="W3757" t="str">
        <f t="shared" si="588"/>
        <v>Mar</v>
      </c>
      <c r="X3757" t="str">
        <f t="shared" si="589"/>
        <v>&lt;1000</v>
      </c>
      <c r="Y3757" s="12">
        <f>VLOOKUP(H3757,Table1[#All],2,)*Kickstarter!E3757</f>
        <v>934.03000000000009</v>
      </c>
      <c r="Z3757" s="5">
        <f>Y3757/'currency conversion'!$B$18</f>
        <v>2.0273191799790779E-5</v>
      </c>
    </row>
    <row r="3758" spans="1:26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0"/>
        <v>1.0111111111111111</v>
      </c>
      <c r="P3758" s="6">
        <f t="shared" si="581"/>
        <v>267.64705882352939</v>
      </c>
      <c r="Q3758" t="str">
        <f t="shared" si="582"/>
        <v>theater</v>
      </c>
      <c r="R3758" t="str">
        <f t="shared" si="583"/>
        <v>musical</v>
      </c>
      <c r="S3758" s="10">
        <f t="shared" si="584"/>
        <v>41771.564791666664</v>
      </c>
      <c r="T3758" s="10">
        <f t="shared" si="585"/>
        <v>41801.564791666664</v>
      </c>
      <c r="U3758">
        <f t="shared" si="586"/>
        <v>2014</v>
      </c>
      <c r="V3758">
        <f t="shared" si="587"/>
        <v>2014</v>
      </c>
      <c r="W3758" t="str">
        <f t="shared" si="588"/>
        <v>May</v>
      </c>
      <c r="X3758" t="str">
        <f t="shared" si="589"/>
        <v>1000 to 4999</v>
      </c>
      <c r="Y3758" s="12">
        <f>VLOOKUP(H3758,Table1[#All],2,)*Kickstarter!E3758</f>
        <v>4550</v>
      </c>
      <c r="Z3758" s="5">
        <f>Y3758/'currency conversion'!$B$18</f>
        <v>9.8758094160838556E-5</v>
      </c>
    </row>
    <row r="3759" spans="1:26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0"/>
        <v>1.0851428571428572</v>
      </c>
      <c r="P3759" s="6">
        <f t="shared" si="581"/>
        <v>75.959999999999994</v>
      </c>
      <c r="Q3759" t="str">
        <f t="shared" si="582"/>
        <v>theater</v>
      </c>
      <c r="R3759" t="str">
        <f t="shared" si="583"/>
        <v>musical</v>
      </c>
      <c r="S3759" s="10">
        <f t="shared" si="584"/>
        <v>41954.600868055553</v>
      </c>
      <c r="T3759" s="10">
        <f t="shared" si="585"/>
        <v>41974.600868055553</v>
      </c>
      <c r="U3759">
        <f t="shared" si="586"/>
        <v>2014</v>
      </c>
      <c r="V3759">
        <f t="shared" si="587"/>
        <v>2014</v>
      </c>
      <c r="W3759" t="str">
        <f t="shared" si="588"/>
        <v>Nov</v>
      </c>
      <c r="X3759" t="str">
        <f t="shared" si="589"/>
        <v>1000 to 4999</v>
      </c>
      <c r="Y3759" s="12">
        <f>VLOOKUP(H3759,Table1[#All],2,)*Kickstarter!E3759</f>
        <v>3798</v>
      </c>
      <c r="Z3759" s="5">
        <f>Y3759/'currency conversion'!$B$18</f>
        <v>8.2435877279750519E-5</v>
      </c>
    </row>
    <row r="3760" spans="1:26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0"/>
        <v>1.0233333333333334</v>
      </c>
      <c r="P3760" s="6">
        <f t="shared" si="581"/>
        <v>59.03846153846154</v>
      </c>
      <c r="Q3760" t="str">
        <f t="shared" si="582"/>
        <v>theater</v>
      </c>
      <c r="R3760" t="str">
        <f t="shared" si="583"/>
        <v>musical</v>
      </c>
      <c r="S3760" s="10">
        <f t="shared" si="584"/>
        <v>41747.221504629633</v>
      </c>
      <c r="T3760" s="10">
        <f t="shared" si="585"/>
        <v>41777.958333333336</v>
      </c>
      <c r="U3760">
        <f t="shared" si="586"/>
        <v>2014</v>
      </c>
      <c r="V3760">
        <f t="shared" si="587"/>
        <v>2014</v>
      </c>
      <c r="W3760" t="str">
        <f t="shared" si="588"/>
        <v>Apr</v>
      </c>
      <c r="X3760" t="str">
        <f t="shared" si="589"/>
        <v>1000 to 4999</v>
      </c>
      <c r="Y3760" s="12">
        <f>VLOOKUP(H3760,Table1[#All],2,)*Kickstarter!E3760</f>
        <v>1535</v>
      </c>
      <c r="Z3760" s="5">
        <f>Y3760/'currency conversion'!$B$18</f>
        <v>3.3317291107008175E-5</v>
      </c>
    </row>
    <row r="3761" spans="1:26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0"/>
        <v>1.1024425000000002</v>
      </c>
      <c r="P3761" s="6">
        <f t="shared" si="581"/>
        <v>50.111022727272733</v>
      </c>
      <c r="Q3761" t="str">
        <f t="shared" si="582"/>
        <v>theater</v>
      </c>
      <c r="R3761" t="str">
        <f t="shared" si="583"/>
        <v>musical</v>
      </c>
      <c r="S3761" s="10">
        <f t="shared" si="584"/>
        <v>42181.858252314814</v>
      </c>
      <c r="T3761" s="10">
        <f t="shared" si="585"/>
        <v>42241.858252314814</v>
      </c>
      <c r="U3761">
        <f t="shared" si="586"/>
        <v>2015</v>
      </c>
      <c r="V3761">
        <f t="shared" si="587"/>
        <v>2015</v>
      </c>
      <c r="W3761" t="str">
        <f t="shared" si="588"/>
        <v>Jun</v>
      </c>
      <c r="X3761" t="str">
        <f t="shared" si="589"/>
        <v>1000 to 4999</v>
      </c>
      <c r="Y3761" s="12">
        <f>VLOOKUP(H3761,Table1[#All],2,)*Kickstarter!E3761</f>
        <v>4409.7700000000004</v>
      </c>
      <c r="Z3761" s="5">
        <f>Y3761/'currency conversion'!$B$18</f>
        <v>9.5714391403877163E-5</v>
      </c>
    </row>
    <row r="3762" spans="1:26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0"/>
        <v>1.010154</v>
      </c>
      <c r="P3762" s="6">
        <f t="shared" si="581"/>
        <v>55.502967032967035</v>
      </c>
      <c r="Q3762" t="str">
        <f t="shared" si="582"/>
        <v>theater</v>
      </c>
      <c r="R3762" t="str">
        <f t="shared" si="583"/>
        <v>musical</v>
      </c>
      <c r="S3762" s="10">
        <f t="shared" si="584"/>
        <v>41739.275300925925</v>
      </c>
      <c r="T3762" s="10">
        <f t="shared" si="585"/>
        <v>41764.275300925925</v>
      </c>
      <c r="U3762">
        <f t="shared" si="586"/>
        <v>2014</v>
      </c>
      <c r="V3762">
        <f t="shared" si="587"/>
        <v>2014</v>
      </c>
      <c r="W3762" t="str">
        <f t="shared" si="588"/>
        <v>Apr</v>
      </c>
      <c r="X3762" t="str">
        <f t="shared" si="589"/>
        <v>5000 to 9999</v>
      </c>
      <c r="Y3762" s="12">
        <f>VLOOKUP(H3762,Table1[#All],2,)*Kickstarter!E3762</f>
        <v>5050.7700000000004</v>
      </c>
      <c r="Z3762" s="5">
        <f>Y3762/'currency conversion'!$B$18</f>
        <v>1.0962734488895354E-4</v>
      </c>
    </row>
    <row r="3763" spans="1:26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0"/>
        <v>1</v>
      </c>
      <c r="P3763" s="6">
        <f t="shared" si="581"/>
        <v>166.66666666666666</v>
      </c>
      <c r="Q3763" t="str">
        <f t="shared" si="582"/>
        <v>theater</v>
      </c>
      <c r="R3763" t="str">
        <f t="shared" si="583"/>
        <v>musical</v>
      </c>
      <c r="S3763" s="10">
        <f t="shared" si="584"/>
        <v>42173.216863425929</v>
      </c>
      <c r="T3763" s="10">
        <f t="shared" si="585"/>
        <v>42226.708333333328</v>
      </c>
      <c r="U3763">
        <f t="shared" si="586"/>
        <v>2015</v>
      </c>
      <c r="V3763">
        <f t="shared" si="587"/>
        <v>2015</v>
      </c>
      <c r="W3763" t="str">
        <f t="shared" si="588"/>
        <v>Jun</v>
      </c>
      <c r="X3763" t="str">
        <f t="shared" si="589"/>
        <v>&lt;1000</v>
      </c>
      <c r="Y3763" s="12">
        <f>VLOOKUP(H3763,Table1[#All],2,)*Kickstarter!E3763</f>
        <v>655</v>
      </c>
      <c r="Z3763" s="5">
        <f>Y3763/'currency conversion'!$B$18</f>
        <v>1.4216824544032804E-5</v>
      </c>
    </row>
    <row r="3764" spans="1:26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0"/>
        <v>1.0624</v>
      </c>
      <c r="P3764" s="6">
        <f t="shared" si="581"/>
        <v>47.428571428571431</v>
      </c>
      <c r="Q3764" t="str">
        <f t="shared" si="582"/>
        <v>theater</v>
      </c>
      <c r="R3764" t="str">
        <f t="shared" si="583"/>
        <v>musical</v>
      </c>
      <c r="S3764" s="10">
        <f t="shared" si="584"/>
        <v>42193.563530092593</v>
      </c>
      <c r="T3764" s="10">
        <f t="shared" si="585"/>
        <v>42218.563530092593</v>
      </c>
      <c r="U3764">
        <f t="shared" si="586"/>
        <v>2015</v>
      </c>
      <c r="V3764">
        <f t="shared" si="587"/>
        <v>2015</v>
      </c>
      <c r="W3764" t="str">
        <f t="shared" si="588"/>
        <v>Jul</v>
      </c>
      <c r="X3764" t="str">
        <f t="shared" si="589"/>
        <v>1000 to 4999</v>
      </c>
      <c r="Y3764" s="12">
        <f>VLOOKUP(H3764,Table1[#All],2,)*Kickstarter!E3764</f>
        <v>1739.68</v>
      </c>
      <c r="Z3764" s="5">
        <f>Y3764/'currency conversion'!$B$18</f>
        <v>3.7759885988951125E-5</v>
      </c>
    </row>
    <row r="3765" spans="1:26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0"/>
        <v>1</v>
      </c>
      <c r="P3765" s="6">
        <f t="shared" si="581"/>
        <v>64.935064935064929</v>
      </c>
      <c r="Q3765" t="str">
        <f t="shared" si="582"/>
        <v>theater</v>
      </c>
      <c r="R3765" t="str">
        <f t="shared" si="583"/>
        <v>musical</v>
      </c>
      <c r="S3765" s="10">
        <f t="shared" si="584"/>
        <v>42065.500300925924</v>
      </c>
      <c r="T3765" s="10">
        <f t="shared" si="585"/>
        <v>42095.458634259259</v>
      </c>
      <c r="U3765">
        <f t="shared" si="586"/>
        <v>2015</v>
      </c>
      <c r="V3765">
        <f t="shared" si="587"/>
        <v>2015</v>
      </c>
      <c r="W3765" t="str">
        <f t="shared" si="588"/>
        <v>Mar</v>
      </c>
      <c r="X3765" t="str">
        <f t="shared" si="589"/>
        <v>5000 to 9999</v>
      </c>
      <c r="Y3765" s="12">
        <f>VLOOKUP(H3765,Table1[#All],2,)*Kickstarter!E3765</f>
        <v>5000</v>
      </c>
      <c r="Z3765" s="5">
        <f>Y3765/'currency conversion'!$B$18</f>
        <v>1.0852537819872369E-4</v>
      </c>
    </row>
    <row r="3766" spans="1:26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0"/>
        <v>1</v>
      </c>
      <c r="P3766" s="6">
        <f t="shared" si="581"/>
        <v>55.555555555555557</v>
      </c>
      <c r="Q3766" t="str">
        <f t="shared" si="582"/>
        <v>theater</v>
      </c>
      <c r="R3766" t="str">
        <f t="shared" si="583"/>
        <v>musical</v>
      </c>
      <c r="S3766" s="10">
        <f t="shared" si="584"/>
        <v>42499.592962962968</v>
      </c>
      <c r="T3766" s="10">
        <f t="shared" si="585"/>
        <v>42518.775000000001</v>
      </c>
      <c r="U3766">
        <f t="shared" si="586"/>
        <v>2016</v>
      </c>
      <c r="V3766">
        <f t="shared" si="587"/>
        <v>2016</v>
      </c>
      <c r="W3766" t="str">
        <f t="shared" si="588"/>
        <v>May</v>
      </c>
      <c r="X3766" t="str">
        <f t="shared" si="589"/>
        <v>1000 to 4999</v>
      </c>
      <c r="Y3766" s="12">
        <f>VLOOKUP(H3766,Table1[#All],2,)*Kickstarter!E3766</f>
        <v>1500</v>
      </c>
      <c r="Z3766" s="5">
        <f>Y3766/'currency conversion'!$B$18</f>
        <v>3.255761345961711E-5</v>
      </c>
    </row>
    <row r="3767" spans="1:26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0"/>
        <v>1.1345714285714286</v>
      </c>
      <c r="P3767" s="6">
        <f t="shared" si="581"/>
        <v>74.224299065420567</v>
      </c>
      <c r="Q3767" t="str">
        <f t="shared" si="582"/>
        <v>theater</v>
      </c>
      <c r="R3767" t="str">
        <f t="shared" si="583"/>
        <v>musical</v>
      </c>
      <c r="S3767" s="10">
        <f t="shared" si="584"/>
        <v>41820.526412037041</v>
      </c>
      <c r="T3767" s="10">
        <f t="shared" si="585"/>
        <v>41850.526412037041</v>
      </c>
      <c r="U3767">
        <f t="shared" si="586"/>
        <v>2014</v>
      </c>
      <c r="V3767">
        <f t="shared" si="587"/>
        <v>2014</v>
      </c>
      <c r="W3767" t="str">
        <f t="shared" si="588"/>
        <v>Jun</v>
      </c>
      <c r="X3767" t="str">
        <f t="shared" si="589"/>
        <v>5000 to 9999</v>
      </c>
      <c r="Y3767" s="12">
        <f>VLOOKUP(H3767,Table1[#All],2,)*Kickstarter!E3767</f>
        <v>7942</v>
      </c>
      <c r="Z3767" s="5">
        <f>Y3767/'currency conversion'!$B$18</f>
        <v>1.7238171073085271E-4</v>
      </c>
    </row>
    <row r="3768" spans="1:26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0"/>
        <v>1.0265010000000001</v>
      </c>
      <c r="P3768" s="6">
        <f t="shared" si="581"/>
        <v>106.9271875</v>
      </c>
      <c r="Q3768" t="str">
        <f t="shared" si="582"/>
        <v>theater</v>
      </c>
      <c r="R3768" t="str">
        <f t="shared" si="583"/>
        <v>musical</v>
      </c>
      <c r="S3768" s="10">
        <f t="shared" si="584"/>
        <v>41787.917187500003</v>
      </c>
      <c r="T3768" s="10">
        <f t="shared" si="585"/>
        <v>41822.917187500003</v>
      </c>
      <c r="U3768">
        <f t="shared" si="586"/>
        <v>2014</v>
      </c>
      <c r="V3768">
        <f t="shared" si="587"/>
        <v>2014</v>
      </c>
      <c r="W3768" t="str">
        <f t="shared" si="588"/>
        <v>May</v>
      </c>
      <c r="X3768" t="str">
        <f t="shared" si="589"/>
        <v>10000 to 14999</v>
      </c>
      <c r="Y3768" s="12">
        <f>VLOOKUP(H3768,Table1[#All],2,)*Kickstarter!E3768</f>
        <v>10265.01</v>
      </c>
      <c r="Z3768" s="5">
        <f>Y3768/'currency conversion'!$B$18</f>
        <v>2.2280281849273615E-4</v>
      </c>
    </row>
    <row r="3769" spans="1:26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0"/>
        <v>1.1675</v>
      </c>
      <c r="P3769" s="6">
        <f t="shared" si="581"/>
        <v>41.696428571428569</v>
      </c>
      <c r="Q3769" t="str">
        <f t="shared" si="582"/>
        <v>theater</v>
      </c>
      <c r="R3769" t="str">
        <f t="shared" si="583"/>
        <v>musical</v>
      </c>
      <c r="S3769" s="10">
        <f t="shared" si="584"/>
        <v>42049.769641203704</v>
      </c>
      <c r="T3769" s="10">
        <f t="shared" si="585"/>
        <v>42063.957638888889</v>
      </c>
      <c r="U3769">
        <f t="shared" si="586"/>
        <v>2015</v>
      </c>
      <c r="V3769">
        <f t="shared" si="587"/>
        <v>2015</v>
      </c>
      <c r="W3769" t="str">
        <f t="shared" si="588"/>
        <v>Feb</v>
      </c>
      <c r="X3769" t="str">
        <f t="shared" si="589"/>
        <v>1000 to 4999</v>
      </c>
      <c r="Y3769" s="12">
        <f>VLOOKUP(H3769,Table1[#All],2,)*Kickstarter!E3769</f>
        <v>2335</v>
      </c>
      <c r="Z3769" s="5">
        <f>Y3769/'currency conversion'!$B$18</f>
        <v>5.0681351618803963E-5</v>
      </c>
    </row>
    <row r="3770" spans="1:26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0"/>
        <v>1.0765274999999999</v>
      </c>
      <c r="P3770" s="6">
        <f t="shared" si="581"/>
        <v>74.243275862068955</v>
      </c>
      <c r="Q3770" t="str">
        <f t="shared" si="582"/>
        <v>theater</v>
      </c>
      <c r="R3770" t="str">
        <f t="shared" si="583"/>
        <v>musical</v>
      </c>
      <c r="S3770" s="10">
        <f t="shared" si="584"/>
        <v>41772.477893518517</v>
      </c>
      <c r="T3770" s="10">
        <f t="shared" si="585"/>
        <v>41802.477893518517</v>
      </c>
      <c r="U3770">
        <f t="shared" si="586"/>
        <v>2014</v>
      </c>
      <c r="V3770">
        <f t="shared" si="587"/>
        <v>2014</v>
      </c>
      <c r="W3770" t="str">
        <f t="shared" si="588"/>
        <v>May</v>
      </c>
      <c r="X3770" t="str">
        <f t="shared" si="589"/>
        <v>1000 to 4999</v>
      </c>
      <c r="Y3770" s="12">
        <f>VLOOKUP(H3770,Table1[#All],2,)*Kickstarter!E3770</f>
        <v>4306.1099999999997</v>
      </c>
      <c r="Z3770" s="5">
        <f>Y3770/'currency conversion'!$B$18</f>
        <v>9.346444326306121E-5</v>
      </c>
    </row>
    <row r="3771" spans="1:26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0"/>
        <v>1</v>
      </c>
      <c r="P3771" s="6">
        <f t="shared" si="581"/>
        <v>73.333333333333329</v>
      </c>
      <c r="Q3771" t="str">
        <f t="shared" si="582"/>
        <v>theater</v>
      </c>
      <c r="R3771" t="str">
        <f t="shared" si="583"/>
        <v>musical</v>
      </c>
      <c r="S3771" s="10">
        <f t="shared" si="584"/>
        <v>42445.348136574074</v>
      </c>
      <c r="T3771" s="10">
        <f t="shared" si="585"/>
        <v>42475.348136574074</v>
      </c>
      <c r="U3771">
        <f t="shared" si="586"/>
        <v>2016</v>
      </c>
      <c r="V3771">
        <f t="shared" si="587"/>
        <v>2016</v>
      </c>
      <c r="W3771" t="str">
        <f t="shared" si="588"/>
        <v>Mar</v>
      </c>
      <c r="X3771" t="str">
        <f t="shared" si="589"/>
        <v>1000 to 4999</v>
      </c>
      <c r="Y3771" s="12">
        <f>VLOOKUP(H3771,Table1[#All],2,)*Kickstarter!E3771</f>
        <v>1100</v>
      </c>
      <c r="Z3771" s="5">
        <f>Y3771/'currency conversion'!$B$18</f>
        <v>2.3875583203719212E-5</v>
      </c>
    </row>
    <row r="3772" spans="1:26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0"/>
        <v>1</v>
      </c>
      <c r="P3772" s="6">
        <f t="shared" si="581"/>
        <v>100</v>
      </c>
      <c r="Q3772" t="str">
        <f t="shared" si="582"/>
        <v>theater</v>
      </c>
      <c r="R3772" t="str">
        <f t="shared" si="583"/>
        <v>musical</v>
      </c>
      <c r="S3772" s="10">
        <f t="shared" si="584"/>
        <v>42138.680671296301</v>
      </c>
      <c r="T3772" s="10">
        <f t="shared" si="585"/>
        <v>42168.680671296301</v>
      </c>
      <c r="U3772">
        <f t="shared" si="586"/>
        <v>2015</v>
      </c>
      <c r="V3772">
        <f t="shared" si="587"/>
        <v>2015</v>
      </c>
      <c r="W3772" t="str">
        <f t="shared" si="588"/>
        <v>May</v>
      </c>
      <c r="X3772" t="str">
        <f t="shared" si="589"/>
        <v>1000 to 4999</v>
      </c>
      <c r="Y3772" s="12">
        <f>VLOOKUP(H3772,Table1[#All],2,)*Kickstarter!E3772</f>
        <v>2620</v>
      </c>
      <c r="Z3772" s="5">
        <f>Y3772/'currency conversion'!$B$18</f>
        <v>5.6867298176131216E-5</v>
      </c>
    </row>
    <row r="3773" spans="1:26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0"/>
        <v>1.46</v>
      </c>
      <c r="P3773" s="6">
        <f t="shared" si="581"/>
        <v>38.421052631578945</v>
      </c>
      <c r="Q3773" t="str">
        <f t="shared" si="582"/>
        <v>theater</v>
      </c>
      <c r="R3773" t="str">
        <f t="shared" si="583"/>
        <v>musical</v>
      </c>
      <c r="S3773" s="10">
        <f t="shared" si="584"/>
        <v>42493.607083333336</v>
      </c>
      <c r="T3773" s="10">
        <f t="shared" si="585"/>
        <v>42507.75</v>
      </c>
      <c r="U3773">
        <f t="shared" si="586"/>
        <v>2016</v>
      </c>
      <c r="V3773">
        <f t="shared" si="587"/>
        <v>2016</v>
      </c>
      <c r="W3773" t="str">
        <f t="shared" si="588"/>
        <v>May</v>
      </c>
      <c r="X3773" t="str">
        <f t="shared" si="589"/>
        <v>1000 to 4999</v>
      </c>
      <c r="Y3773" s="12">
        <f>VLOOKUP(H3773,Table1[#All],2,)*Kickstarter!E3773</f>
        <v>1460</v>
      </c>
      <c r="Z3773" s="5">
        <f>Y3773/'currency conversion'!$B$18</f>
        <v>3.1689410434027315E-5</v>
      </c>
    </row>
    <row r="3774" spans="1:26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0"/>
        <v>1.1020000000000001</v>
      </c>
      <c r="P3774" s="6">
        <f t="shared" si="581"/>
        <v>166.96969696969697</v>
      </c>
      <c r="Q3774" t="str">
        <f t="shared" si="582"/>
        <v>theater</v>
      </c>
      <c r="R3774" t="str">
        <f t="shared" si="583"/>
        <v>musical</v>
      </c>
      <c r="S3774" s="10">
        <f t="shared" si="584"/>
        <v>42682.366967592592</v>
      </c>
      <c r="T3774" s="10">
        <f t="shared" si="585"/>
        <v>42703</v>
      </c>
      <c r="U3774">
        <f t="shared" si="586"/>
        <v>2016</v>
      </c>
      <c r="V3774">
        <f t="shared" si="587"/>
        <v>2016</v>
      </c>
      <c r="W3774" t="str">
        <f t="shared" si="588"/>
        <v>Nov</v>
      </c>
      <c r="X3774" t="str">
        <f t="shared" si="589"/>
        <v>5000 to 9999</v>
      </c>
      <c r="Y3774" s="12">
        <f>VLOOKUP(H3774,Table1[#All],2,)*Kickstarter!E3774</f>
        <v>5510</v>
      </c>
      <c r="Z3774" s="5">
        <f>Y3774/'currency conversion'!$B$18</f>
        <v>1.1959496677499351E-4</v>
      </c>
    </row>
    <row r="3775" spans="1:26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0"/>
        <v>1.0820000000000001</v>
      </c>
      <c r="P3775" s="6">
        <f t="shared" si="581"/>
        <v>94.912280701754383</v>
      </c>
      <c r="Q3775" t="str">
        <f t="shared" si="582"/>
        <v>theater</v>
      </c>
      <c r="R3775" t="str">
        <f t="shared" si="583"/>
        <v>musical</v>
      </c>
      <c r="S3775" s="10">
        <f t="shared" si="584"/>
        <v>42655.755173611113</v>
      </c>
      <c r="T3775" s="10">
        <f t="shared" si="585"/>
        <v>42688.838888888888</v>
      </c>
      <c r="U3775">
        <f t="shared" si="586"/>
        <v>2016</v>
      </c>
      <c r="V3775">
        <f t="shared" si="587"/>
        <v>2016</v>
      </c>
      <c r="W3775" t="str">
        <f t="shared" si="588"/>
        <v>Oct</v>
      </c>
      <c r="X3775" t="str">
        <f t="shared" si="589"/>
        <v>5000 to 9999</v>
      </c>
      <c r="Y3775" s="12">
        <f>VLOOKUP(H3775,Table1[#All],2,)*Kickstarter!E3775</f>
        <v>5410</v>
      </c>
      <c r="Z3775" s="5">
        <f>Y3775/'currency conversion'!$B$18</f>
        <v>1.1742445921101903E-4</v>
      </c>
    </row>
    <row r="3776" spans="1:26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0"/>
        <v>1</v>
      </c>
      <c r="P3776" s="6">
        <f t="shared" si="581"/>
        <v>100</v>
      </c>
      <c r="Q3776" t="str">
        <f t="shared" si="582"/>
        <v>theater</v>
      </c>
      <c r="R3776" t="str">
        <f t="shared" si="583"/>
        <v>musical</v>
      </c>
      <c r="S3776" s="10">
        <f t="shared" si="584"/>
        <v>42087.542303240742</v>
      </c>
      <c r="T3776" s="10">
        <f t="shared" si="585"/>
        <v>42103.542303240742</v>
      </c>
      <c r="U3776">
        <f t="shared" si="586"/>
        <v>2015</v>
      </c>
      <c r="V3776">
        <f t="shared" si="587"/>
        <v>2015</v>
      </c>
      <c r="W3776" t="str">
        <f t="shared" si="588"/>
        <v>Mar</v>
      </c>
      <c r="X3776" t="str">
        <f t="shared" si="589"/>
        <v>1000 to 4999</v>
      </c>
      <c r="Y3776" s="12">
        <f>VLOOKUP(H3776,Table1[#All],2,)*Kickstarter!E3776</f>
        <v>1875</v>
      </c>
      <c r="Z3776" s="5">
        <f>Y3776/'currency conversion'!$B$18</f>
        <v>4.0697016824521384E-5</v>
      </c>
    </row>
    <row r="3777" spans="1:26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0"/>
        <v>1.0024999999999999</v>
      </c>
      <c r="P3777" s="6">
        <f t="shared" si="581"/>
        <v>143.21428571428572</v>
      </c>
      <c r="Q3777" t="str">
        <f t="shared" si="582"/>
        <v>theater</v>
      </c>
      <c r="R3777" t="str">
        <f t="shared" si="583"/>
        <v>musical</v>
      </c>
      <c r="S3777" s="10">
        <f t="shared" si="584"/>
        <v>42075.692627314813</v>
      </c>
      <c r="T3777" s="10">
        <f t="shared" si="585"/>
        <v>42102.916666666672</v>
      </c>
      <c r="U3777">
        <f t="shared" si="586"/>
        <v>2015</v>
      </c>
      <c r="V3777">
        <f t="shared" si="587"/>
        <v>2015</v>
      </c>
      <c r="W3777" t="str">
        <f t="shared" si="588"/>
        <v>Mar</v>
      </c>
      <c r="X3777" t="str">
        <f t="shared" si="589"/>
        <v>1000 to 4999</v>
      </c>
      <c r="Y3777" s="12">
        <f>VLOOKUP(H3777,Table1[#All],2,)*Kickstarter!E3777</f>
        <v>2005</v>
      </c>
      <c r="Z3777" s="5">
        <f>Y3777/'currency conversion'!$B$18</f>
        <v>4.35186766576882E-5</v>
      </c>
    </row>
    <row r="3778" spans="1:26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0"/>
        <v>1.0671250000000001</v>
      </c>
      <c r="P3778" s="6">
        <f t="shared" si="581"/>
        <v>90.819148936170208</v>
      </c>
      <c r="Q3778" t="str">
        <f t="shared" si="582"/>
        <v>theater</v>
      </c>
      <c r="R3778" t="str">
        <f t="shared" si="583"/>
        <v>musical</v>
      </c>
      <c r="S3778" s="10">
        <f t="shared" si="584"/>
        <v>41814.117800925924</v>
      </c>
      <c r="T3778" s="10">
        <f t="shared" si="585"/>
        <v>41851.791666666664</v>
      </c>
      <c r="U3778">
        <f t="shared" si="586"/>
        <v>2014</v>
      </c>
      <c r="V3778">
        <f t="shared" si="587"/>
        <v>2014</v>
      </c>
      <c r="W3778" t="str">
        <f t="shared" si="588"/>
        <v>Jun</v>
      </c>
      <c r="X3778" t="str">
        <f t="shared" si="589"/>
        <v>5000 to 9999</v>
      </c>
      <c r="Y3778" s="12">
        <f>VLOOKUP(H3778,Table1[#All],2,)*Kickstarter!E3778</f>
        <v>8537</v>
      </c>
      <c r="Z3778" s="5">
        <f>Y3778/'currency conversion'!$B$18</f>
        <v>1.8529623073650084E-4</v>
      </c>
    </row>
    <row r="3779" spans="1:26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0">IF(D3779&lt;&gt;0,IF(E3779&lt;&gt;0,E3779/D3779,0),0)</f>
        <v>1.4319999999999999</v>
      </c>
      <c r="P3779" s="6">
        <f t="shared" ref="P3779:P3842" si="591">IF(L3779&lt;&gt;0,IF(E3779&lt;&gt;0,E3779/L3779,0),0)</f>
        <v>48.542372881355931</v>
      </c>
      <c r="Q3779" t="str">
        <f t="shared" ref="Q3779:Q3842" si="592">LEFT(N3779,SEARCH("/",N3779,1)-1)</f>
        <v>theater</v>
      </c>
      <c r="R3779" t="str">
        <f t="shared" ref="R3779:R3842" si="593">RIGHT(N3779,LEN(N3779)-SEARCH("/",N3779,1))</f>
        <v>musical</v>
      </c>
      <c r="S3779" s="10">
        <f t="shared" ref="S3779:S3842" si="594">(J3779/86400)+25569+(-6/24)</f>
        <v>41886.861354166671</v>
      </c>
      <c r="T3779" s="10">
        <f t="shared" ref="T3779:T3842" si="595">(I3779/86400)+25569+(-6/24)</f>
        <v>41908.916666666664</v>
      </c>
      <c r="U3779">
        <f t="shared" ref="U3779:U3842" si="596">YEAR(S3779)</f>
        <v>2014</v>
      </c>
      <c r="V3779">
        <f t="shared" ref="V3779:V3842" si="597">YEAR(T3779)</f>
        <v>2014</v>
      </c>
      <c r="W3779" t="str">
        <f t="shared" ref="W3779:W3842" si="598">TEXT(S3779,"mmm")</f>
        <v>Sep</v>
      </c>
      <c r="X3779" t="str">
        <f t="shared" ref="X3779:X3842" si="599">IF(E3779=0,"No funding",IF(E3779&lt;1000,"&lt;1000",IF(E3779&lt;4999,"1000 to 4999",IF(E3779&lt;10000,"5000 to 9999",IF(E3779&lt;14999,"10000 to 14999",IF(E3779&lt;20000,"15000 to 19999",IF(E3779&lt;25000,"20000 to 24999",IF(E3779&lt;30000,"25000 to 29999",IF(E3779&lt;35000,"30000 to 34999",IF(E3779&lt;40000,"35000 to 39999",IF(E3779&lt;45000,"40000 to 44999",IF(E3779&lt;50000,"45000 to 49999","&gt;50000"))))))))))))</f>
        <v>1000 to 4999</v>
      </c>
      <c r="Y3779" s="12">
        <f>VLOOKUP(H3779,Table1[#All],2,)*Kickstarter!E3779</f>
        <v>2864</v>
      </c>
      <c r="Z3779" s="5">
        <f>Y3779/'currency conversion'!$B$18</f>
        <v>6.2163336632228936E-5</v>
      </c>
    </row>
    <row r="3780" spans="1:26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0"/>
        <v>1.0504166666666668</v>
      </c>
      <c r="P3780" s="6">
        <f t="shared" si="591"/>
        <v>70.027777777777771</v>
      </c>
      <c r="Q3780" t="str">
        <f t="shared" si="592"/>
        <v>theater</v>
      </c>
      <c r="R3780" t="str">
        <f t="shared" si="593"/>
        <v>musical</v>
      </c>
      <c r="S3780" s="10">
        <f t="shared" si="594"/>
        <v>41989.569212962961</v>
      </c>
      <c r="T3780" s="10">
        <f t="shared" si="595"/>
        <v>42049.569212962961</v>
      </c>
      <c r="U3780">
        <f t="shared" si="596"/>
        <v>2014</v>
      </c>
      <c r="V3780">
        <f t="shared" si="597"/>
        <v>2015</v>
      </c>
      <c r="W3780" t="str">
        <f t="shared" si="598"/>
        <v>Dec</v>
      </c>
      <c r="X3780" t="str">
        <f t="shared" si="599"/>
        <v>1000 to 4999</v>
      </c>
      <c r="Y3780" s="12">
        <f>VLOOKUP(H3780,Table1[#All],2,)*Kickstarter!E3780</f>
        <v>2521</v>
      </c>
      <c r="Z3780" s="5">
        <f>Y3780/'currency conversion'!$B$18</f>
        <v>5.4718495687796487E-5</v>
      </c>
    </row>
    <row r="3781" spans="1:26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0"/>
        <v>1.0398000000000001</v>
      </c>
      <c r="P3781" s="6">
        <f t="shared" si="591"/>
        <v>135.62608695652173</v>
      </c>
      <c r="Q3781" t="str">
        <f t="shared" si="592"/>
        <v>theater</v>
      </c>
      <c r="R3781" t="str">
        <f t="shared" si="593"/>
        <v>musical</v>
      </c>
      <c r="S3781" s="10">
        <f t="shared" si="594"/>
        <v>42425.485416666663</v>
      </c>
      <c r="T3781" s="10">
        <f t="shared" si="595"/>
        <v>42455.443749999999</v>
      </c>
      <c r="U3781">
        <f t="shared" si="596"/>
        <v>2016</v>
      </c>
      <c r="V3781">
        <f t="shared" si="597"/>
        <v>2016</v>
      </c>
      <c r="W3781" t="str">
        <f t="shared" si="598"/>
        <v>Feb</v>
      </c>
      <c r="X3781" t="str">
        <f t="shared" si="599"/>
        <v>15000 to 19999</v>
      </c>
      <c r="Y3781" s="12">
        <f>VLOOKUP(H3781,Table1[#All],2,)*Kickstarter!E3781</f>
        <v>15597</v>
      </c>
      <c r="Z3781" s="5">
        <f>Y3781/'currency conversion'!$B$18</f>
        <v>3.385340647530987E-4</v>
      </c>
    </row>
    <row r="3782" spans="1:26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0"/>
        <v>1.2</v>
      </c>
      <c r="P3782" s="6">
        <f t="shared" si="591"/>
        <v>100</v>
      </c>
      <c r="Q3782" t="str">
        <f t="shared" si="592"/>
        <v>theater</v>
      </c>
      <c r="R3782" t="str">
        <f t="shared" si="593"/>
        <v>musical</v>
      </c>
      <c r="S3782" s="10">
        <f t="shared" si="594"/>
        <v>42165.969733796301</v>
      </c>
      <c r="T3782" s="10">
        <f t="shared" si="595"/>
        <v>42198.587500000001</v>
      </c>
      <c r="U3782">
        <f t="shared" si="596"/>
        <v>2015</v>
      </c>
      <c r="V3782">
        <f t="shared" si="597"/>
        <v>2015</v>
      </c>
      <c r="W3782" t="str">
        <f t="shared" si="598"/>
        <v>Jun</v>
      </c>
      <c r="X3782" t="str">
        <f t="shared" si="599"/>
        <v>1000 to 4999</v>
      </c>
      <c r="Y3782" s="12">
        <f>VLOOKUP(H3782,Table1[#All],2,)*Kickstarter!E3782</f>
        <v>3000</v>
      </c>
      <c r="Z3782" s="5">
        <f>Y3782/'currency conversion'!$B$18</f>
        <v>6.5115226919234219E-5</v>
      </c>
    </row>
    <row r="3783" spans="1:26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0"/>
        <v>1.0966666666666667</v>
      </c>
      <c r="P3783" s="6">
        <f t="shared" si="591"/>
        <v>94.90384615384616</v>
      </c>
      <c r="Q3783" t="str">
        <f t="shared" si="592"/>
        <v>theater</v>
      </c>
      <c r="R3783" t="str">
        <f t="shared" si="593"/>
        <v>musical</v>
      </c>
      <c r="S3783" s="10">
        <f t="shared" si="594"/>
        <v>41865.632928240739</v>
      </c>
      <c r="T3783" s="10">
        <f t="shared" si="595"/>
        <v>41890.632928240739</v>
      </c>
      <c r="U3783">
        <f t="shared" si="596"/>
        <v>2014</v>
      </c>
      <c r="V3783">
        <f t="shared" si="597"/>
        <v>2014</v>
      </c>
      <c r="W3783" t="str">
        <f t="shared" si="598"/>
        <v>Aug</v>
      </c>
      <c r="X3783" t="str">
        <f t="shared" si="599"/>
        <v>1000 to 4999</v>
      </c>
      <c r="Y3783" s="12">
        <f>VLOOKUP(H3783,Table1[#All],2,)*Kickstarter!E3783</f>
        <v>4935</v>
      </c>
      <c r="Z3783" s="5">
        <f>Y3783/'currency conversion'!$B$18</f>
        <v>1.0711454828214029E-4</v>
      </c>
    </row>
    <row r="3784" spans="1:26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0"/>
        <v>1.0175000000000001</v>
      </c>
      <c r="P3784" s="6">
        <f t="shared" si="591"/>
        <v>75.370370370370367</v>
      </c>
      <c r="Q3784" t="str">
        <f t="shared" si="592"/>
        <v>theater</v>
      </c>
      <c r="R3784" t="str">
        <f t="shared" si="593"/>
        <v>musical</v>
      </c>
      <c r="S3784" s="10">
        <f t="shared" si="594"/>
        <v>42546.612233796295</v>
      </c>
      <c r="T3784" s="10">
        <f t="shared" si="595"/>
        <v>42575.708333333328</v>
      </c>
      <c r="U3784">
        <f t="shared" si="596"/>
        <v>2016</v>
      </c>
      <c r="V3784">
        <f t="shared" si="597"/>
        <v>2016</v>
      </c>
      <c r="W3784" t="str">
        <f t="shared" si="598"/>
        <v>Jun</v>
      </c>
      <c r="X3784" t="str">
        <f t="shared" si="599"/>
        <v>1000 to 4999</v>
      </c>
      <c r="Y3784" s="12">
        <f>VLOOKUP(H3784,Table1[#All],2,)*Kickstarter!E3784</f>
        <v>2665.85</v>
      </c>
      <c r="Z3784" s="5">
        <f>Y3784/'currency conversion'!$B$18</f>
        <v>5.7862475894213511E-5</v>
      </c>
    </row>
    <row r="3785" spans="1:26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0"/>
        <v>1.2891666666666666</v>
      </c>
      <c r="P3785" s="6">
        <f t="shared" si="591"/>
        <v>64.458333333333329</v>
      </c>
      <c r="Q3785" t="str">
        <f t="shared" si="592"/>
        <v>theater</v>
      </c>
      <c r="R3785" t="str">
        <f t="shared" si="593"/>
        <v>musical</v>
      </c>
      <c r="S3785" s="10">
        <f t="shared" si="594"/>
        <v>42419.890277777777</v>
      </c>
      <c r="T3785" s="10">
        <f t="shared" si="595"/>
        <v>42444.416666666672</v>
      </c>
      <c r="U3785">
        <f t="shared" si="596"/>
        <v>2016</v>
      </c>
      <c r="V3785">
        <f t="shared" si="597"/>
        <v>2016</v>
      </c>
      <c r="W3785" t="str">
        <f t="shared" si="598"/>
        <v>Feb</v>
      </c>
      <c r="X3785" t="str">
        <f t="shared" si="599"/>
        <v>1000 to 4999</v>
      </c>
      <c r="Y3785" s="12">
        <f>VLOOKUP(H3785,Table1[#All],2,)*Kickstarter!E3785</f>
        <v>1547</v>
      </c>
      <c r="Z3785" s="5">
        <f>Y3785/'currency conversion'!$B$18</f>
        <v>3.3577752014685109E-5</v>
      </c>
    </row>
    <row r="3786" spans="1:26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0"/>
        <v>1.1499999999999999</v>
      </c>
      <c r="P3786" s="6">
        <f t="shared" si="591"/>
        <v>115</v>
      </c>
      <c r="Q3786" t="str">
        <f t="shared" si="592"/>
        <v>theater</v>
      </c>
      <c r="R3786" t="str">
        <f t="shared" si="593"/>
        <v>musical</v>
      </c>
      <c r="S3786" s="10">
        <f t="shared" si="594"/>
        <v>42531.730694444443</v>
      </c>
      <c r="T3786" s="10">
        <f t="shared" si="595"/>
        <v>42561.730694444443</v>
      </c>
      <c r="U3786">
        <f t="shared" si="596"/>
        <v>2016</v>
      </c>
      <c r="V3786">
        <f t="shared" si="597"/>
        <v>2016</v>
      </c>
      <c r="W3786" t="str">
        <f t="shared" si="598"/>
        <v>Jun</v>
      </c>
      <c r="X3786" t="str">
        <f t="shared" si="599"/>
        <v>1000 to 4999</v>
      </c>
      <c r="Y3786" s="12">
        <f>VLOOKUP(H3786,Table1[#All],2,)*Kickstarter!E3786</f>
        <v>862.5</v>
      </c>
      <c r="Z3786" s="5">
        <f>Y3786/'currency conversion'!$B$18</f>
        <v>1.8720627739279835E-5</v>
      </c>
    </row>
    <row r="3787" spans="1:26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0"/>
        <v>1.5075000000000001</v>
      </c>
      <c r="P3787" s="6">
        <f t="shared" si="591"/>
        <v>100.5</v>
      </c>
      <c r="Q3787" t="str">
        <f t="shared" si="592"/>
        <v>theater</v>
      </c>
      <c r="R3787" t="str">
        <f t="shared" si="593"/>
        <v>musical</v>
      </c>
      <c r="S3787" s="10">
        <f t="shared" si="594"/>
        <v>42548.38853009259</v>
      </c>
      <c r="T3787" s="10">
        <f t="shared" si="595"/>
        <v>42584.168749999997</v>
      </c>
      <c r="U3787">
        <f t="shared" si="596"/>
        <v>2016</v>
      </c>
      <c r="V3787">
        <f t="shared" si="597"/>
        <v>2016</v>
      </c>
      <c r="W3787" t="str">
        <f t="shared" si="598"/>
        <v>Jun</v>
      </c>
      <c r="X3787" t="str">
        <f t="shared" si="599"/>
        <v>1000 to 4999</v>
      </c>
      <c r="Y3787" s="12">
        <f>VLOOKUP(H3787,Table1[#All],2,)*Kickstarter!E3787</f>
        <v>3949.65</v>
      </c>
      <c r="Z3787" s="5">
        <f>Y3787/'currency conversion'!$B$18</f>
        <v>8.5727452000517812E-5</v>
      </c>
    </row>
    <row r="3788" spans="1:26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0"/>
        <v>1.1096666666666666</v>
      </c>
      <c r="P3788" s="6">
        <f t="shared" si="591"/>
        <v>93.774647887323937</v>
      </c>
      <c r="Q3788" t="str">
        <f t="shared" si="592"/>
        <v>theater</v>
      </c>
      <c r="R3788" t="str">
        <f t="shared" si="593"/>
        <v>musical</v>
      </c>
      <c r="S3788" s="10">
        <f t="shared" si="594"/>
        <v>42486.787905092591</v>
      </c>
      <c r="T3788" s="10">
        <f t="shared" si="595"/>
        <v>42516.787905092591</v>
      </c>
      <c r="U3788">
        <f t="shared" si="596"/>
        <v>2016</v>
      </c>
      <c r="V3788">
        <f t="shared" si="597"/>
        <v>2016</v>
      </c>
      <c r="W3788" t="str">
        <f t="shared" si="598"/>
        <v>Apr</v>
      </c>
      <c r="X3788" t="str">
        <f t="shared" si="599"/>
        <v>5000 to 9999</v>
      </c>
      <c r="Y3788" s="12">
        <f>VLOOKUP(H3788,Table1[#All],2,)*Kickstarter!E3788</f>
        <v>6658</v>
      </c>
      <c r="Z3788" s="5">
        <f>Y3788/'currency conversion'!$B$18</f>
        <v>1.4451239360942046E-4</v>
      </c>
    </row>
    <row r="3789" spans="1:26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0"/>
        <v>1.0028571428571429</v>
      </c>
      <c r="P3789" s="6">
        <f t="shared" si="591"/>
        <v>35.1</v>
      </c>
      <c r="Q3789" t="str">
        <f t="shared" si="592"/>
        <v>theater</v>
      </c>
      <c r="R3789" t="str">
        <f t="shared" si="593"/>
        <v>musical</v>
      </c>
      <c r="S3789" s="10">
        <f t="shared" si="594"/>
        <v>42167.284791666665</v>
      </c>
      <c r="T3789" s="10">
        <f t="shared" si="595"/>
        <v>42195.915972222225</v>
      </c>
      <c r="U3789">
        <f t="shared" si="596"/>
        <v>2015</v>
      </c>
      <c r="V3789">
        <f t="shared" si="597"/>
        <v>2015</v>
      </c>
      <c r="W3789" t="str">
        <f t="shared" si="598"/>
        <v>Jun</v>
      </c>
      <c r="X3789" t="str">
        <f t="shared" si="599"/>
        <v>&lt;1000</v>
      </c>
      <c r="Y3789" s="12">
        <f>VLOOKUP(H3789,Table1[#All],2,)*Kickstarter!E3789</f>
        <v>351</v>
      </c>
      <c r="Z3789" s="5">
        <f>Y3789/'currency conversion'!$B$18</f>
        <v>7.6184815495504027E-6</v>
      </c>
    </row>
    <row r="3790" spans="1:26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0"/>
        <v>6.6666666666666671E-3</v>
      </c>
      <c r="P3790" s="6">
        <f t="shared" si="591"/>
        <v>500</v>
      </c>
      <c r="Q3790" t="str">
        <f t="shared" si="592"/>
        <v>theater</v>
      </c>
      <c r="R3790" t="str">
        <f t="shared" si="593"/>
        <v>musical</v>
      </c>
      <c r="S3790" s="10">
        <f t="shared" si="594"/>
        <v>42333.445821759262</v>
      </c>
      <c r="T3790" s="10">
        <f t="shared" si="595"/>
        <v>42361.429166666669</v>
      </c>
      <c r="U3790">
        <f t="shared" si="596"/>
        <v>2015</v>
      </c>
      <c r="V3790">
        <f t="shared" si="597"/>
        <v>2015</v>
      </c>
      <c r="W3790" t="str">
        <f t="shared" si="598"/>
        <v>Nov</v>
      </c>
      <c r="X3790" t="str">
        <f t="shared" si="599"/>
        <v>&lt;1000</v>
      </c>
      <c r="Y3790" s="12">
        <f>VLOOKUP(H3790,Table1[#All],2,)*Kickstarter!E3790</f>
        <v>500</v>
      </c>
      <c r="Z3790" s="5">
        <f>Y3790/'currency conversion'!$B$18</f>
        <v>1.0852537819872369E-5</v>
      </c>
    </row>
    <row r="3791" spans="1:26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0"/>
        <v>3.267605633802817E-2</v>
      </c>
      <c r="P3791" s="6">
        <f t="shared" si="591"/>
        <v>29</v>
      </c>
      <c r="Q3791" t="str">
        <f t="shared" si="592"/>
        <v>theater</v>
      </c>
      <c r="R3791" t="str">
        <f t="shared" si="593"/>
        <v>musical</v>
      </c>
      <c r="S3791" s="10">
        <f t="shared" si="594"/>
        <v>42138.548819444448</v>
      </c>
      <c r="T3791" s="10">
        <f t="shared" si="595"/>
        <v>42170.548819444448</v>
      </c>
      <c r="U3791">
        <f t="shared" si="596"/>
        <v>2015</v>
      </c>
      <c r="V3791">
        <f t="shared" si="597"/>
        <v>2015</v>
      </c>
      <c r="W3791" t="str">
        <f t="shared" si="598"/>
        <v>May</v>
      </c>
      <c r="X3791" t="str">
        <f t="shared" si="599"/>
        <v>&lt;1000</v>
      </c>
      <c r="Y3791" s="12">
        <f>VLOOKUP(H3791,Table1[#All],2,)*Kickstarter!E3791</f>
        <v>151.96</v>
      </c>
      <c r="Z3791" s="5">
        <f>Y3791/'currency conversion'!$B$18</f>
        <v>3.2983032942156107E-6</v>
      </c>
    </row>
    <row r="3792" spans="1:26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0"/>
        <v>0</v>
      </c>
      <c r="P3792" s="6">
        <f t="shared" si="591"/>
        <v>0</v>
      </c>
      <c r="Q3792" t="str">
        <f t="shared" si="592"/>
        <v>theater</v>
      </c>
      <c r="R3792" t="str">
        <f t="shared" si="593"/>
        <v>musical</v>
      </c>
      <c r="S3792" s="10">
        <f t="shared" si="594"/>
        <v>42666.416932870372</v>
      </c>
      <c r="T3792" s="10">
        <f t="shared" si="595"/>
        <v>42696.458599537036</v>
      </c>
      <c r="U3792">
        <f t="shared" si="596"/>
        <v>2016</v>
      </c>
      <c r="V3792">
        <f t="shared" si="597"/>
        <v>2016</v>
      </c>
      <c r="W3792" t="str">
        <f t="shared" si="598"/>
        <v>Oct</v>
      </c>
      <c r="X3792" t="str">
        <f t="shared" si="599"/>
        <v>No funding</v>
      </c>
      <c r="Y3792" s="12">
        <f>VLOOKUP(H3792,Table1[#All],2,)*Kickstarter!E3792</f>
        <v>0</v>
      </c>
      <c r="Z3792" s="5">
        <f>Y3792/'currency conversion'!$B$18</f>
        <v>0</v>
      </c>
    </row>
    <row r="3793" spans="1:26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0"/>
        <v>0</v>
      </c>
      <c r="P3793" s="6">
        <f t="shared" si="591"/>
        <v>0</v>
      </c>
      <c r="Q3793" t="str">
        <f t="shared" si="592"/>
        <v>theater</v>
      </c>
      <c r="R3793" t="str">
        <f t="shared" si="593"/>
        <v>musical</v>
      </c>
      <c r="S3793" s="10">
        <f t="shared" si="594"/>
        <v>41766.442037037035</v>
      </c>
      <c r="T3793" s="10">
        <f t="shared" si="595"/>
        <v>41826.442037037035</v>
      </c>
      <c r="U3793">
        <f t="shared" si="596"/>
        <v>2014</v>
      </c>
      <c r="V3793">
        <f t="shared" si="597"/>
        <v>2014</v>
      </c>
      <c r="W3793" t="str">
        <f t="shared" si="598"/>
        <v>May</v>
      </c>
      <c r="X3793" t="str">
        <f t="shared" si="599"/>
        <v>No funding</v>
      </c>
      <c r="Y3793" s="12">
        <f>VLOOKUP(H3793,Table1[#All],2,)*Kickstarter!E3793</f>
        <v>0</v>
      </c>
      <c r="Z3793" s="5">
        <f>Y3793/'currency conversion'!$B$18</f>
        <v>0</v>
      </c>
    </row>
    <row r="3794" spans="1:26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0"/>
        <v>2.8E-3</v>
      </c>
      <c r="P3794" s="6">
        <f t="shared" si="591"/>
        <v>17.5</v>
      </c>
      <c r="Q3794" t="str">
        <f t="shared" si="592"/>
        <v>theater</v>
      </c>
      <c r="R3794" t="str">
        <f t="shared" si="593"/>
        <v>musical</v>
      </c>
      <c r="S3794" s="10">
        <f t="shared" si="594"/>
        <v>42170.197013888886</v>
      </c>
      <c r="T3794" s="10">
        <f t="shared" si="595"/>
        <v>42200.197013888886</v>
      </c>
      <c r="U3794">
        <f t="shared" si="596"/>
        <v>2015</v>
      </c>
      <c r="V3794">
        <f t="shared" si="597"/>
        <v>2015</v>
      </c>
      <c r="W3794" t="str">
        <f t="shared" si="598"/>
        <v>Jun</v>
      </c>
      <c r="X3794" t="str">
        <f t="shared" si="599"/>
        <v>&lt;1000</v>
      </c>
      <c r="Y3794" s="12">
        <f>VLOOKUP(H3794,Table1[#All],2,)*Kickstarter!E3794</f>
        <v>35</v>
      </c>
      <c r="Z3794" s="5">
        <f>Y3794/'currency conversion'!$B$18</f>
        <v>7.5967764739106582E-7</v>
      </c>
    </row>
    <row r="3795" spans="1:26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0"/>
        <v>0.59657142857142853</v>
      </c>
      <c r="P3795" s="6">
        <f t="shared" si="591"/>
        <v>174</v>
      </c>
      <c r="Q3795" t="str">
        <f t="shared" si="592"/>
        <v>theater</v>
      </c>
      <c r="R3795" t="str">
        <f t="shared" si="593"/>
        <v>musical</v>
      </c>
      <c r="S3795" s="10">
        <f t="shared" si="594"/>
        <v>41968.688993055555</v>
      </c>
      <c r="T3795" s="10">
        <f t="shared" si="595"/>
        <v>41989.688993055555</v>
      </c>
      <c r="U3795">
        <f t="shared" si="596"/>
        <v>2014</v>
      </c>
      <c r="V3795">
        <f t="shared" si="597"/>
        <v>2014</v>
      </c>
      <c r="W3795" t="str">
        <f t="shared" si="598"/>
        <v>Nov</v>
      </c>
      <c r="X3795" t="str">
        <f t="shared" si="599"/>
        <v>1000 to 4999</v>
      </c>
      <c r="Y3795" s="12">
        <f>VLOOKUP(H3795,Table1[#All],2,)*Kickstarter!E3795</f>
        <v>4176</v>
      </c>
      <c r="Z3795" s="5">
        <f>Y3795/'currency conversion'!$B$18</f>
        <v>9.0640395871574033E-5</v>
      </c>
    </row>
    <row r="3796" spans="1:26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0"/>
        <v>0.01</v>
      </c>
      <c r="P3796" s="6">
        <f t="shared" si="591"/>
        <v>50</v>
      </c>
      <c r="Q3796" t="str">
        <f t="shared" si="592"/>
        <v>theater</v>
      </c>
      <c r="R3796" t="str">
        <f t="shared" si="593"/>
        <v>musical</v>
      </c>
      <c r="S3796" s="10">
        <f t="shared" si="594"/>
        <v>42132.33048611111</v>
      </c>
      <c r="T3796" s="10">
        <f t="shared" si="595"/>
        <v>42162.33048611111</v>
      </c>
      <c r="U3796">
        <f t="shared" si="596"/>
        <v>2015</v>
      </c>
      <c r="V3796">
        <f t="shared" si="597"/>
        <v>2015</v>
      </c>
      <c r="W3796" t="str">
        <f t="shared" si="598"/>
        <v>May</v>
      </c>
      <c r="X3796" t="str">
        <f t="shared" si="599"/>
        <v>&lt;1000</v>
      </c>
      <c r="Y3796" s="12">
        <f>VLOOKUP(H3796,Table1[#All],2,)*Kickstarter!E3796</f>
        <v>65.5</v>
      </c>
      <c r="Z3796" s="5">
        <f>Y3796/'currency conversion'!$B$18</f>
        <v>1.4216824544032804E-6</v>
      </c>
    </row>
    <row r="3797" spans="1:26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0"/>
        <v>1.6666666666666666E-2</v>
      </c>
      <c r="P3797" s="6">
        <f t="shared" si="591"/>
        <v>5</v>
      </c>
      <c r="Q3797" t="str">
        <f t="shared" si="592"/>
        <v>theater</v>
      </c>
      <c r="R3797" t="str">
        <f t="shared" si="593"/>
        <v>musical</v>
      </c>
      <c r="S3797" s="10">
        <f t="shared" si="594"/>
        <v>42201.186226851853</v>
      </c>
      <c r="T3797" s="10">
        <f t="shared" si="595"/>
        <v>42244.6875</v>
      </c>
      <c r="U3797">
        <f t="shared" si="596"/>
        <v>2015</v>
      </c>
      <c r="V3797">
        <f t="shared" si="597"/>
        <v>2015</v>
      </c>
      <c r="W3797" t="str">
        <f t="shared" si="598"/>
        <v>Jul</v>
      </c>
      <c r="X3797" t="str">
        <f t="shared" si="599"/>
        <v>&lt;1000</v>
      </c>
      <c r="Y3797" s="12">
        <f>VLOOKUP(H3797,Table1[#All],2,)*Kickstarter!E3797</f>
        <v>13.100000000000001</v>
      </c>
      <c r="Z3797" s="5">
        <f>Y3797/'currency conversion'!$B$18</f>
        <v>2.8433649088065612E-7</v>
      </c>
    </row>
    <row r="3798" spans="1:26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0"/>
        <v>4.4444444444444447E-5</v>
      </c>
      <c r="P3798" s="6">
        <f t="shared" si="591"/>
        <v>1</v>
      </c>
      <c r="Q3798" t="str">
        <f t="shared" si="592"/>
        <v>theater</v>
      </c>
      <c r="R3798" t="str">
        <f t="shared" si="593"/>
        <v>musical</v>
      </c>
      <c r="S3798" s="10">
        <f t="shared" si="594"/>
        <v>42688.779583333337</v>
      </c>
      <c r="T3798" s="10">
        <f t="shared" si="595"/>
        <v>42748.779583333337</v>
      </c>
      <c r="U3798">
        <f t="shared" si="596"/>
        <v>2016</v>
      </c>
      <c r="V3798">
        <f t="shared" si="597"/>
        <v>2017</v>
      </c>
      <c r="W3798" t="str">
        <f t="shared" si="598"/>
        <v>Nov</v>
      </c>
      <c r="X3798" t="str">
        <f t="shared" si="599"/>
        <v>&lt;1000</v>
      </c>
      <c r="Y3798" s="12">
        <f>VLOOKUP(H3798,Table1[#All],2,)*Kickstarter!E3798</f>
        <v>1</v>
      </c>
      <c r="Z3798" s="5">
        <f>Y3798/'currency conversion'!$B$18</f>
        <v>2.1705075639744737E-8</v>
      </c>
    </row>
    <row r="3799" spans="1:26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0"/>
        <v>0.89666666666666661</v>
      </c>
      <c r="P3799" s="6">
        <f t="shared" si="591"/>
        <v>145.40540540540542</v>
      </c>
      <c r="Q3799" t="str">
        <f t="shared" si="592"/>
        <v>theater</v>
      </c>
      <c r="R3799" t="str">
        <f t="shared" si="593"/>
        <v>musical</v>
      </c>
      <c r="S3799" s="10">
        <f t="shared" si="594"/>
        <v>42084.631539351853</v>
      </c>
      <c r="T3799" s="10">
        <f t="shared" si="595"/>
        <v>42114.631539351853</v>
      </c>
      <c r="U3799">
        <f t="shared" si="596"/>
        <v>2015</v>
      </c>
      <c r="V3799">
        <f t="shared" si="597"/>
        <v>2015</v>
      </c>
      <c r="W3799" t="str">
        <f t="shared" si="598"/>
        <v>Mar</v>
      </c>
      <c r="X3799" t="str">
        <f t="shared" si="599"/>
        <v>5000 to 9999</v>
      </c>
      <c r="Y3799" s="12">
        <f>VLOOKUP(H3799,Table1[#All],2,)*Kickstarter!E3799</f>
        <v>5380</v>
      </c>
      <c r="Z3799" s="5">
        <f>Y3799/'currency conversion'!$B$18</f>
        <v>1.1677330694182669E-4</v>
      </c>
    </row>
    <row r="3800" spans="1:26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0"/>
        <v>1.4642857142857143E-2</v>
      </c>
      <c r="P3800" s="6">
        <f t="shared" si="591"/>
        <v>205</v>
      </c>
      <c r="Q3800" t="str">
        <f t="shared" si="592"/>
        <v>theater</v>
      </c>
      <c r="R3800" t="str">
        <f t="shared" si="593"/>
        <v>musical</v>
      </c>
      <c r="S3800" s="10">
        <f t="shared" si="594"/>
        <v>41831.472777777773</v>
      </c>
      <c r="T3800" s="10">
        <f t="shared" si="595"/>
        <v>41861.472777777773</v>
      </c>
      <c r="U3800">
        <f t="shared" si="596"/>
        <v>2014</v>
      </c>
      <c r="V3800">
        <f t="shared" si="597"/>
        <v>2014</v>
      </c>
      <c r="W3800" t="str">
        <f t="shared" si="598"/>
        <v>Jul</v>
      </c>
      <c r="X3800" t="str">
        <f t="shared" si="599"/>
        <v>1000 to 4999</v>
      </c>
      <c r="Y3800" s="12">
        <f>VLOOKUP(H3800,Table1[#All],2,)*Kickstarter!E3800</f>
        <v>1025</v>
      </c>
      <c r="Z3800" s="5">
        <f>Y3800/'currency conversion'!$B$18</f>
        <v>2.2247702530738355E-5</v>
      </c>
    </row>
    <row r="3801" spans="1:26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0"/>
        <v>4.02E-2</v>
      </c>
      <c r="P3801" s="6">
        <f t="shared" si="591"/>
        <v>100.5</v>
      </c>
      <c r="Q3801" t="str">
        <f t="shared" si="592"/>
        <v>theater</v>
      </c>
      <c r="R3801" t="str">
        <f t="shared" si="593"/>
        <v>musical</v>
      </c>
      <c r="S3801" s="10">
        <f t="shared" si="594"/>
        <v>42410.68105324074</v>
      </c>
      <c r="T3801" s="10">
        <f t="shared" si="595"/>
        <v>42440.68105324074</v>
      </c>
      <c r="U3801">
        <f t="shared" si="596"/>
        <v>2016</v>
      </c>
      <c r="V3801">
        <f t="shared" si="597"/>
        <v>2016</v>
      </c>
      <c r="W3801" t="str">
        <f t="shared" si="598"/>
        <v>Feb</v>
      </c>
      <c r="X3801" t="str">
        <f t="shared" si="599"/>
        <v>&lt;1000</v>
      </c>
      <c r="Y3801" s="12">
        <f>VLOOKUP(H3801,Table1[#All],2,)*Kickstarter!E3801</f>
        <v>402</v>
      </c>
      <c r="Z3801" s="5">
        <f>Y3801/'currency conversion'!$B$18</f>
        <v>8.7254404071773849E-6</v>
      </c>
    </row>
    <row r="3802" spans="1:26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0"/>
        <v>4.0045454545454544E-2</v>
      </c>
      <c r="P3802" s="6">
        <f t="shared" si="591"/>
        <v>55.0625</v>
      </c>
      <c r="Q3802" t="str">
        <f t="shared" si="592"/>
        <v>theater</v>
      </c>
      <c r="R3802" t="str">
        <f t="shared" si="593"/>
        <v>musical</v>
      </c>
      <c r="S3802" s="10">
        <f t="shared" si="594"/>
        <v>41982.487071759257</v>
      </c>
      <c r="T3802" s="10">
        <f t="shared" si="595"/>
        <v>42014.957638888889</v>
      </c>
      <c r="U3802">
        <f t="shared" si="596"/>
        <v>2014</v>
      </c>
      <c r="V3802">
        <f t="shared" si="597"/>
        <v>2015</v>
      </c>
      <c r="W3802" t="str">
        <f t="shared" si="598"/>
        <v>Dec</v>
      </c>
      <c r="X3802" t="str">
        <f t="shared" si="599"/>
        <v>&lt;1000</v>
      </c>
      <c r="Y3802" s="12">
        <f>VLOOKUP(H3802,Table1[#All],2,)*Kickstarter!E3802</f>
        <v>881</v>
      </c>
      <c r="Z3802" s="5">
        <f>Y3802/'currency conversion'!$B$18</f>
        <v>1.9122171638615116E-5</v>
      </c>
    </row>
    <row r="3803" spans="1:26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0"/>
        <v>8.5199999999999998E-2</v>
      </c>
      <c r="P3803" s="6">
        <f t="shared" si="591"/>
        <v>47.333333333333336</v>
      </c>
      <c r="Q3803" t="str">
        <f t="shared" si="592"/>
        <v>theater</v>
      </c>
      <c r="R3803" t="str">
        <f t="shared" si="593"/>
        <v>musical</v>
      </c>
      <c r="S3803" s="10">
        <f t="shared" si="594"/>
        <v>41975.426111111112</v>
      </c>
      <c r="T3803" s="10">
        <f t="shared" si="595"/>
        <v>42006.426111111112</v>
      </c>
      <c r="U3803">
        <f t="shared" si="596"/>
        <v>2014</v>
      </c>
      <c r="V3803">
        <f t="shared" si="597"/>
        <v>2015</v>
      </c>
      <c r="W3803" t="str">
        <f t="shared" si="598"/>
        <v>Dec</v>
      </c>
      <c r="X3803" t="str">
        <f t="shared" si="599"/>
        <v>&lt;1000</v>
      </c>
      <c r="Y3803" s="12">
        <f>VLOOKUP(H3803,Table1[#All],2,)*Kickstarter!E3803</f>
        <v>426</v>
      </c>
      <c r="Z3803" s="5">
        <f>Y3803/'currency conversion'!$B$18</f>
        <v>9.2463622225312587E-6</v>
      </c>
    </row>
    <row r="3804" spans="1:26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0"/>
        <v>0</v>
      </c>
      <c r="P3804" s="6">
        <f t="shared" si="591"/>
        <v>0</v>
      </c>
      <c r="Q3804" t="str">
        <f t="shared" si="592"/>
        <v>theater</v>
      </c>
      <c r="R3804" t="str">
        <f t="shared" si="593"/>
        <v>musical</v>
      </c>
      <c r="S3804" s="10">
        <f t="shared" si="594"/>
        <v>42268.876226851848</v>
      </c>
      <c r="T3804" s="10">
        <f t="shared" si="595"/>
        <v>42298.876226851848</v>
      </c>
      <c r="U3804">
        <f t="shared" si="596"/>
        <v>2015</v>
      </c>
      <c r="V3804">
        <f t="shared" si="597"/>
        <v>2015</v>
      </c>
      <c r="W3804" t="str">
        <f t="shared" si="598"/>
        <v>Sep</v>
      </c>
      <c r="X3804" t="str">
        <f t="shared" si="599"/>
        <v>No funding</v>
      </c>
      <c r="Y3804" s="12">
        <f>VLOOKUP(H3804,Table1[#All],2,)*Kickstarter!E3804</f>
        <v>0</v>
      </c>
      <c r="Z3804" s="5">
        <f>Y3804/'currency conversion'!$B$18</f>
        <v>0</v>
      </c>
    </row>
    <row r="3805" spans="1:26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0"/>
        <v>0.19650000000000001</v>
      </c>
      <c r="P3805" s="6">
        <f t="shared" si="591"/>
        <v>58.95</v>
      </c>
      <c r="Q3805" t="str">
        <f t="shared" si="592"/>
        <v>theater</v>
      </c>
      <c r="R3805" t="str">
        <f t="shared" si="593"/>
        <v>musical</v>
      </c>
      <c r="S3805" s="10">
        <f t="shared" si="594"/>
        <v>42403.721851851849</v>
      </c>
      <c r="T3805" s="10">
        <f t="shared" si="595"/>
        <v>42433.721851851849</v>
      </c>
      <c r="U3805">
        <f t="shared" si="596"/>
        <v>2016</v>
      </c>
      <c r="V3805">
        <f t="shared" si="597"/>
        <v>2016</v>
      </c>
      <c r="W3805" t="str">
        <f t="shared" si="598"/>
        <v>Feb</v>
      </c>
      <c r="X3805" t="str">
        <f t="shared" si="599"/>
        <v>1000 to 4999</v>
      </c>
      <c r="Y3805" s="12">
        <f>VLOOKUP(H3805,Table1[#All],2,)*Kickstarter!E3805</f>
        <v>2358</v>
      </c>
      <c r="Z3805" s="5">
        <f>Y3805/'currency conversion'!$B$18</f>
        <v>5.1180568358518094E-5</v>
      </c>
    </row>
    <row r="3806" spans="1:26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0"/>
        <v>0</v>
      </c>
      <c r="P3806" s="6">
        <f t="shared" si="591"/>
        <v>0</v>
      </c>
      <c r="Q3806" t="str">
        <f t="shared" si="592"/>
        <v>theater</v>
      </c>
      <c r="R3806" t="str">
        <f t="shared" si="593"/>
        <v>musical</v>
      </c>
      <c r="S3806" s="10">
        <f t="shared" si="594"/>
        <v>42526.75953703704</v>
      </c>
      <c r="T3806" s="10">
        <f t="shared" si="595"/>
        <v>42582.041666666672</v>
      </c>
      <c r="U3806">
        <f t="shared" si="596"/>
        <v>2016</v>
      </c>
      <c r="V3806">
        <f t="shared" si="597"/>
        <v>2016</v>
      </c>
      <c r="W3806" t="str">
        <f t="shared" si="598"/>
        <v>Jun</v>
      </c>
      <c r="X3806" t="str">
        <f t="shared" si="599"/>
        <v>No funding</v>
      </c>
      <c r="Y3806" s="12">
        <f>VLOOKUP(H3806,Table1[#All],2,)*Kickstarter!E3806</f>
        <v>0</v>
      </c>
      <c r="Z3806" s="5">
        <f>Y3806/'currency conversion'!$B$18</f>
        <v>0</v>
      </c>
    </row>
    <row r="3807" spans="1:26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0"/>
        <v>2.0000000000000002E-5</v>
      </c>
      <c r="P3807" s="6">
        <f t="shared" si="591"/>
        <v>1.5</v>
      </c>
      <c r="Q3807" t="str">
        <f t="shared" si="592"/>
        <v>theater</v>
      </c>
      <c r="R3807" t="str">
        <f t="shared" si="593"/>
        <v>musical</v>
      </c>
      <c r="S3807" s="10">
        <f t="shared" si="594"/>
        <v>41849.637037037035</v>
      </c>
      <c r="T3807" s="10">
        <f t="shared" si="595"/>
        <v>41909.637037037035</v>
      </c>
      <c r="U3807">
        <f t="shared" si="596"/>
        <v>2014</v>
      </c>
      <c r="V3807">
        <f t="shared" si="597"/>
        <v>2014</v>
      </c>
      <c r="W3807" t="str">
        <f t="shared" si="598"/>
        <v>Jul</v>
      </c>
      <c r="X3807" t="str">
        <f t="shared" si="599"/>
        <v>&lt;1000</v>
      </c>
      <c r="Y3807" s="12">
        <f>VLOOKUP(H3807,Table1[#All],2,)*Kickstarter!E3807</f>
        <v>3</v>
      </c>
      <c r="Z3807" s="5">
        <f>Y3807/'currency conversion'!$B$18</f>
        <v>6.5115226919234218E-8</v>
      </c>
    </row>
    <row r="3808" spans="1:26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0"/>
        <v>6.6666666666666664E-4</v>
      </c>
      <c r="P3808" s="6">
        <f t="shared" si="591"/>
        <v>5</v>
      </c>
      <c r="Q3808" t="str">
        <f t="shared" si="592"/>
        <v>theater</v>
      </c>
      <c r="R3808" t="str">
        <f t="shared" si="593"/>
        <v>musical</v>
      </c>
      <c r="S3808" s="10">
        <f t="shared" si="594"/>
        <v>41799.009039351848</v>
      </c>
      <c r="T3808" s="10">
        <f t="shared" si="595"/>
        <v>41819.009039351848</v>
      </c>
      <c r="U3808">
        <f t="shared" si="596"/>
        <v>2014</v>
      </c>
      <c r="V3808">
        <f t="shared" si="597"/>
        <v>2014</v>
      </c>
      <c r="W3808" t="str">
        <f t="shared" si="598"/>
        <v>Jun</v>
      </c>
      <c r="X3808" t="str">
        <f t="shared" si="599"/>
        <v>&lt;1000</v>
      </c>
      <c r="Y3808" s="12">
        <f>VLOOKUP(H3808,Table1[#All],2,)*Kickstarter!E3808</f>
        <v>3.55</v>
      </c>
      <c r="Z3808" s="5">
        <f>Y3808/'currency conversion'!$B$18</f>
        <v>7.7053018521093816E-8</v>
      </c>
    </row>
    <row r="3809" spans="1:26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0"/>
        <v>0.30333333333333334</v>
      </c>
      <c r="P3809" s="6">
        <f t="shared" si="591"/>
        <v>50.555555555555557</v>
      </c>
      <c r="Q3809" t="str">
        <f t="shared" si="592"/>
        <v>theater</v>
      </c>
      <c r="R3809" t="str">
        <f t="shared" si="593"/>
        <v>musical</v>
      </c>
      <c r="S3809" s="10">
        <f t="shared" si="594"/>
        <v>42090.659016203703</v>
      </c>
      <c r="T3809" s="10">
        <f t="shared" si="595"/>
        <v>42097.659016203703</v>
      </c>
      <c r="U3809">
        <f t="shared" si="596"/>
        <v>2015</v>
      </c>
      <c r="V3809">
        <f t="shared" si="597"/>
        <v>2015</v>
      </c>
      <c r="W3809" t="str">
        <f t="shared" si="598"/>
        <v>Mar</v>
      </c>
      <c r="X3809" t="str">
        <f t="shared" si="599"/>
        <v>&lt;1000</v>
      </c>
      <c r="Y3809" s="12">
        <f>VLOOKUP(H3809,Table1[#All],2,)*Kickstarter!E3809</f>
        <v>455</v>
      </c>
      <c r="Z3809" s="5">
        <f>Y3809/'currency conversion'!$B$18</f>
        <v>9.8758094160838552E-6</v>
      </c>
    </row>
    <row r="3810" spans="1:26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0"/>
        <v>1</v>
      </c>
      <c r="P3810" s="6">
        <f t="shared" si="591"/>
        <v>41.666666666666664</v>
      </c>
      <c r="Q3810" t="str">
        <f t="shared" si="592"/>
        <v>theater</v>
      </c>
      <c r="R3810" t="str">
        <f t="shared" si="593"/>
        <v>plays</v>
      </c>
      <c r="S3810" s="10">
        <f t="shared" si="594"/>
        <v>42059.203923611116</v>
      </c>
      <c r="T3810" s="10">
        <f t="shared" si="595"/>
        <v>42119.162256944444</v>
      </c>
      <c r="U3810">
        <f t="shared" si="596"/>
        <v>2015</v>
      </c>
      <c r="V3810">
        <f t="shared" si="597"/>
        <v>2015</v>
      </c>
      <c r="W3810" t="str">
        <f t="shared" si="598"/>
        <v>Feb</v>
      </c>
      <c r="X3810" t="str">
        <f t="shared" si="599"/>
        <v>1000 to 4999</v>
      </c>
      <c r="Y3810" s="12">
        <f>VLOOKUP(H3810,Table1[#All],2,)*Kickstarter!E3810</f>
        <v>1310</v>
      </c>
      <c r="Z3810" s="5">
        <f>Y3810/'currency conversion'!$B$18</f>
        <v>2.8433649088065608E-5</v>
      </c>
    </row>
    <row r="3811" spans="1:26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0"/>
        <v>1.0125</v>
      </c>
      <c r="P3811" s="6">
        <f t="shared" si="591"/>
        <v>53.289473684210527</v>
      </c>
      <c r="Q3811" t="str">
        <f t="shared" si="592"/>
        <v>theater</v>
      </c>
      <c r="R3811" t="str">
        <f t="shared" si="593"/>
        <v>plays</v>
      </c>
      <c r="S3811" s="10">
        <f t="shared" si="594"/>
        <v>41800.276701388888</v>
      </c>
      <c r="T3811" s="10">
        <f t="shared" si="595"/>
        <v>41850.708333333336</v>
      </c>
      <c r="U3811">
        <f t="shared" si="596"/>
        <v>2014</v>
      </c>
      <c r="V3811">
        <f t="shared" si="597"/>
        <v>2014</v>
      </c>
      <c r="W3811" t="str">
        <f t="shared" si="598"/>
        <v>Jun</v>
      </c>
      <c r="X3811" t="str">
        <f t="shared" si="599"/>
        <v>1000 to 4999</v>
      </c>
      <c r="Y3811" s="12">
        <f>VLOOKUP(H3811,Table1[#All],2,)*Kickstarter!E3811</f>
        <v>2652.75</v>
      </c>
      <c r="Z3811" s="5">
        <f>Y3811/'currency conversion'!$B$18</f>
        <v>5.7578139403332854E-5</v>
      </c>
    </row>
    <row r="3812" spans="1:26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0"/>
        <v>1.2173333333333334</v>
      </c>
      <c r="P3812" s="6">
        <f t="shared" si="591"/>
        <v>70.230769230769226</v>
      </c>
      <c r="Q3812" t="str">
        <f t="shared" si="592"/>
        <v>theater</v>
      </c>
      <c r="R3812" t="str">
        <f t="shared" si="593"/>
        <v>plays</v>
      </c>
      <c r="S3812" s="10">
        <f t="shared" si="594"/>
        <v>42054.599050925928</v>
      </c>
      <c r="T3812" s="10">
        <f t="shared" si="595"/>
        <v>42084.557384259257</v>
      </c>
      <c r="U3812">
        <f t="shared" si="596"/>
        <v>2015</v>
      </c>
      <c r="V3812">
        <f t="shared" si="597"/>
        <v>2015</v>
      </c>
      <c r="W3812" t="str">
        <f t="shared" si="598"/>
        <v>Feb</v>
      </c>
      <c r="X3812" t="str">
        <f t="shared" si="599"/>
        <v>1000 to 4999</v>
      </c>
      <c r="Y3812" s="12">
        <f>VLOOKUP(H3812,Table1[#All],2,)*Kickstarter!E3812</f>
        <v>1826</v>
      </c>
      <c r="Z3812" s="5">
        <f>Y3812/'currency conversion'!$B$18</f>
        <v>3.9633468118173895E-5</v>
      </c>
    </row>
    <row r="3813" spans="1:26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0"/>
        <v>3.3</v>
      </c>
      <c r="P3813" s="6">
        <f t="shared" si="591"/>
        <v>43.421052631578945</v>
      </c>
      <c r="Q3813" t="str">
        <f t="shared" si="592"/>
        <v>theater</v>
      </c>
      <c r="R3813" t="str">
        <f t="shared" si="593"/>
        <v>plays</v>
      </c>
      <c r="S3813" s="10">
        <f t="shared" si="594"/>
        <v>42487.37700231481</v>
      </c>
      <c r="T3813" s="10">
        <f t="shared" si="595"/>
        <v>42521.208333333328</v>
      </c>
      <c r="U3813">
        <f t="shared" si="596"/>
        <v>2016</v>
      </c>
      <c r="V3813">
        <f t="shared" si="597"/>
        <v>2016</v>
      </c>
      <c r="W3813" t="str">
        <f t="shared" si="598"/>
        <v>Apr</v>
      </c>
      <c r="X3813" t="str">
        <f t="shared" si="599"/>
        <v>&lt;1000</v>
      </c>
      <c r="Y3813" s="12">
        <f>VLOOKUP(H3813,Table1[#All],2,)*Kickstarter!E3813</f>
        <v>1080.75</v>
      </c>
      <c r="Z3813" s="5">
        <f>Y3813/'currency conversion'!$B$18</f>
        <v>2.3457760497654125E-5</v>
      </c>
    </row>
    <row r="3814" spans="1:26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0"/>
        <v>1.0954999999999999</v>
      </c>
      <c r="P3814" s="6">
        <f t="shared" si="591"/>
        <v>199.18181818181819</v>
      </c>
      <c r="Q3814" t="str">
        <f t="shared" si="592"/>
        <v>theater</v>
      </c>
      <c r="R3814" t="str">
        <f t="shared" si="593"/>
        <v>plays</v>
      </c>
      <c r="S3814" s="10">
        <f t="shared" si="594"/>
        <v>42109.501250000001</v>
      </c>
      <c r="T3814" s="10">
        <f t="shared" si="595"/>
        <v>42155.915972222225</v>
      </c>
      <c r="U3814">
        <f t="shared" si="596"/>
        <v>2015</v>
      </c>
      <c r="V3814">
        <f t="shared" si="597"/>
        <v>2015</v>
      </c>
      <c r="W3814" t="str">
        <f t="shared" si="598"/>
        <v>Apr</v>
      </c>
      <c r="X3814" t="str">
        <f t="shared" si="599"/>
        <v>1000 to 4999</v>
      </c>
      <c r="Y3814" s="12">
        <f>VLOOKUP(H3814,Table1[#All],2,)*Kickstarter!E3814</f>
        <v>1643.25</v>
      </c>
      <c r="Z3814" s="5">
        <f>Y3814/'currency conversion'!$B$18</f>
        <v>3.5666865545010543E-5</v>
      </c>
    </row>
    <row r="3815" spans="1:26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0"/>
        <v>1.0095190476190474</v>
      </c>
      <c r="P3815" s="6">
        <f t="shared" si="591"/>
        <v>78.518148148148143</v>
      </c>
      <c r="Q3815" t="str">
        <f t="shared" si="592"/>
        <v>theater</v>
      </c>
      <c r="R3815" t="str">
        <f t="shared" si="593"/>
        <v>plays</v>
      </c>
      <c r="S3815" s="10">
        <f t="shared" si="594"/>
        <v>42497.025706018518</v>
      </c>
      <c r="T3815" s="10">
        <f t="shared" si="595"/>
        <v>42535.654861111107</v>
      </c>
      <c r="U3815">
        <f t="shared" si="596"/>
        <v>2016</v>
      </c>
      <c r="V3815">
        <f t="shared" si="597"/>
        <v>2016</v>
      </c>
      <c r="W3815" t="str">
        <f t="shared" si="598"/>
        <v>May</v>
      </c>
      <c r="X3815" t="str">
        <f t="shared" si="599"/>
        <v>1000 to 4999</v>
      </c>
      <c r="Y3815" s="12">
        <f>VLOOKUP(H3815,Table1[#All],2,)*Kickstarter!E3815</f>
        <v>2119.9899999999998</v>
      </c>
      <c r="Z3815" s="5">
        <f>Y3815/'currency conversion'!$B$18</f>
        <v>4.6014543305502445E-5</v>
      </c>
    </row>
    <row r="3816" spans="1:26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0"/>
        <v>1.4013333333333333</v>
      </c>
      <c r="P3816" s="6">
        <f t="shared" si="591"/>
        <v>61.823529411764703</v>
      </c>
      <c r="Q3816" t="str">
        <f t="shared" si="592"/>
        <v>theater</v>
      </c>
      <c r="R3816" t="str">
        <f t="shared" si="593"/>
        <v>plays</v>
      </c>
      <c r="S3816" s="10">
        <f t="shared" si="594"/>
        <v>42058.654074074075</v>
      </c>
      <c r="T3816" s="10">
        <f t="shared" si="595"/>
        <v>42094.915972222225</v>
      </c>
      <c r="U3816">
        <f t="shared" si="596"/>
        <v>2015</v>
      </c>
      <c r="V3816">
        <f t="shared" si="597"/>
        <v>2015</v>
      </c>
      <c r="W3816" t="str">
        <f t="shared" si="598"/>
        <v>Feb</v>
      </c>
      <c r="X3816" t="str">
        <f t="shared" si="599"/>
        <v>1000 to 4999</v>
      </c>
      <c r="Y3816" s="12">
        <f>VLOOKUP(H3816,Table1[#All],2,)*Kickstarter!E3816</f>
        <v>2102</v>
      </c>
      <c r="Z3816" s="5">
        <f>Y3816/'currency conversion'!$B$18</f>
        <v>4.562406899474344E-5</v>
      </c>
    </row>
    <row r="3817" spans="1:26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0"/>
        <v>1.0000100000000001</v>
      </c>
      <c r="P3817" s="6">
        <f t="shared" si="591"/>
        <v>50.000500000000002</v>
      </c>
      <c r="Q3817" t="str">
        <f t="shared" si="592"/>
        <v>theater</v>
      </c>
      <c r="R3817" t="str">
        <f t="shared" si="593"/>
        <v>plays</v>
      </c>
      <c r="S3817" s="10">
        <f t="shared" si="594"/>
        <v>42207.009918981479</v>
      </c>
      <c r="T3817" s="10">
        <f t="shared" si="595"/>
        <v>42236.708333333328</v>
      </c>
      <c r="U3817">
        <f t="shared" si="596"/>
        <v>2015</v>
      </c>
      <c r="V3817">
        <f t="shared" si="597"/>
        <v>2015</v>
      </c>
      <c r="W3817" t="str">
        <f t="shared" si="598"/>
        <v>Jul</v>
      </c>
      <c r="X3817" t="str">
        <f t="shared" si="599"/>
        <v>1000 to 4999</v>
      </c>
      <c r="Y3817" s="12">
        <f>VLOOKUP(H3817,Table1[#All],2,)*Kickstarter!E3817</f>
        <v>1310.0131000000001</v>
      </c>
      <c r="Z3817" s="5">
        <f>Y3817/'currency conversion'!$B$18</f>
        <v>2.843393342455649E-5</v>
      </c>
    </row>
    <row r="3818" spans="1:26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0"/>
        <v>1.19238</v>
      </c>
      <c r="P3818" s="6">
        <f t="shared" si="591"/>
        <v>48.339729729729726</v>
      </c>
      <c r="Q3818" t="str">
        <f t="shared" si="592"/>
        <v>theater</v>
      </c>
      <c r="R3818" t="str">
        <f t="shared" si="593"/>
        <v>plays</v>
      </c>
      <c r="S3818" s="10">
        <f t="shared" si="594"/>
        <v>41807.440081018518</v>
      </c>
      <c r="T3818" s="10">
        <f t="shared" si="595"/>
        <v>41837.440081018518</v>
      </c>
      <c r="U3818">
        <f t="shared" si="596"/>
        <v>2014</v>
      </c>
      <c r="V3818">
        <f t="shared" si="597"/>
        <v>2014</v>
      </c>
      <c r="W3818" t="str">
        <f t="shared" si="598"/>
        <v>Jun</v>
      </c>
      <c r="X3818" t="str">
        <f t="shared" si="599"/>
        <v>1000 to 4999</v>
      </c>
      <c r="Y3818" s="12">
        <f>VLOOKUP(H3818,Table1[#All],2,)*Kickstarter!E3818</f>
        <v>1788.57</v>
      </c>
      <c r="Z3818" s="5">
        <f>Y3818/'currency conversion'!$B$18</f>
        <v>3.8821047136978247E-5</v>
      </c>
    </row>
    <row r="3819" spans="1:26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0"/>
        <v>1.0725</v>
      </c>
      <c r="P3819" s="6">
        <f t="shared" si="591"/>
        <v>107.25</v>
      </c>
      <c r="Q3819" t="str">
        <f t="shared" si="592"/>
        <v>theater</v>
      </c>
      <c r="R3819" t="str">
        <f t="shared" si="593"/>
        <v>plays</v>
      </c>
      <c r="S3819" s="10">
        <f t="shared" si="594"/>
        <v>42284.44694444444</v>
      </c>
      <c r="T3819" s="10">
        <f t="shared" si="595"/>
        <v>42300.915972222225</v>
      </c>
      <c r="U3819">
        <f t="shared" si="596"/>
        <v>2015</v>
      </c>
      <c r="V3819">
        <f t="shared" si="597"/>
        <v>2015</v>
      </c>
      <c r="W3819" t="str">
        <f t="shared" si="598"/>
        <v>Oct</v>
      </c>
      <c r="X3819" t="str">
        <f t="shared" si="599"/>
        <v>1000 to 4999</v>
      </c>
      <c r="Y3819" s="12">
        <f>VLOOKUP(H3819,Table1[#All],2,)*Kickstarter!E3819</f>
        <v>2145</v>
      </c>
      <c r="Z3819" s="5">
        <f>Y3819/'currency conversion'!$B$18</f>
        <v>4.6557387247252462E-5</v>
      </c>
    </row>
    <row r="3820" spans="1:26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0"/>
        <v>2.2799999999999998</v>
      </c>
      <c r="P3820" s="6">
        <f t="shared" si="591"/>
        <v>57</v>
      </c>
      <c r="Q3820" t="str">
        <f t="shared" si="592"/>
        <v>theater</v>
      </c>
      <c r="R3820" t="str">
        <f t="shared" si="593"/>
        <v>plays</v>
      </c>
      <c r="S3820" s="10">
        <f t="shared" si="594"/>
        <v>42045.59238425926</v>
      </c>
      <c r="T3820" s="10">
        <f t="shared" si="595"/>
        <v>42075.550717592589</v>
      </c>
      <c r="U3820">
        <f t="shared" si="596"/>
        <v>2015</v>
      </c>
      <c r="V3820">
        <f t="shared" si="597"/>
        <v>2015</v>
      </c>
      <c r="W3820" t="str">
        <f t="shared" si="598"/>
        <v>Feb</v>
      </c>
      <c r="X3820" t="str">
        <f t="shared" si="599"/>
        <v>&lt;1000</v>
      </c>
      <c r="Y3820" s="12">
        <f>VLOOKUP(H3820,Table1[#All],2,)*Kickstarter!E3820</f>
        <v>570</v>
      </c>
      <c r="Z3820" s="5">
        <f>Y3820/'currency conversion'!$B$18</f>
        <v>1.23718931146545E-5</v>
      </c>
    </row>
    <row r="3821" spans="1:26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0"/>
        <v>1.0640000000000001</v>
      </c>
      <c r="P3821" s="6">
        <f t="shared" si="591"/>
        <v>40.92307692307692</v>
      </c>
      <c r="Q3821" t="str">
        <f t="shared" si="592"/>
        <v>theater</v>
      </c>
      <c r="R3821" t="str">
        <f t="shared" si="593"/>
        <v>plays</v>
      </c>
      <c r="S3821" s="10">
        <f t="shared" si="594"/>
        <v>42183.959537037037</v>
      </c>
      <c r="T3821" s="10">
        <f t="shared" si="595"/>
        <v>42202.626388888893</v>
      </c>
      <c r="U3821">
        <f t="shared" si="596"/>
        <v>2015</v>
      </c>
      <c r="V3821">
        <f t="shared" si="597"/>
        <v>2015</v>
      </c>
      <c r="W3821" t="str">
        <f t="shared" si="598"/>
        <v>Jun</v>
      </c>
      <c r="X3821" t="str">
        <f t="shared" si="599"/>
        <v>1000 to 4999</v>
      </c>
      <c r="Y3821" s="12">
        <f>VLOOKUP(H3821,Table1[#All],2,)*Kickstarter!E3821</f>
        <v>1064</v>
      </c>
      <c r="Z3821" s="5">
        <f>Y3821/'currency conversion'!$B$18</f>
        <v>2.3094200480688402E-5</v>
      </c>
    </row>
    <row r="3822" spans="1:26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0"/>
        <v>1.4333333333333333</v>
      </c>
      <c r="P3822" s="6">
        <f t="shared" si="591"/>
        <v>21.5</v>
      </c>
      <c r="Q3822" t="str">
        <f t="shared" si="592"/>
        <v>theater</v>
      </c>
      <c r="R3822" t="str">
        <f t="shared" si="593"/>
        <v>plays</v>
      </c>
      <c r="S3822" s="10">
        <f t="shared" si="594"/>
        <v>42160.401817129634</v>
      </c>
      <c r="T3822" s="10">
        <f t="shared" si="595"/>
        <v>42190.401817129634</v>
      </c>
      <c r="U3822">
        <f t="shared" si="596"/>
        <v>2015</v>
      </c>
      <c r="V3822">
        <f t="shared" si="597"/>
        <v>2015</v>
      </c>
      <c r="W3822" t="str">
        <f t="shared" si="598"/>
        <v>Jun</v>
      </c>
      <c r="X3822" t="str">
        <f t="shared" si="599"/>
        <v>&lt;1000</v>
      </c>
      <c r="Y3822" s="12">
        <f>VLOOKUP(H3822,Table1[#All],2,)*Kickstarter!E3822</f>
        <v>563.30000000000007</v>
      </c>
      <c r="Z3822" s="5">
        <f>Y3822/'currency conversion'!$B$18</f>
        <v>1.2226469107868212E-5</v>
      </c>
    </row>
    <row r="3823" spans="1:26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0"/>
        <v>1.0454285714285714</v>
      </c>
      <c r="P3823" s="6">
        <f t="shared" si="591"/>
        <v>79.543478260869563</v>
      </c>
      <c r="Q3823" t="str">
        <f t="shared" si="592"/>
        <v>theater</v>
      </c>
      <c r="R3823" t="str">
        <f t="shared" si="593"/>
        <v>plays</v>
      </c>
      <c r="S3823" s="10">
        <f t="shared" si="594"/>
        <v>42340.930636574078</v>
      </c>
      <c r="T3823" s="10">
        <f t="shared" si="595"/>
        <v>42372.930636574078</v>
      </c>
      <c r="U3823">
        <f t="shared" si="596"/>
        <v>2015</v>
      </c>
      <c r="V3823">
        <f t="shared" si="597"/>
        <v>2016</v>
      </c>
      <c r="W3823" t="str">
        <f t="shared" si="598"/>
        <v>Dec</v>
      </c>
      <c r="X3823" t="str">
        <f t="shared" si="599"/>
        <v>1000 to 4999</v>
      </c>
      <c r="Y3823" s="12">
        <f>VLOOKUP(H3823,Table1[#All],2,)*Kickstarter!E3823</f>
        <v>3659</v>
      </c>
      <c r="Z3823" s="5">
        <f>Y3823/'currency conversion'!$B$18</f>
        <v>7.9418871765825995E-5</v>
      </c>
    </row>
    <row r="3824" spans="1:26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0"/>
        <v>1.1002000000000001</v>
      </c>
      <c r="P3824" s="6">
        <f t="shared" si="591"/>
        <v>72.381578947368425</v>
      </c>
      <c r="Q3824" t="str">
        <f t="shared" si="592"/>
        <v>theater</v>
      </c>
      <c r="R3824" t="str">
        <f t="shared" si="593"/>
        <v>plays</v>
      </c>
      <c r="S3824" s="10">
        <f t="shared" si="594"/>
        <v>42329.588159722218</v>
      </c>
      <c r="T3824" s="10">
        <f t="shared" si="595"/>
        <v>42388.707638888889</v>
      </c>
      <c r="U3824">
        <f t="shared" si="596"/>
        <v>2015</v>
      </c>
      <c r="V3824">
        <f t="shared" si="597"/>
        <v>2016</v>
      </c>
      <c r="W3824" t="str">
        <f t="shared" si="598"/>
        <v>Nov</v>
      </c>
      <c r="X3824" t="str">
        <f t="shared" si="599"/>
        <v>5000 to 9999</v>
      </c>
      <c r="Y3824" s="12">
        <f>VLOOKUP(H3824,Table1[#All],2,)*Kickstarter!E3824</f>
        <v>6271.1399999999994</v>
      </c>
      <c r="Z3824" s="5">
        <f>Y3824/'currency conversion'!$B$18</f>
        <v>1.361155680474288E-4</v>
      </c>
    </row>
    <row r="3825" spans="1:26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0"/>
        <v>1.06</v>
      </c>
      <c r="P3825" s="6">
        <f t="shared" si="591"/>
        <v>64.634146341463421</v>
      </c>
      <c r="Q3825" t="str">
        <f t="shared" si="592"/>
        <v>theater</v>
      </c>
      <c r="R3825" t="str">
        <f t="shared" si="593"/>
        <v>plays</v>
      </c>
      <c r="S3825" s="10">
        <f t="shared" si="594"/>
        <v>42170.660231481481</v>
      </c>
      <c r="T3825" s="10">
        <f t="shared" si="595"/>
        <v>42204.915972222225</v>
      </c>
      <c r="U3825">
        <f t="shared" si="596"/>
        <v>2015</v>
      </c>
      <c r="V3825">
        <f t="shared" si="597"/>
        <v>2015</v>
      </c>
      <c r="W3825" t="str">
        <f t="shared" si="598"/>
        <v>Jun</v>
      </c>
      <c r="X3825" t="str">
        <f t="shared" si="599"/>
        <v>1000 to 4999</v>
      </c>
      <c r="Y3825" s="12">
        <f>VLOOKUP(H3825,Table1[#All],2,)*Kickstarter!E3825</f>
        <v>2650</v>
      </c>
      <c r="Z3825" s="5">
        <f>Y3825/'currency conversion'!$B$18</f>
        <v>5.7518450445323559E-5</v>
      </c>
    </row>
    <row r="3826" spans="1:26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0"/>
        <v>1.08</v>
      </c>
      <c r="P3826" s="6">
        <f t="shared" si="591"/>
        <v>38.571428571428569</v>
      </c>
      <c r="Q3826" t="str">
        <f t="shared" si="592"/>
        <v>theater</v>
      </c>
      <c r="R3826" t="str">
        <f t="shared" si="593"/>
        <v>plays</v>
      </c>
      <c r="S3826" s="10">
        <f t="shared" si="594"/>
        <v>42571.376192129625</v>
      </c>
      <c r="T3826" s="10">
        <f t="shared" si="595"/>
        <v>42583.320138888885</v>
      </c>
      <c r="U3826">
        <f t="shared" si="596"/>
        <v>2016</v>
      </c>
      <c r="V3826">
        <f t="shared" si="597"/>
        <v>2016</v>
      </c>
      <c r="W3826" t="str">
        <f t="shared" si="598"/>
        <v>Jul</v>
      </c>
      <c r="X3826" t="str">
        <f t="shared" si="599"/>
        <v>&lt;1000</v>
      </c>
      <c r="Y3826" s="12">
        <f>VLOOKUP(H3826,Table1[#All],2,)*Kickstarter!E3826</f>
        <v>353.7</v>
      </c>
      <c r="Z3826" s="5">
        <f>Y3826/'currency conversion'!$B$18</f>
        <v>7.6770852537777138E-6</v>
      </c>
    </row>
    <row r="3827" spans="1:26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0"/>
        <v>1.0542</v>
      </c>
      <c r="P3827" s="6">
        <f t="shared" si="591"/>
        <v>107.57142857142857</v>
      </c>
      <c r="Q3827" t="str">
        <f t="shared" si="592"/>
        <v>theater</v>
      </c>
      <c r="R3827" t="str">
        <f t="shared" si="593"/>
        <v>plays</v>
      </c>
      <c r="S3827" s="10">
        <f t="shared" si="594"/>
        <v>42150.819606481484</v>
      </c>
      <c r="T3827" s="10">
        <f t="shared" si="595"/>
        <v>42171.819606481484</v>
      </c>
      <c r="U3827">
        <f t="shared" si="596"/>
        <v>2015</v>
      </c>
      <c r="V3827">
        <f t="shared" si="597"/>
        <v>2015</v>
      </c>
      <c r="W3827" t="str">
        <f t="shared" si="598"/>
        <v>May</v>
      </c>
      <c r="X3827" t="str">
        <f t="shared" si="599"/>
        <v>5000 to 9999</v>
      </c>
      <c r="Y3827" s="12">
        <f>VLOOKUP(H3827,Table1[#All],2,)*Kickstarter!E3827</f>
        <v>5271</v>
      </c>
      <c r="Z3827" s="5">
        <f>Y3827/'currency conversion'!$B$18</f>
        <v>1.1440745369709452E-4</v>
      </c>
    </row>
    <row r="3828" spans="1:26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0"/>
        <v>1.1916666666666667</v>
      </c>
      <c r="P3828" s="6">
        <f t="shared" si="591"/>
        <v>27.5</v>
      </c>
      <c r="Q3828" t="str">
        <f t="shared" si="592"/>
        <v>theater</v>
      </c>
      <c r="R3828" t="str">
        <f t="shared" si="593"/>
        <v>plays</v>
      </c>
      <c r="S3828" s="10">
        <f t="shared" si="594"/>
        <v>42101.173541666663</v>
      </c>
      <c r="T3828" s="10">
        <f t="shared" si="595"/>
        <v>42131.173541666663</v>
      </c>
      <c r="U3828">
        <f t="shared" si="596"/>
        <v>2015</v>
      </c>
      <c r="V3828">
        <f t="shared" si="597"/>
        <v>2015</v>
      </c>
      <c r="W3828" t="str">
        <f t="shared" si="598"/>
        <v>Apr</v>
      </c>
      <c r="X3828" t="str">
        <f t="shared" si="599"/>
        <v>&lt;1000</v>
      </c>
      <c r="Y3828" s="12">
        <f>VLOOKUP(H3828,Table1[#All],2,)*Kickstarter!E3828</f>
        <v>936.65000000000009</v>
      </c>
      <c r="Z3828" s="5">
        <f>Y3828/'currency conversion'!$B$18</f>
        <v>2.0330059097966911E-5</v>
      </c>
    </row>
    <row r="3829" spans="1:26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0"/>
        <v>1.5266666666666666</v>
      </c>
      <c r="P3829" s="6">
        <f t="shared" si="591"/>
        <v>70.461538461538467</v>
      </c>
      <c r="Q3829" t="str">
        <f t="shared" si="592"/>
        <v>theater</v>
      </c>
      <c r="R3829" t="str">
        <f t="shared" si="593"/>
        <v>plays</v>
      </c>
      <c r="S3829" s="10">
        <f t="shared" si="594"/>
        <v>42034.678252314814</v>
      </c>
      <c r="T3829" s="10">
        <f t="shared" si="595"/>
        <v>42089.75</v>
      </c>
      <c r="U3829">
        <f t="shared" si="596"/>
        <v>2015</v>
      </c>
      <c r="V3829">
        <f t="shared" si="597"/>
        <v>2015</v>
      </c>
      <c r="W3829" t="str">
        <f t="shared" si="598"/>
        <v>Jan</v>
      </c>
      <c r="X3829" t="str">
        <f t="shared" si="599"/>
        <v>1000 to 4999</v>
      </c>
      <c r="Y3829" s="12">
        <f>VLOOKUP(H3829,Table1[#All],2,)*Kickstarter!E3829</f>
        <v>5999.8</v>
      </c>
      <c r="Z3829" s="5">
        <f>Y3829/'currency conversion'!$B$18</f>
        <v>1.3022611282334048E-4</v>
      </c>
    </row>
    <row r="3830" spans="1:26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0"/>
        <v>1</v>
      </c>
      <c r="P3830" s="6">
        <f t="shared" si="591"/>
        <v>178.57142857142858</v>
      </c>
      <c r="Q3830" t="str">
        <f t="shared" si="592"/>
        <v>theater</v>
      </c>
      <c r="R3830" t="str">
        <f t="shared" si="593"/>
        <v>plays</v>
      </c>
      <c r="S3830" s="10">
        <f t="shared" si="594"/>
        <v>41944.277627314819</v>
      </c>
      <c r="T3830" s="10">
        <f t="shared" si="595"/>
        <v>42004.319293981476</v>
      </c>
      <c r="U3830">
        <f t="shared" si="596"/>
        <v>2014</v>
      </c>
      <c r="V3830">
        <f t="shared" si="597"/>
        <v>2014</v>
      </c>
      <c r="W3830" t="str">
        <f t="shared" si="598"/>
        <v>Nov</v>
      </c>
      <c r="X3830" t="str">
        <f t="shared" si="599"/>
        <v>5000 to 9999</v>
      </c>
      <c r="Y3830" s="12">
        <f>VLOOKUP(H3830,Table1[#All],2,)*Kickstarter!E3830</f>
        <v>5000</v>
      </c>
      <c r="Z3830" s="5">
        <f>Y3830/'currency conversion'!$B$18</f>
        <v>1.0852537819872369E-4</v>
      </c>
    </row>
    <row r="3831" spans="1:26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0"/>
        <v>1.002</v>
      </c>
      <c r="P3831" s="6">
        <f t="shared" si="591"/>
        <v>62.625</v>
      </c>
      <c r="Q3831" t="str">
        <f t="shared" si="592"/>
        <v>theater</v>
      </c>
      <c r="R3831" t="str">
        <f t="shared" si="593"/>
        <v>plays</v>
      </c>
      <c r="S3831" s="10">
        <f t="shared" si="594"/>
        <v>42593.615405092598</v>
      </c>
      <c r="T3831" s="10">
        <f t="shared" si="595"/>
        <v>42613.615405092598</v>
      </c>
      <c r="U3831">
        <f t="shared" si="596"/>
        <v>2016</v>
      </c>
      <c r="V3831">
        <f t="shared" si="597"/>
        <v>2016</v>
      </c>
      <c r="W3831" t="str">
        <f t="shared" si="598"/>
        <v>Aug</v>
      </c>
      <c r="X3831" t="str">
        <f t="shared" si="599"/>
        <v>&lt;1000</v>
      </c>
      <c r="Y3831" s="12">
        <f>VLOOKUP(H3831,Table1[#All],2,)*Kickstarter!E3831</f>
        <v>501</v>
      </c>
      <c r="Z3831" s="5">
        <f>Y3831/'currency conversion'!$B$18</f>
        <v>1.0874242895512114E-5</v>
      </c>
    </row>
    <row r="3832" spans="1:26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0"/>
        <v>2.25</v>
      </c>
      <c r="P3832" s="6">
        <f t="shared" si="591"/>
        <v>75</v>
      </c>
      <c r="Q3832" t="str">
        <f t="shared" si="592"/>
        <v>theater</v>
      </c>
      <c r="R3832" t="str">
        <f t="shared" si="593"/>
        <v>plays</v>
      </c>
      <c r="S3832" s="10">
        <f t="shared" si="594"/>
        <v>42503.490868055553</v>
      </c>
      <c r="T3832" s="10">
        <f t="shared" si="595"/>
        <v>42517.490868055553</v>
      </c>
      <c r="U3832">
        <f t="shared" si="596"/>
        <v>2016</v>
      </c>
      <c r="V3832">
        <f t="shared" si="597"/>
        <v>2016</v>
      </c>
      <c r="W3832" t="str">
        <f t="shared" si="598"/>
        <v>May</v>
      </c>
      <c r="X3832" t="str">
        <f t="shared" si="599"/>
        <v>&lt;1000</v>
      </c>
      <c r="Y3832" s="12">
        <f>VLOOKUP(H3832,Table1[#All],2,)*Kickstarter!E3832</f>
        <v>225</v>
      </c>
      <c r="Z3832" s="5">
        <f>Y3832/'currency conversion'!$B$18</f>
        <v>4.8836420189425663E-6</v>
      </c>
    </row>
    <row r="3833" spans="1:26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0"/>
        <v>1.0602199999999999</v>
      </c>
      <c r="P3833" s="6">
        <f t="shared" si="591"/>
        <v>58.901111111111113</v>
      </c>
      <c r="Q3833" t="str">
        <f t="shared" si="592"/>
        <v>theater</v>
      </c>
      <c r="R3833" t="str">
        <f t="shared" si="593"/>
        <v>plays</v>
      </c>
      <c r="S3833" s="10">
        <f t="shared" si="594"/>
        <v>41927.598900462966</v>
      </c>
      <c r="T3833" s="10">
        <f t="shared" si="595"/>
        <v>41948.640567129631</v>
      </c>
      <c r="U3833">
        <f t="shared" si="596"/>
        <v>2014</v>
      </c>
      <c r="V3833">
        <f t="shared" si="597"/>
        <v>2014</v>
      </c>
      <c r="W3833" t="str">
        <f t="shared" si="598"/>
        <v>Oct</v>
      </c>
      <c r="X3833" t="str">
        <f t="shared" si="599"/>
        <v>&lt;1000</v>
      </c>
      <c r="Y3833" s="12">
        <f>VLOOKUP(H3833,Table1[#All],2,)*Kickstarter!E3833</f>
        <v>530.11</v>
      </c>
      <c r="Z3833" s="5">
        <f>Y3833/'currency conversion'!$B$18</f>
        <v>1.1506077647385083E-5</v>
      </c>
    </row>
    <row r="3834" spans="1:26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0"/>
        <v>1.0466666666666666</v>
      </c>
      <c r="P3834" s="6">
        <f t="shared" si="591"/>
        <v>139.55555555555554</v>
      </c>
      <c r="Q3834" t="str">
        <f t="shared" si="592"/>
        <v>theater</v>
      </c>
      <c r="R3834" t="str">
        <f t="shared" si="593"/>
        <v>plays</v>
      </c>
      <c r="S3834" s="10">
        <f t="shared" si="594"/>
        <v>42374.864988425921</v>
      </c>
      <c r="T3834" s="10">
        <f t="shared" si="595"/>
        <v>42419.864988425921</v>
      </c>
      <c r="U3834">
        <f t="shared" si="596"/>
        <v>2016</v>
      </c>
      <c r="V3834">
        <f t="shared" si="597"/>
        <v>2016</v>
      </c>
      <c r="W3834" t="str">
        <f t="shared" si="598"/>
        <v>Jan</v>
      </c>
      <c r="X3834" t="str">
        <f t="shared" si="599"/>
        <v>1000 to 4999</v>
      </c>
      <c r="Y3834" s="12">
        <f>VLOOKUP(H3834,Table1[#All],2,)*Kickstarter!E3834</f>
        <v>1256</v>
      </c>
      <c r="Z3834" s="5">
        <f>Y3834/'currency conversion'!$B$18</f>
        <v>2.726157500351939E-5</v>
      </c>
    </row>
    <row r="3835" spans="1:26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0"/>
        <v>1.1666666666666667</v>
      </c>
      <c r="P3835" s="6">
        <f t="shared" si="591"/>
        <v>70</v>
      </c>
      <c r="Q3835" t="str">
        <f t="shared" si="592"/>
        <v>theater</v>
      </c>
      <c r="R3835" t="str">
        <f t="shared" si="593"/>
        <v>plays</v>
      </c>
      <c r="S3835" s="10">
        <f t="shared" si="594"/>
        <v>41963.622361111113</v>
      </c>
      <c r="T3835" s="10">
        <f t="shared" si="595"/>
        <v>41974.547916666663</v>
      </c>
      <c r="U3835">
        <f t="shared" si="596"/>
        <v>2014</v>
      </c>
      <c r="V3835">
        <f t="shared" si="597"/>
        <v>2014</v>
      </c>
      <c r="W3835" t="str">
        <f t="shared" si="598"/>
        <v>Nov</v>
      </c>
      <c r="X3835" t="str">
        <f t="shared" si="599"/>
        <v>1000 to 4999</v>
      </c>
      <c r="Y3835" s="12">
        <f>VLOOKUP(H3835,Table1[#All],2,)*Kickstarter!E3835</f>
        <v>1050</v>
      </c>
      <c r="Z3835" s="5">
        <f>Y3835/'currency conversion'!$B$18</f>
        <v>2.2790329421731975E-5</v>
      </c>
    </row>
    <row r="3836" spans="1:26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0"/>
        <v>1.0903333333333334</v>
      </c>
      <c r="P3836" s="6">
        <f t="shared" si="591"/>
        <v>57.385964912280699</v>
      </c>
      <c r="Q3836" t="str">
        <f t="shared" si="592"/>
        <v>theater</v>
      </c>
      <c r="R3836" t="str">
        <f t="shared" si="593"/>
        <v>plays</v>
      </c>
      <c r="S3836" s="10">
        <f t="shared" si="594"/>
        <v>42143.195219907408</v>
      </c>
      <c r="T3836" s="10">
        <f t="shared" si="595"/>
        <v>42173.195219907408</v>
      </c>
      <c r="U3836">
        <f t="shared" si="596"/>
        <v>2015</v>
      </c>
      <c r="V3836">
        <f t="shared" si="597"/>
        <v>2015</v>
      </c>
      <c r="W3836" t="str">
        <f t="shared" si="598"/>
        <v>May</v>
      </c>
      <c r="X3836" t="str">
        <f t="shared" si="599"/>
        <v>1000 to 4999</v>
      </c>
      <c r="Y3836" s="12">
        <f>VLOOKUP(H3836,Table1[#All],2,)*Kickstarter!E3836</f>
        <v>4285.01</v>
      </c>
      <c r="Z3836" s="5">
        <f>Y3836/'currency conversion'!$B$18</f>
        <v>9.3006466167062604E-5</v>
      </c>
    </row>
    <row r="3837" spans="1:26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0"/>
        <v>1.6</v>
      </c>
      <c r="P3837" s="6">
        <f t="shared" si="591"/>
        <v>40</v>
      </c>
      <c r="Q3837" t="str">
        <f t="shared" si="592"/>
        <v>theater</v>
      </c>
      <c r="R3837" t="str">
        <f t="shared" si="593"/>
        <v>plays</v>
      </c>
      <c r="S3837" s="10">
        <f t="shared" si="594"/>
        <v>42460.69222222222</v>
      </c>
      <c r="T3837" s="10">
        <f t="shared" si="595"/>
        <v>42481.69222222222</v>
      </c>
      <c r="U3837">
        <f t="shared" si="596"/>
        <v>2016</v>
      </c>
      <c r="V3837">
        <f t="shared" si="597"/>
        <v>2016</v>
      </c>
      <c r="W3837" t="str">
        <f t="shared" si="598"/>
        <v>Mar</v>
      </c>
      <c r="X3837" t="str">
        <f t="shared" si="599"/>
        <v>&lt;1000</v>
      </c>
      <c r="Y3837" s="12">
        <f>VLOOKUP(H3837,Table1[#All],2,)*Kickstarter!E3837</f>
        <v>419.20000000000005</v>
      </c>
      <c r="Z3837" s="5">
        <f>Y3837/'currency conversion'!$B$18</f>
        <v>9.0987677081809959E-6</v>
      </c>
    </row>
    <row r="3838" spans="1:26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0"/>
        <v>1.125</v>
      </c>
      <c r="P3838" s="6">
        <f t="shared" si="591"/>
        <v>64.285714285714292</v>
      </c>
      <c r="Q3838" t="str">
        <f t="shared" si="592"/>
        <v>theater</v>
      </c>
      <c r="R3838" t="str">
        <f t="shared" si="593"/>
        <v>plays</v>
      </c>
      <c r="S3838" s="10">
        <f t="shared" si="594"/>
        <v>42553.676527777774</v>
      </c>
      <c r="T3838" s="10">
        <f t="shared" si="595"/>
        <v>42584.922916666663</v>
      </c>
      <c r="U3838">
        <f t="shared" si="596"/>
        <v>2016</v>
      </c>
      <c r="V3838">
        <f t="shared" si="597"/>
        <v>2016</v>
      </c>
      <c r="W3838" t="str">
        <f t="shared" si="598"/>
        <v>Jul</v>
      </c>
      <c r="X3838" t="str">
        <f t="shared" si="599"/>
        <v>&lt;1000</v>
      </c>
      <c r="Y3838" s="12">
        <f>VLOOKUP(H3838,Table1[#All],2,)*Kickstarter!E3838</f>
        <v>900</v>
      </c>
      <c r="Z3838" s="5">
        <f>Y3838/'currency conversion'!$B$18</f>
        <v>1.9534568075770265E-5</v>
      </c>
    </row>
    <row r="3839" spans="1:26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0"/>
        <v>1.0209999999999999</v>
      </c>
      <c r="P3839" s="6">
        <f t="shared" si="591"/>
        <v>120.11764705882354</v>
      </c>
      <c r="Q3839" t="str">
        <f t="shared" si="592"/>
        <v>theater</v>
      </c>
      <c r="R3839" t="str">
        <f t="shared" si="593"/>
        <v>plays</v>
      </c>
      <c r="S3839" s="10">
        <f t="shared" si="594"/>
        <v>42152.515717592592</v>
      </c>
      <c r="T3839" s="10">
        <f t="shared" si="595"/>
        <v>42188.515717592592</v>
      </c>
      <c r="U3839">
        <f t="shared" si="596"/>
        <v>2015</v>
      </c>
      <c r="V3839">
        <f t="shared" si="597"/>
        <v>2015</v>
      </c>
      <c r="W3839" t="str">
        <f t="shared" si="598"/>
        <v>May</v>
      </c>
      <c r="X3839" t="str">
        <f t="shared" si="599"/>
        <v>1000 to 4999</v>
      </c>
      <c r="Y3839" s="12">
        <f>VLOOKUP(H3839,Table1[#All],2,)*Kickstarter!E3839</f>
        <v>2675.02</v>
      </c>
      <c r="Z3839" s="5">
        <f>Y3839/'currency conversion'!$B$18</f>
        <v>5.8061511437829972E-5</v>
      </c>
    </row>
    <row r="3840" spans="1:26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0"/>
        <v>1.00824</v>
      </c>
      <c r="P3840" s="6">
        <f t="shared" si="591"/>
        <v>1008.24</v>
      </c>
      <c r="Q3840" t="str">
        <f t="shared" si="592"/>
        <v>theater</v>
      </c>
      <c r="R3840" t="str">
        <f t="shared" si="593"/>
        <v>plays</v>
      </c>
      <c r="S3840" s="10">
        <f t="shared" si="594"/>
        <v>42116.460752314815</v>
      </c>
      <c r="T3840" s="10">
        <f t="shared" si="595"/>
        <v>42146.460752314815</v>
      </c>
      <c r="U3840">
        <f t="shared" si="596"/>
        <v>2015</v>
      </c>
      <c r="V3840">
        <f t="shared" si="597"/>
        <v>2015</v>
      </c>
      <c r="W3840" t="str">
        <f t="shared" si="598"/>
        <v>Apr</v>
      </c>
      <c r="X3840" t="str">
        <f t="shared" si="599"/>
        <v>&gt;50000</v>
      </c>
      <c r="Y3840" s="12">
        <f>VLOOKUP(H3840,Table1[#All],2,)*Kickstarter!E3840</f>
        <v>11090.64</v>
      </c>
      <c r="Z3840" s="5">
        <f>Y3840/'currency conversion'!$B$18</f>
        <v>2.4072318009317858E-4</v>
      </c>
    </row>
    <row r="3841" spans="1:26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0"/>
        <v>1.0125</v>
      </c>
      <c r="P3841" s="6">
        <f t="shared" si="591"/>
        <v>63.28125</v>
      </c>
      <c r="Q3841" t="str">
        <f t="shared" si="592"/>
        <v>theater</v>
      </c>
      <c r="R3841" t="str">
        <f t="shared" si="593"/>
        <v>plays</v>
      </c>
      <c r="S3841" s="10">
        <f t="shared" si="594"/>
        <v>42154.892638888894</v>
      </c>
      <c r="T3841" s="10">
        <f t="shared" si="595"/>
        <v>42214.892638888894</v>
      </c>
      <c r="U3841">
        <f t="shared" si="596"/>
        <v>2015</v>
      </c>
      <c r="V3841">
        <f t="shared" si="597"/>
        <v>2015</v>
      </c>
      <c r="W3841" t="str">
        <f t="shared" si="598"/>
        <v>May</v>
      </c>
      <c r="X3841" t="str">
        <f t="shared" si="599"/>
        <v>1000 to 4999</v>
      </c>
      <c r="Y3841" s="12">
        <f>VLOOKUP(H3841,Table1[#All],2,)*Kickstarter!E3841</f>
        <v>2025</v>
      </c>
      <c r="Z3841" s="5">
        <f>Y3841/'currency conversion'!$B$18</f>
        <v>4.3952778170483097E-5</v>
      </c>
    </row>
    <row r="3842" spans="1:26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0"/>
        <v>65</v>
      </c>
      <c r="P3842" s="6">
        <f t="shared" si="591"/>
        <v>21.666666666666668</v>
      </c>
      <c r="Q3842" t="str">
        <f t="shared" si="592"/>
        <v>theater</v>
      </c>
      <c r="R3842" t="str">
        <f t="shared" si="593"/>
        <v>plays</v>
      </c>
      <c r="S3842" s="10">
        <f t="shared" si="594"/>
        <v>42432.451724537037</v>
      </c>
      <c r="T3842" s="10">
        <f t="shared" si="595"/>
        <v>42457.410057870366</v>
      </c>
      <c r="U3842">
        <f t="shared" si="596"/>
        <v>2016</v>
      </c>
      <c r="V3842">
        <f t="shared" si="597"/>
        <v>2016</v>
      </c>
      <c r="W3842" t="str">
        <f t="shared" si="598"/>
        <v>Mar</v>
      </c>
      <c r="X3842" t="str">
        <f t="shared" si="599"/>
        <v>&lt;1000</v>
      </c>
      <c r="Y3842" s="12">
        <f>VLOOKUP(H3842,Table1[#All],2,)*Kickstarter!E3842</f>
        <v>85.15</v>
      </c>
      <c r="Z3842" s="5">
        <f>Y3842/'currency conversion'!$B$18</f>
        <v>1.8481871907242645E-6</v>
      </c>
    </row>
    <row r="3843" spans="1:26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0">IF(D3843&lt;&gt;0,IF(E3843&lt;&gt;0,E3843/D3843,0),0)</f>
        <v>8.72E-2</v>
      </c>
      <c r="P3843" s="6">
        <f t="shared" ref="P3843:P3906" si="601">IF(L3843&lt;&gt;0,IF(E3843&lt;&gt;0,E3843/L3843,0),0)</f>
        <v>25.647058823529413</v>
      </c>
      <c r="Q3843" t="str">
        <f t="shared" ref="Q3843:Q3906" si="602">LEFT(N3843,SEARCH("/",N3843,1)-1)</f>
        <v>theater</v>
      </c>
      <c r="R3843" t="str">
        <f t="shared" ref="R3843:R3906" si="603">RIGHT(N3843,LEN(N3843)-SEARCH("/",N3843,1))</f>
        <v>plays</v>
      </c>
      <c r="S3843" s="10">
        <f t="shared" ref="S3843:S3906" si="604">(J3843/86400)+25569+(-6/24)</f>
        <v>41780.535729166666</v>
      </c>
      <c r="T3843" s="10">
        <f t="shared" ref="T3843:T3906" si="605">(I3843/86400)+25569+(-6/24)</f>
        <v>41840.535729166666</v>
      </c>
      <c r="U3843">
        <f t="shared" ref="U3843:U3906" si="606">YEAR(S3843)</f>
        <v>2014</v>
      </c>
      <c r="V3843">
        <f t="shared" ref="V3843:V3906" si="607">YEAR(T3843)</f>
        <v>2014</v>
      </c>
      <c r="W3843" t="str">
        <f t="shared" ref="W3843:W3906" si="608">TEXT(S3843,"mmm")</f>
        <v>May</v>
      </c>
      <c r="X3843" t="str">
        <f t="shared" ref="X3843:X3906" si="609">IF(E3843=0,"No funding",IF(E3843&lt;1000,"&lt;1000",IF(E3843&lt;4999,"1000 to 4999",IF(E3843&lt;10000,"5000 to 9999",IF(E3843&lt;14999,"10000 to 14999",IF(E3843&lt;20000,"15000 to 19999",IF(E3843&lt;25000,"20000 to 24999",IF(E3843&lt;30000,"25000 to 29999",IF(E3843&lt;35000,"30000 to 34999",IF(E3843&lt;40000,"35000 to 39999",IF(E3843&lt;45000,"40000 to 44999",IF(E3843&lt;50000,"45000 to 49999","&gt;50000"))))))))))))</f>
        <v>&lt;1000</v>
      </c>
      <c r="Y3843" s="12">
        <f>VLOOKUP(H3843,Table1[#All],2,)*Kickstarter!E3843</f>
        <v>872</v>
      </c>
      <c r="Z3843" s="5">
        <f>Y3843/'currency conversion'!$B$18</f>
        <v>1.8926825957857411E-5</v>
      </c>
    </row>
    <row r="3844" spans="1:26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0"/>
        <v>0.21940000000000001</v>
      </c>
      <c r="P3844" s="6">
        <f t="shared" si="601"/>
        <v>47.695652173913047</v>
      </c>
      <c r="Q3844" t="str">
        <f t="shared" si="602"/>
        <v>theater</v>
      </c>
      <c r="R3844" t="str">
        <f t="shared" si="603"/>
        <v>plays</v>
      </c>
      <c r="S3844" s="10">
        <f t="shared" si="604"/>
        <v>41740.243657407409</v>
      </c>
      <c r="T3844" s="10">
        <f t="shared" si="605"/>
        <v>41770.243657407409</v>
      </c>
      <c r="U3844">
        <f t="shared" si="606"/>
        <v>2014</v>
      </c>
      <c r="V3844">
        <f t="shared" si="607"/>
        <v>2014</v>
      </c>
      <c r="W3844" t="str">
        <f t="shared" si="608"/>
        <v>Apr</v>
      </c>
      <c r="X3844" t="str">
        <f t="shared" si="609"/>
        <v>1000 to 4999</v>
      </c>
      <c r="Y3844" s="12">
        <f>VLOOKUP(H3844,Table1[#All],2,)*Kickstarter!E3844</f>
        <v>1437.0700000000002</v>
      </c>
      <c r="Z3844" s="5">
        <f>Y3844/'currency conversion'!$B$18</f>
        <v>3.1191713049607972E-5</v>
      </c>
    </row>
    <row r="3845" spans="1:26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0"/>
        <v>0.21299999999999999</v>
      </c>
      <c r="P3845" s="6">
        <f t="shared" si="601"/>
        <v>56.05263157894737</v>
      </c>
      <c r="Q3845" t="str">
        <f t="shared" si="602"/>
        <v>theater</v>
      </c>
      <c r="R3845" t="str">
        <f t="shared" si="603"/>
        <v>plays</v>
      </c>
      <c r="S3845" s="10">
        <f t="shared" si="604"/>
        <v>41765.822500000002</v>
      </c>
      <c r="T3845" s="10">
        <f t="shared" si="605"/>
        <v>41790.822500000002</v>
      </c>
      <c r="U3845">
        <f t="shared" si="606"/>
        <v>2014</v>
      </c>
      <c r="V3845">
        <f t="shared" si="607"/>
        <v>2014</v>
      </c>
      <c r="W3845" t="str">
        <f t="shared" si="608"/>
        <v>May</v>
      </c>
      <c r="X3845" t="str">
        <f t="shared" si="609"/>
        <v>1000 to 4999</v>
      </c>
      <c r="Y3845" s="12">
        <f>VLOOKUP(H3845,Table1[#All],2,)*Kickstarter!E3845</f>
        <v>1065</v>
      </c>
      <c r="Z3845" s="5">
        <f>Y3845/'currency conversion'!$B$18</f>
        <v>2.3115905556328147E-5</v>
      </c>
    </row>
    <row r="3846" spans="1:26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0"/>
        <v>0.41489795918367345</v>
      </c>
      <c r="P3846" s="6">
        <f t="shared" si="601"/>
        <v>81.319999999999993</v>
      </c>
      <c r="Q3846" t="str">
        <f t="shared" si="602"/>
        <v>theater</v>
      </c>
      <c r="R3846" t="str">
        <f t="shared" si="603"/>
        <v>plays</v>
      </c>
      <c r="S3846" s="10">
        <f t="shared" si="604"/>
        <v>41766.367291666669</v>
      </c>
      <c r="T3846" s="10">
        <f t="shared" si="605"/>
        <v>41793.040972222225</v>
      </c>
      <c r="U3846">
        <f t="shared" si="606"/>
        <v>2014</v>
      </c>
      <c r="V3846">
        <f t="shared" si="607"/>
        <v>2014</v>
      </c>
      <c r="W3846" t="str">
        <f t="shared" si="608"/>
        <v>May</v>
      </c>
      <c r="X3846" t="str">
        <f t="shared" si="609"/>
        <v>1000 to 4999</v>
      </c>
      <c r="Y3846" s="12">
        <f>VLOOKUP(H3846,Table1[#All],2,)*Kickstarter!E3846</f>
        <v>4066</v>
      </c>
      <c r="Z3846" s="5">
        <f>Y3846/'currency conversion'!$B$18</f>
        <v>8.8252837551202107E-5</v>
      </c>
    </row>
    <row r="3847" spans="1:26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0"/>
        <v>2.1049999999999999E-2</v>
      </c>
      <c r="P3847" s="6">
        <f t="shared" si="601"/>
        <v>70.166666666666671</v>
      </c>
      <c r="Q3847" t="str">
        <f t="shared" si="602"/>
        <v>theater</v>
      </c>
      <c r="R3847" t="str">
        <f t="shared" si="603"/>
        <v>plays</v>
      </c>
      <c r="S3847" s="10">
        <f t="shared" si="604"/>
        <v>42248.377013888894</v>
      </c>
      <c r="T3847" s="10">
        <f t="shared" si="605"/>
        <v>42278.377013888894</v>
      </c>
      <c r="U3847">
        <f t="shared" si="606"/>
        <v>2015</v>
      </c>
      <c r="V3847">
        <f t="shared" si="607"/>
        <v>2015</v>
      </c>
      <c r="W3847" t="str">
        <f t="shared" si="608"/>
        <v>Sep</v>
      </c>
      <c r="X3847" t="str">
        <f t="shared" si="609"/>
        <v>&lt;1000</v>
      </c>
      <c r="Y3847" s="12">
        <f>VLOOKUP(H3847,Table1[#All],2,)*Kickstarter!E3847</f>
        <v>842</v>
      </c>
      <c r="Z3847" s="5">
        <f>Y3847/'currency conversion'!$B$18</f>
        <v>1.8275673688665069E-5</v>
      </c>
    </row>
    <row r="3848" spans="1:26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0"/>
        <v>2.7E-2</v>
      </c>
      <c r="P3848" s="6">
        <f t="shared" si="601"/>
        <v>23.625</v>
      </c>
      <c r="Q3848" t="str">
        <f t="shared" si="602"/>
        <v>theater</v>
      </c>
      <c r="R3848" t="str">
        <f t="shared" si="603"/>
        <v>plays</v>
      </c>
      <c r="S3848" s="10">
        <f t="shared" si="604"/>
        <v>41884.971550925926</v>
      </c>
      <c r="T3848" s="10">
        <f t="shared" si="605"/>
        <v>41916.040972222225</v>
      </c>
      <c r="U3848">
        <f t="shared" si="606"/>
        <v>2014</v>
      </c>
      <c r="V3848">
        <f t="shared" si="607"/>
        <v>2014</v>
      </c>
      <c r="W3848" t="str">
        <f t="shared" si="608"/>
        <v>Sep</v>
      </c>
      <c r="X3848" t="str">
        <f t="shared" si="609"/>
        <v>&lt;1000</v>
      </c>
      <c r="Y3848" s="12">
        <f>VLOOKUP(H3848,Table1[#All],2,)*Kickstarter!E3848</f>
        <v>189</v>
      </c>
      <c r="Z3848" s="5">
        <f>Y3848/'currency conversion'!$B$18</f>
        <v>4.1022592959117555E-6</v>
      </c>
    </row>
    <row r="3849" spans="1:26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0"/>
        <v>0.16161904761904761</v>
      </c>
      <c r="P3849" s="6">
        <f t="shared" si="601"/>
        <v>188.55555555555554</v>
      </c>
      <c r="Q3849" t="str">
        <f t="shared" si="602"/>
        <v>theater</v>
      </c>
      <c r="R3849" t="str">
        <f t="shared" si="603"/>
        <v>plays</v>
      </c>
      <c r="S3849" s="10">
        <f t="shared" si="604"/>
        <v>42158.974432870367</v>
      </c>
      <c r="T3849" s="10">
        <f t="shared" si="605"/>
        <v>42203.974432870367</v>
      </c>
      <c r="U3849">
        <f t="shared" si="606"/>
        <v>2015</v>
      </c>
      <c r="V3849">
        <f t="shared" si="607"/>
        <v>2015</v>
      </c>
      <c r="W3849" t="str">
        <f t="shared" si="608"/>
        <v>Jun</v>
      </c>
      <c r="X3849" t="str">
        <f t="shared" si="609"/>
        <v>1000 to 4999</v>
      </c>
      <c r="Y3849" s="12">
        <f>VLOOKUP(H3849,Table1[#All],2,)*Kickstarter!E3849</f>
        <v>1697</v>
      </c>
      <c r="Z3849" s="5">
        <f>Y3849/'currency conversion'!$B$18</f>
        <v>3.6833513360646823E-5</v>
      </c>
    </row>
    <row r="3850" spans="1:26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0"/>
        <v>0.16376923076923078</v>
      </c>
      <c r="P3850" s="6">
        <f t="shared" si="601"/>
        <v>49.511627906976742</v>
      </c>
      <c r="Q3850" t="str">
        <f t="shared" si="602"/>
        <v>theater</v>
      </c>
      <c r="R3850" t="str">
        <f t="shared" si="603"/>
        <v>plays</v>
      </c>
      <c r="S3850" s="10">
        <f t="shared" si="604"/>
        <v>42265.567002314812</v>
      </c>
      <c r="T3850" s="10">
        <f t="shared" si="605"/>
        <v>42295.567002314812</v>
      </c>
      <c r="U3850">
        <f t="shared" si="606"/>
        <v>2015</v>
      </c>
      <c r="V3850">
        <f t="shared" si="607"/>
        <v>2015</v>
      </c>
      <c r="W3850" t="str">
        <f t="shared" si="608"/>
        <v>Sep</v>
      </c>
      <c r="X3850" t="str">
        <f t="shared" si="609"/>
        <v>1000 to 4999</v>
      </c>
      <c r="Y3850" s="12">
        <f>VLOOKUP(H3850,Table1[#All],2,)*Kickstarter!E3850</f>
        <v>2129</v>
      </c>
      <c r="Z3850" s="5">
        <f>Y3850/'currency conversion'!$B$18</f>
        <v>4.6210106037016549E-5</v>
      </c>
    </row>
    <row r="3851" spans="1:26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0"/>
        <v>7.0433333333333334E-2</v>
      </c>
      <c r="P3851" s="6">
        <f t="shared" si="601"/>
        <v>75.464285714285708</v>
      </c>
      <c r="Q3851" t="str">
        <f t="shared" si="602"/>
        <v>theater</v>
      </c>
      <c r="R3851" t="str">
        <f t="shared" si="603"/>
        <v>plays</v>
      </c>
      <c r="S3851" s="10">
        <f t="shared" si="604"/>
        <v>42136.517175925925</v>
      </c>
      <c r="T3851" s="10">
        <f t="shared" si="605"/>
        <v>42166.517175925925</v>
      </c>
      <c r="U3851">
        <f t="shared" si="606"/>
        <v>2015</v>
      </c>
      <c r="V3851">
        <f t="shared" si="607"/>
        <v>2015</v>
      </c>
      <c r="W3851" t="str">
        <f t="shared" si="608"/>
        <v>May</v>
      </c>
      <c r="X3851" t="str">
        <f t="shared" si="609"/>
        <v>1000 to 4999</v>
      </c>
      <c r="Y3851" s="12">
        <f>VLOOKUP(H3851,Table1[#All],2,)*Kickstarter!E3851</f>
        <v>2408.8199999999997</v>
      </c>
      <c r="Z3851" s="5">
        <f>Y3851/'currency conversion'!$B$18</f>
        <v>5.2283620302529916E-5</v>
      </c>
    </row>
    <row r="3852" spans="1:26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0"/>
        <v>3.7999999999999999E-2</v>
      </c>
      <c r="P3852" s="6">
        <f t="shared" si="601"/>
        <v>9.5</v>
      </c>
      <c r="Q3852" t="str">
        <f t="shared" si="602"/>
        <v>theater</v>
      </c>
      <c r="R3852" t="str">
        <f t="shared" si="603"/>
        <v>plays</v>
      </c>
      <c r="S3852" s="10">
        <f t="shared" si="604"/>
        <v>41974.874340277776</v>
      </c>
      <c r="T3852" s="10">
        <f t="shared" si="605"/>
        <v>42004.874340277776</v>
      </c>
      <c r="U3852">
        <f t="shared" si="606"/>
        <v>2014</v>
      </c>
      <c r="V3852">
        <f t="shared" si="607"/>
        <v>2014</v>
      </c>
      <c r="W3852" t="str">
        <f t="shared" si="608"/>
        <v>Dec</v>
      </c>
      <c r="X3852" t="str">
        <f t="shared" si="609"/>
        <v>&lt;1000</v>
      </c>
      <c r="Y3852" s="12">
        <f>VLOOKUP(H3852,Table1[#All],2,)*Kickstarter!E3852</f>
        <v>38</v>
      </c>
      <c r="Z3852" s="5">
        <f>Y3852/'currency conversion'!$B$18</f>
        <v>8.2479287431030005E-7</v>
      </c>
    </row>
    <row r="3853" spans="1:26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0"/>
        <v>0.34079999999999999</v>
      </c>
      <c r="P3853" s="6">
        <f t="shared" si="601"/>
        <v>35.5</v>
      </c>
      <c r="Q3853" t="str">
        <f t="shared" si="602"/>
        <v>theater</v>
      </c>
      <c r="R3853" t="str">
        <f t="shared" si="603"/>
        <v>plays</v>
      </c>
      <c r="S3853" s="10">
        <f t="shared" si="604"/>
        <v>42172.189571759256</v>
      </c>
      <c r="T3853" s="10">
        <f t="shared" si="605"/>
        <v>42202.189571759256</v>
      </c>
      <c r="U3853">
        <f t="shared" si="606"/>
        <v>2015</v>
      </c>
      <c r="V3853">
        <f t="shared" si="607"/>
        <v>2015</v>
      </c>
      <c r="W3853" t="str">
        <f t="shared" si="608"/>
        <v>Jun</v>
      </c>
      <c r="X3853" t="str">
        <f t="shared" si="609"/>
        <v>&lt;1000</v>
      </c>
      <c r="Y3853" s="12">
        <f>VLOOKUP(H3853,Table1[#All],2,)*Kickstarter!E3853</f>
        <v>1116.1200000000001</v>
      </c>
      <c r="Z3853" s="5">
        <f>Y3853/'currency conversion'!$B$18</f>
        <v>2.4225469023031899E-5</v>
      </c>
    </row>
    <row r="3854" spans="1:26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0"/>
        <v>2E-3</v>
      </c>
      <c r="P3854" s="6">
        <f t="shared" si="601"/>
        <v>10</v>
      </c>
      <c r="Q3854" t="str">
        <f t="shared" si="602"/>
        <v>theater</v>
      </c>
      <c r="R3854" t="str">
        <f t="shared" si="603"/>
        <v>plays</v>
      </c>
      <c r="S3854" s="10">
        <f t="shared" si="604"/>
        <v>42064.940694444449</v>
      </c>
      <c r="T3854" s="10">
        <f t="shared" si="605"/>
        <v>42089.899027777778</v>
      </c>
      <c r="U3854">
        <f t="shared" si="606"/>
        <v>2015</v>
      </c>
      <c r="V3854">
        <f t="shared" si="607"/>
        <v>2015</v>
      </c>
      <c r="W3854" t="str">
        <f t="shared" si="608"/>
        <v>Mar</v>
      </c>
      <c r="X3854" t="str">
        <f t="shared" si="609"/>
        <v>&lt;1000</v>
      </c>
      <c r="Y3854" s="12">
        <f>VLOOKUP(H3854,Table1[#All],2,)*Kickstarter!E3854</f>
        <v>20</v>
      </c>
      <c r="Z3854" s="5">
        <f>Y3854/'currency conversion'!$B$18</f>
        <v>4.3410151279489477E-7</v>
      </c>
    </row>
    <row r="3855" spans="1:26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0"/>
        <v>2.5999999999999998E-4</v>
      </c>
      <c r="P3855" s="6">
        <f t="shared" si="601"/>
        <v>13</v>
      </c>
      <c r="Q3855" t="str">
        <f t="shared" si="602"/>
        <v>theater</v>
      </c>
      <c r="R3855" t="str">
        <f t="shared" si="603"/>
        <v>plays</v>
      </c>
      <c r="S3855" s="10">
        <f t="shared" si="604"/>
        <v>41848.59002314815</v>
      </c>
      <c r="T3855" s="10">
        <f t="shared" si="605"/>
        <v>41883.59002314815</v>
      </c>
      <c r="U3855">
        <f t="shared" si="606"/>
        <v>2014</v>
      </c>
      <c r="V3855">
        <f t="shared" si="607"/>
        <v>2014</v>
      </c>
      <c r="W3855" t="str">
        <f t="shared" si="608"/>
        <v>Jul</v>
      </c>
      <c r="X3855" t="str">
        <f t="shared" si="609"/>
        <v>&lt;1000</v>
      </c>
      <c r="Y3855" s="12">
        <f>VLOOKUP(H3855,Table1[#All],2,)*Kickstarter!E3855</f>
        <v>26</v>
      </c>
      <c r="Z3855" s="5">
        <f>Y3855/'currency conversion'!$B$18</f>
        <v>5.6433196663336323E-7</v>
      </c>
    </row>
    <row r="3856" spans="1:26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0"/>
        <v>0.16254545454545455</v>
      </c>
      <c r="P3856" s="6">
        <f t="shared" si="601"/>
        <v>89.4</v>
      </c>
      <c r="Q3856" t="str">
        <f t="shared" si="602"/>
        <v>theater</v>
      </c>
      <c r="R3856" t="str">
        <f t="shared" si="603"/>
        <v>plays</v>
      </c>
      <c r="S3856" s="10">
        <f t="shared" si="604"/>
        <v>42103.634930555556</v>
      </c>
      <c r="T3856" s="10">
        <f t="shared" si="605"/>
        <v>42133.634930555556</v>
      </c>
      <c r="U3856">
        <f t="shared" si="606"/>
        <v>2015</v>
      </c>
      <c r="V3856">
        <f t="shared" si="607"/>
        <v>2015</v>
      </c>
      <c r="W3856" t="str">
        <f t="shared" si="608"/>
        <v>Apr</v>
      </c>
      <c r="X3856" t="str">
        <f t="shared" si="609"/>
        <v>1000 to 4999</v>
      </c>
      <c r="Y3856" s="12">
        <f>VLOOKUP(H3856,Table1[#All],2,)*Kickstarter!E3856</f>
        <v>1788</v>
      </c>
      <c r="Z3856" s="5">
        <f>Y3856/'currency conversion'!$B$18</f>
        <v>3.8808675243863589E-5</v>
      </c>
    </row>
    <row r="3857" spans="1:26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0"/>
        <v>2.5000000000000001E-2</v>
      </c>
      <c r="P3857" s="6">
        <f t="shared" si="601"/>
        <v>25</v>
      </c>
      <c r="Q3857" t="str">
        <f t="shared" si="602"/>
        <v>theater</v>
      </c>
      <c r="R3857" t="str">
        <f t="shared" si="603"/>
        <v>plays</v>
      </c>
      <c r="S3857" s="10">
        <f t="shared" si="604"/>
        <v>42059.720729166671</v>
      </c>
      <c r="T3857" s="10">
        <f t="shared" si="605"/>
        <v>42089.679062499999</v>
      </c>
      <c r="U3857">
        <f t="shared" si="606"/>
        <v>2015</v>
      </c>
      <c r="V3857">
        <f t="shared" si="607"/>
        <v>2015</v>
      </c>
      <c r="W3857" t="str">
        <f t="shared" si="608"/>
        <v>Feb</v>
      </c>
      <c r="X3857" t="str">
        <f t="shared" si="609"/>
        <v>&lt;1000</v>
      </c>
      <c r="Y3857" s="12">
        <f>VLOOKUP(H3857,Table1[#All],2,)*Kickstarter!E3857</f>
        <v>25</v>
      </c>
      <c r="Z3857" s="5">
        <f>Y3857/'currency conversion'!$B$18</f>
        <v>5.4262689099361849E-7</v>
      </c>
    </row>
    <row r="3858" spans="1:26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0"/>
        <v>2.0000000000000001E-4</v>
      </c>
      <c r="P3858" s="6">
        <f t="shared" si="601"/>
        <v>1</v>
      </c>
      <c r="Q3858" t="str">
        <f t="shared" si="602"/>
        <v>theater</v>
      </c>
      <c r="R3858" t="str">
        <f t="shared" si="603"/>
        <v>plays</v>
      </c>
      <c r="S3858" s="10">
        <f t="shared" si="604"/>
        <v>42041.493090277778</v>
      </c>
      <c r="T3858" s="10">
        <f t="shared" si="605"/>
        <v>42071.451423611114</v>
      </c>
      <c r="U3858">
        <f t="shared" si="606"/>
        <v>2015</v>
      </c>
      <c r="V3858">
        <f t="shared" si="607"/>
        <v>2015</v>
      </c>
      <c r="W3858" t="str">
        <f t="shared" si="608"/>
        <v>Feb</v>
      </c>
      <c r="X3858" t="str">
        <f t="shared" si="609"/>
        <v>&lt;1000</v>
      </c>
      <c r="Y3858" s="12">
        <f>VLOOKUP(H3858,Table1[#All],2,)*Kickstarter!E3858</f>
        <v>1</v>
      </c>
      <c r="Z3858" s="5">
        <f>Y3858/'currency conversion'!$B$18</f>
        <v>2.1705075639744737E-8</v>
      </c>
    </row>
    <row r="3859" spans="1:26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0"/>
        <v>5.1999999999999998E-2</v>
      </c>
      <c r="P3859" s="6">
        <f t="shared" si="601"/>
        <v>65</v>
      </c>
      <c r="Q3859" t="str">
        <f t="shared" si="602"/>
        <v>theater</v>
      </c>
      <c r="R3859" t="str">
        <f t="shared" si="603"/>
        <v>plays</v>
      </c>
      <c r="S3859" s="10">
        <f t="shared" si="604"/>
        <v>41829.48715277778</v>
      </c>
      <c r="T3859" s="10">
        <f t="shared" si="605"/>
        <v>41852.466666666667</v>
      </c>
      <c r="U3859">
        <f t="shared" si="606"/>
        <v>2014</v>
      </c>
      <c r="V3859">
        <f t="shared" si="607"/>
        <v>2014</v>
      </c>
      <c r="W3859" t="str">
        <f t="shared" si="608"/>
        <v>Jul</v>
      </c>
      <c r="X3859" t="str">
        <f t="shared" si="609"/>
        <v>&lt;1000</v>
      </c>
      <c r="Y3859" s="12">
        <f>VLOOKUP(H3859,Table1[#All],2,)*Kickstarter!E3859</f>
        <v>260</v>
      </c>
      <c r="Z3859" s="5">
        <f>Y3859/'currency conversion'!$B$18</f>
        <v>5.6433196663336317E-6</v>
      </c>
    </row>
    <row r="3860" spans="1:26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0"/>
        <v>0.02</v>
      </c>
      <c r="P3860" s="6">
        <f t="shared" si="601"/>
        <v>10</v>
      </c>
      <c r="Q3860" t="str">
        <f t="shared" si="602"/>
        <v>theater</v>
      </c>
      <c r="R3860" t="str">
        <f t="shared" si="603"/>
        <v>plays</v>
      </c>
      <c r="S3860" s="10">
        <f t="shared" si="604"/>
        <v>42128.181064814809</v>
      </c>
      <c r="T3860" s="10">
        <f t="shared" si="605"/>
        <v>42146.625</v>
      </c>
      <c r="U3860">
        <f t="shared" si="606"/>
        <v>2015</v>
      </c>
      <c r="V3860">
        <f t="shared" si="607"/>
        <v>2015</v>
      </c>
      <c r="W3860" t="str">
        <f t="shared" si="608"/>
        <v>May</v>
      </c>
      <c r="X3860" t="str">
        <f t="shared" si="609"/>
        <v>&lt;1000</v>
      </c>
      <c r="Y3860" s="12">
        <f>VLOOKUP(H3860,Table1[#All],2,)*Kickstarter!E3860</f>
        <v>13.100000000000001</v>
      </c>
      <c r="Z3860" s="5">
        <f>Y3860/'currency conversion'!$B$18</f>
        <v>2.8433649088065612E-7</v>
      </c>
    </row>
    <row r="3861" spans="1:26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0"/>
        <v>4.0000000000000002E-4</v>
      </c>
      <c r="P3861" s="6">
        <f t="shared" si="601"/>
        <v>1</v>
      </c>
      <c r="Q3861" t="str">
        <f t="shared" si="602"/>
        <v>theater</v>
      </c>
      <c r="R3861" t="str">
        <f t="shared" si="603"/>
        <v>plays</v>
      </c>
      <c r="S3861" s="10">
        <f t="shared" si="604"/>
        <v>41789.643599537041</v>
      </c>
      <c r="T3861" s="10">
        <f t="shared" si="605"/>
        <v>41815.625</v>
      </c>
      <c r="U3861">
        <f t="shared" si="606"/>
        <v>2014</v>
      </c>
      <c r="V3861">
        <f t="shared" si="607"/>
        <v>2014</v>
      </c>
      <c r="W3861" t="str">
        <f t="shared" si="608"/>
        <v>May</v>
      </c>
      <c r="X3861" t="str">
        <f t="shared" si="609"/>
        <v>&lt;1000</v>
      </c>
      <c r="Y3861" s="12">
        <f>VLOOKUP(H3861,Table1[#All],2,)*Kickstarter!E3861</f>
        <v>1</v>
      </c>
      <c r="Z3861" s="5">
        <f>Y3861/'currency conversion'!$B$18</f>
        <v>2.1705075639744737E-8</v>
      </c>
    </row>
    <row r="3862" spans="1:26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0"/>
        <v>0.17666666666666667</v>
      </c>
      <c r="P3862" s="6">
        <f t="shared" si="601"/>
        <v>81.538461538461533</v>
      </c>
      <c r="Q3862" t="str">
        <f t="shared" si="602"/>
        <v>theater</v>
      </c>
      <c r="R3862" t="str">
        <f t="shared" si="603"/>
        <v>plays</v>
      </c>
      <c r="S3862" s="10">
        <f t="shared" si="604"/>
        <v>41833.410995370374</v>
      </c>
      <c r="T3862" s="10">
        <f t="shared" si="605"/>
        <v>41863.410995370374</v>
      </c>
      <c r="U3862">
        <f t="shared" si="606"/>
        <v>2014</v>
      </c>
      <c r="V3862">
        <f t="shared" si="607"/>
        <v>2014</v>
      </c>
      <c r="W3862" t="str">
        <f t="shared" si="608"/>
        <v>Jul</v>
      </c>
      <c r="X3862" t="str">
        <f t="shared" si="609"/>
        <v>1000 to 4999</v>
      </c>
      <c r="Y3862" s="12">
        <f>VLOOKUP(H3862,Table1[#All],2,)*Kickstarter!E3862</f>
        <v>1060</v>
      </c>
      <c r="Z3862" s="5">
        <f>Y3862/'currency conversion'!$B$18</f>
        <v>2.3007380178129421E-5</v>
      </c>
    </row>
    <row r="3863" spans="1:26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0"/>
        <v>0.05</v>
      </c>
      <c r="P3863" s="6">
        <f t="shared" si="601"/>
        <v>100</v>
      </c>
      <c r="Q3863" t="str">
        <f t="shared" si="602"/>
        <v>theater</v>
      </c>
      <c r="R3863" t="str">
        <f t="shared" si="603"/>
        <v>plays</v>
      </c>
      <c r="S3863" s="10">
        <f t="shared" si="604"/>
        <v>41914.340011574073</v>
      </c>
      <c r="T3863" s="10">
        <f t="shared" si="605"/>
        <v>41955.657638888893</v>
      </c>
      <c r="U3863">
        <f t="shared" si="606"/>
        <v>2014</v>
      </c>
      <c r="V3863">
        <f t="shared" si="607"/>
        <v>2014</v>
      </c>
      <c r="W3863" t="str">
        <f t="shared" si="608"/>
        <v>Oct</v>
      </c>
      <c r="X3863" t="str">
        <f t="shared" si="609"/>
        <v>&lt;1000</v>
      </c>
      <c r="Y3863" s="12">
        <f>VLOOKUP(H3863,Table1[#All],2,)*Kickstarter!E3863</f>
        <v>100</v>
      </c>
      <c r="Z3863" s="5">
        <f>Y3863/'currency conversion'!$B$18</f>
        <v>2.170507563974474E-6</v>
      </c>
    </row>
    <row r="3864" spans="1:26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0"/>
        <v>1.3333333333333334E-4</v>
      </c>
      <c r="P3864" s="6">
        <f t="shared" si="601"/>
        <v>1</v>
      </c>
      <c r="Q3864" t="str">
        <f t="shared" si="602"/>
        <v>theater</v>
      </c>
      <c r="R3864" t="str">
        <f t="shared" si="603"/>
        <v>plays</v>
      </c>
      <c r="S3864" s="10">
        <f t="shared" si="604"/>
        <v>42611.011064814811</v>
      </c>
      <c r="T3864" s="10">
        <f t="shared" si="605"/>
        <v>42625.457638888889</v>
      </c>
      <c r="U3864">
        <f t="shared" si="606"/>
        <v>2016</v>
      </c>
      <c r="V3864">
        <f t="shared" si="607"/>
        <v>2016</v>
      </c>
      <c r="W3864" t="str">
        <f t="shared" si="608"/>
        <v>Aug</v>
      </c>
      <c r="X3864" t="str">
        <f t="shared" si="609"/>
        <v>&lt;1000</v>
      </c>
      <c r="Y3864" s="12">
        <f>VLOOKUP(H3864,Table1[#All],2,)*Kickstarter!E3864</f>
        <v>1</v>
      </c>
      <c r="Z3864" s="5">
        <f>Y3864/'currency conversion'!$B$18</f>
        <v>2.1705075639744737E-8</v>
      </c>
    </row>
    <row r="3865" spans="1:26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0"/>
        <v>0</v>
      </c>
      <c r="P3865" s="6">
        <f t="shared" si="601"/>
        <v>0</v>
      </c>
      <c r="Q3865" t="str">
        <f t="shared" si="602"/>
        <v>theater</v>
      </c>
      <c r="R3865" t="str">
        <f t="shared" si="603"/>
        <v>plays</v>
      </c>
      <c r="S3865" s="10">
        <f t="shared" si="604"/>
        <v>42253.383159722223</v>
      </c>
      <c r="T3865" s="10">
        <f t="shared" si="605"/>
        <v>42313.424826388888</v>
      </c>
      <c r="U3865">
        <f t="shared" si="606"/>
        <v>2015</v>
      </c>
      <c r="V3865">
        <f t="shared" si="607"/>
        <v>2015</v>
      </c>
      <c r="W3865" t="str">
        <f t="shared" si="608"/>
        <v>Sep</v>
      </c>
      <c r="X3865" t="str">
        <f t="shared" si="609"/>
        <v>No funding</v>
      </c>
      <c r="Y3865" s="12">
        <f>VLOOKUP(H3865,Table1[#All],2,)*Kickstarter!E3865</f>
        <v>0</v>
      </c>
      <c r="Z3865" s="5">
        <f>Y3865/'currency conversion'!$B$18</f>
        <v>0</v>
      </c>
    </row>
    <row r="3866" spans="1:26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0"/>
        <v>1.2E-2</v>
      </c>
      <c r="P3866" s="6">
        <f t="shared" si="601"/>
        <v>20</v>
      </c>
      <c r="Q3866" t="str">
        <f t="shared" si="602"/>
        <v>theater</v>
      </c>
      <c r="R3866" t="str">
        <f t="shared" si="603"/>
        <v>plays</v>
      </c>
      <c r="S3866" s="10">
        <f t="shared" si="604"/>
        <v>42295.641828703709</v>
      </c>
      <c r="T3866" s="10">
        <f t="shared" si="605"/>
        <v>42325.683495370366</v>
      </c>
      <c r="U3866">
        <f t="shared" si="606"/>
        <v>2015</v>
      </c>
      <c r="V3866">
        <f t="shared" si="607"/>
        <v>2015</v>
      </c>
      <c r="W3866" t="str">
        <f t="shared" si="608"/>
        <v>Oct</v>
      </c>
      <c r="X3866" t="str">
        <f t="shared" si="609"/>
        <v>&lt;1000</v>
      </c>
      <c r="Y3866" s="12">
        <f>VLOOKUP(H3866,Table1[#All],2,)*Kickstarter!E3866</f>
        <v>60</v>
      </c>
      <c r="Z3866" s="5">
        <f>Y3866/'currency conversion'!$B$18</f>
        <v>1.3023045383846842E-6</v>
      </c>
    </row>
    <row r="3867" spans="1:26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0"/>
        <v>0.26937422295897223</v>
      </c>
      <c r="P3867" s="6">
        <f t="shared" si="601"/>
        <v>46.428571428571431</v>
      </c>
      <c r="Q3867" t="str">
        <f t="shared" si="602"/>
        <v>theater</v>
      </c>
      <c r="R3867" t="str">
        <f t="shared" si="603"/>
        <v>plays</v>
      </c>
      <c r="S3867" s="10">
        <f t="shared" si="604"/>
        <v>41841.401597222226</v>
      </c>
      <c r="T3867" s="10">
        <f t="shared" si="605"/>
        <v>41880.979166666664</v>
      </c>
      <c r="U3867">
        <f t="shared" si="606"/>
        <v>2014</v>
      </c>
      <c r="V3867">
        <f t="shared" si="607"/>
        <v>2014</v>
      </c>
      <c r="W3867" t="str">
        <f t="shared" si="608"/>
        <v>Jul</v>
      </c>
      <c r="X3867" t="str">
        <f t="shared" si="609"/>
        <v>&lt;1000</v>
      </c>
      <c r="Y3867" s="12">
        <f>VLOOKUP(H3867,Table1[#All],2,)*Kickstarter!E3867</f>
        <v>487.5</v>
      </c>
      <c r="Z3867" s="5">
        <f>Y3867/'currency conversion'!$B$18</f>
        <v>1.0581224374375559E-5</v>
      </c>
    </row>
    <row r="3868" spans="1:26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0"/>
        <v>5.4999999999999997E-3</v>
      </c>
      <c r="P3868" s="6">
        <f t="shared" si="601"/>
        <v>5.5</v>
      </c>
      <c r="Q3868" t="str">
        <f t="shared" si="602"/>
        <v>theater</v>
      </c>
      <c r="R3868" t="str">
        <f t="shared" si="603"/>
        <v>plays</v>
      </c>
      <c r="S3868" s="10">
        <f t="shared" si="604"/>
        <v>42402.697002314817</v>
      </c>
      <c r="T3868" s="10">
        <f t="shared" si="605"/>
        <v>42451.895138888889</v>
      </c>
      <c r="U3868">
        <f t="shared" si="606"/>
        <v>2016</v>
      </c>
      <c r="V3868">
        <f t="shared" si="607"/>
        <v>2016</v>
      </c>
      <c r="W3868" t="str">
        <f t="shared" si="608"/>
        <v>Feb</v>
      </c>
      <c r="X3868" t="str">
        <f t="shared" si="609"/>
        <v>&lt;1000</v>
      </c>
      <c r="Y3868" s="12">
        <f>VLOOKUP(H3868,Table1[#All],2,)*Kickstarter!E3868</f>
        <v>11</v>
      </c>
      <c r="Z3868" s="5">
        <f>Y3868/'currency conversion'!$B$18</f>
        <v>2.3875583203719213E-7</v>
      </c>
    </row>
    <row r="3869" spans="1:26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0"/>
        <v>0.1255</v>
      </c>
      <c r="P3869" s="6">
        <f t="shared" si="601"/>
        <v>50.2</v>
      </c>
      <c r="Q3869" t="str">
        <f t="shared" si="602"/>
        <v>theater</v>
      </c>
      <c r="R3869" t="str">
        <f t="shared" si="603"/>
        <v>plays</v>
      </c>
      <c r="S3869" s="10">
        <f t="shared" si="604"/>
        <v>42509.564108796301</v>
      </c>
      <c r="T3869" s="10">
        <f t="shared" si="605"/>
        <v>42539.564108796301</v>
      </c>
      <c r="U3869">
        <f t="shared" si="606"/>
        <v>2016</v>
      </c>
      <c r="V3869">
        <f t="shared" si="607"/>
        <v>2016</v>
      </c>
      <c r="W3869" t="str">
        <f t="shared" si="608"/>
        <v>May</v>
      </c>
      <c r="X3869" t="str">
        <f t="shared" si="609"/>
        <v>&lt;1000</v>
      </c>
      <c r="Y3869" s="12">
        <f>VLOOKUP(H3869,Table1[#All],2,)*Kickstarter!E3869</f>
        <v>251</v>
      </c>
      <c r="Z3869" s="5">
        <f>Y3869/'currency conversion'!$B$18</f>
        <v>5.4479739855759292E-6</v>
      </c>
    </row>
    <row r="3870" spans="1:26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0"/>
        <v>2E-3</v>
      </c>
      <c r="P3870" s="6">
        <f t="shared" si="601"/>
        <v>10</v>
      </c>
      <c r="Q3870" t="str">
        <f t="shared" si="602"/>
        <v>theater</v>
      </c>
      <c r="R3870" t="str">
        <f t="shared" si="603"/>
        <v>musical</v>
      </c>
      <c r="S3870" s="10">
        <f t="shared" si="604"/>
        <v>41865.409780092596</v>
      </c>
      <c r="T3870" s="10">
        <f t="shared" si="605"/>
        <v>41890.409780092596</v>
      </c>
      <c r="U3870">
        <f t="shared" si="606"/>
        <v>2014</v>
      </c>
      <c r="V3870">
        <f t="shared" si="607"/>
        <v>2014</v>
      </c>
      <c r="W3870" t="str">
        <f t="shared" si="608"/>
        <v>Aug</v>
      </c>
      <c r="X3870" t="str">
        <f t="shared" si="609"/>
        <v>&lt;1000</v>
      </c>
      <c r="Y3870" s="12">
        <f>VLOOKUP(H3870,Table1[#All],2,)*Kickstarter!E3870</f>
        <v>13.100000000000001</v>
      </c>
      <c r="Z3870" s="5">
        <f>Y3870/'currency conversion'!$B$18</f>
        <v>2.8433649088065612E-7</v>
      </c>
    </row>
    <row r="3871" spans="1:26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0"/>
        <v>3.44748684310884E-2</v>
      </c>
      <c r="P3871" s="6">
        <f t="shared" si="601"/>
        <v>30.133333333333333</v>
      </c>
      <c r="Q3871" t="str">
        <f t="shared" si="602"/>
        <v>theater</v>
      </c>
      <c r="R3871" t="str">
        <f t="shared" si="603"/>
        <v>musical</v>
      </c>
      <c r="S3871" s="10">
        <f t="shared" si="604"/>
        <v>42047.474444444444</v>
      </c>
      <c r="T3871" s="10">
        <f t="shared" si="605"/>
        <v>42076.882638888885</v>
      </c>
      <c r="U3871">
        <f t="shared" si="606"/>
        <v>2015</v>
      </c>
      <c r="V3871">
        <f t="shared" si="607"/>
        <v>2015</v>
      </c>
      <c r="W3871" t="str">
        <f t="shared" si="608"/>
        <v>Feb</v>
      </c>
      <c r="X3871" t="str">
        <f t="shared" si="609"/>
        <v>&lt;1000</v>
      </c>
      <c r="Y3871" s="12">
        <f>VLOOKUP(H3871,Table1[#All],2,)*Kickstarter!E3871</f>
        <v>452</v>
      </c>
      <c r="Z3871" s="5">
        <f>Y3871/'currency conversion'!$B$18</f>
        <v>9.8106941891646216E-6</v>
      </c>
    </row>
    <row r="3872" spans="1:26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0"/>
        <v>0.15</v>
      </c>
      <c r="P3872" s="6">
        <f t="shared" si="601"/>
        <v>150</v>
      </c>
      <c r="Q3872" t="str">
        <f t="shared" si="602"/>
        <v>theater</v>
      </c>
      <c r="R3872" t="str">
        <f t="shared" si="603"/>
        <v>musical</v>
      </c>
      <c r="S3872" s="10">
        <f t="shared" si="604"/>
        <v>41792.922199074077</v>
      </c>
      <c r="T3872" s="10">
        <f t="shared" si="605"/>
        <v>41822.922199074077</v>
      </c>
      <c r="U3872">
        <f t="shared" si="606"/>
        <v>2014</v>
      </c>
      <c r="V3872">
        <f t="shared" si="607"/>
        <v>2014</v>
      </c>
      <c r="W3872" t="str">
        <f t="shared" si="608"/>
        <v>Jun</v>
      </c>
      <c r="X3872" t="str">
        <f t="shared" si="609"/>
        <v>1000 to 4999</v>
      </c>
      <c r="Y3872" s="12">
        <f>VLOOKUP(H3872,Table1[#All],2,)*Kickstarter!E3872</f>
        <v>1500</v>
      </c>
      <c r="Z3872" s="5">
        <f>Y3872/'currency conversion'!$B$18</f>
        <v>3.255761345961711E-5</v>
      </c>
    </row>
    <row r="3873" spans="1:26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0"/>
        <v>2.6666666666666668E-2</v>
      </c>
      <c r="P3873" s="6">
        <f t="shared" si="601"/>
        <v>13.333333333333334</v>
      </c>
      <c r="Q3873" t="str">
        <f t="shared" si="602"/>
        <v>theater</v>
      </c>
      <c r="R3873" t="str">
        <f t="shared" si="603"/>
        <v>musical</v>
      </c>
      <c r="S3873" s="10">
        <f t="shared" si="604"/>
        <v>42763.530671296292</v>
      </c>
      <c r="T3873" s="10">
        <f t="shared" si="605"/>
        <v>42823.489004629635</v>
      </c>
      <c r="U3873">
        <f t="shared" si="606"/>
        <v>2017</v>
      </c>
      <c r="V3873">
        <f t="shared" si="607"/>
        <v>2017</v>
      </c>
      <c r="W3873" t="str">
        <f t="shared" si="608"/>
        <v>Jan</v>
      </c>
      <c r="X3873" t="str">
        <f t="shared" si="609"/>
        <v>&lt;1000</v>
      </c>
      <c r="Y3873" s="12">
        <f>VLOOKUP(H3873,Table1[#All],2,)*Kickstarter!E3873</f>
        <v>40</v>
      </c>
      <c r="Z3873" s="5">
        <f>Y3873/'currency conversion'!$B$18</f>
        <v>8.6820302558978954E-7</v>
      </c>
    </row>
    <row r="3874" spans="1:26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0"/>
        <v>0</v>
      </c>
      <c r="P3874" s="6">
        <f t="shared" si="601"/>
        <v>0</v>
      </c>
      <c r="Q3874" t="str">
        <f t="shared" si="602"/>
        <v>theater</v>
      </c>
      <c r="R3874" t="str">
        <f t="shared" si="603"/>
        <v>musical</v>
      </c>
      <c r="S3874" s="10">
        <f t="shared" si="604"/>
        <v>42179.895787037036</v>
      </c>
      <c r="T3874" s="10">
        <f t="shared" si="605"/>
        <v>42229.895787037036</v>
      </c>
      <c r="U3874">
        <f t="shared" si="606"/>
        <v>2015</v>
      </c>
      <c r="V3874">
        <f t="shared" si="607"/>
        <v>2015</v>
      </c>
      <c r="W3874" t="str">
        <f t="shared" si="608"/>
        <v>Jun</v>
      </c>
      <c r="X3874" t="str">
        <f t="shared" si="609"/>
        <v>No funding</v>
      </c>
      <c r="Y3874" s="12">
        <f>VLOOKUP(H3874,Table1[#All],2,)*Kickstarter!E3874</f>
        <v>0</v>
      </c>
      <c r="Z3874" s="5">
        <f>Y3874/'currency conversion'!$B$18</f>
        <v>0</v>
      </c>
    </row>
    <row r="3875" spans="1:26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0"/>
        <v>0</v>
      </c>
      <c r="P3875" s="6">
        <f t="shared" si="601"/>
        <v>0</v>
      </c>
      <c r="Q3875" t="str">
        <f t="shared" si="602"/>
        <v>theater</v>
      </c>
      <c r="R3875" t="str">
        <f t="shared" si="603"/>
        <v>musical</v>
      </c>
      <c r="S3875" s="10">
        <f t="shared" si="604"/>
        <v>42255.446006944447</v>
      </c>
      <c r="T3875" s="10">
        <f t="shared" si="605"/>
        <v>42285.446006944447</v>
      </c>
      <c r="U3875">
        <f t="shared" si="606"/>
        <v>2015</v>
      </c>
      <c r="V3875">
        <f t="shared" si="607"/>
        <v>2015</v>
      </c>
      <c r="W3875" t="str">
        <f t="shared" si="608"/>
        <v>Sep</v>
      </c>
      <c r="X3875" t="str">
        <f t="shared" si="609"/>
        <v>No funding</v>
      </c>
      <c r="Y3875" s="12">
        <f>VLOOKUP(H3875,Table1[#All],2,)*Kickstarter!E3875</f>
        <v>0</v>
      </c>
      <c r="Z3875" s="5">
        <f>Y3875/'currency conversion'!$B$18</f>
        <v>0</v>
      </c>
    </row>
    <row r="3876" spans="1:26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0"/>
        <v>0</v>
      </c>
      <c r="P3876" s="6">
        <f t="shared" si="601"/>
        <v>0</v>
      </c>
      <c r="Q3876" t="str">
        <f t="shared" si="602"/>
        <v>theater</v>
      </c>
      <c r="R3876" t="str">
        <f t="shared" si="603"/>
        <v>musical</v>
      </c>
      <c r="S3876" s="10">
        <f t="shared" si="604"/>
        <v>42006.766458333332</v>
      </c>
      <c r="T3876" s="10">
        <f t="shared" si="605"/>
        <v>42027.791666666672</v>
      </c>
      <c r="U3876">
        <f t="shared" si="606"/>
        <v>2015</v>
      </c>
      <c r="V3876">
        <f t="shared" si="607"/>
        <v>2015</v>
      </c>
      <c r="W3876" t="str">
        <f t="shared" si="608"/>
        <v>Jan</v>
      </c>
      <c r="X3876" t="str">
        <f t="shared" si="609"/>
        <v>No funding</v>
      </c>
      <c r="Y3876" s="12">
        <f>VLOOKUP(H3876,Table1[#All],2,)*Kickstarter!E3876</f>
        <v>0</v>
      </c>
      <c r="Z3876" s="5">
        <f>Y3876/'currency conversion'!$B$18</f>
        <v>0</v>
      </c>
    </row>
    <row r="3877" spans="1:26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0"/>
        <v>0</v>
      </c>
      <c r="P3877" s="6">
        <f t="shared" si="601"/>
        <v>0</v>
      </c>
      <c r="Q3877" t="str">
        <f t="shared" si="602"/>
        <v>theater</v>
      </c>
      <c r="R3877" t="str">
        <f t="shared" si="603"/>
        <v>musical</v>
      </c>
      <c r="S3877" s="10">
        <f t="shared" si="604"/>
        <v>42615.096817129626</v>
      </c>
      <c r="T3877" s="10">
        <f t="shared" si="605"/>
        <v>42616.166666666672</v>
      </c>
      <c r="U3877">
        <f t="shared" si="606"/>
        <v>2016</v>
      </c>
      <c r="V3877">
        <f t="shared" si="607"/>
        <v>2016</v>
      </c>
      <c r="W3877" t="str">
        <f t="shared" si="608"/>
        <v>Sep</v>
      </c>
      <c r="X3877" t="str">
        <f t="shared" si="609"/>
        <v>No funding</v>
      </c>
      <c r="Y3877" s="12">
        <f>VLOOKUP(H3877,Table1[#All],2,)*Kickstarter!E3877</f>
        <v>0</v>
      </c>
      <c r="Z3877" s="5">
        <f>Y3877/'currency conversion'!$B$18</f>
        <v>0</v>
      </c>
    </row>
    <row r="3878" spans="1:26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0"/>
        <v>0.52794871794871789</v>
      </c>
      <c r="P3878" s="6">
        <f t="shared" si="601"/>
        <v>44.760869565217391</v>
      </c>
      <c r="Q3878" t="str">
        <f t="shared" si="602"/>
        <v>theater</v>
      </c>
      <c r="R3878" t="str">
        <f t="shared" si="603"/>
        <v>musical</v>
      </c>
      <c r="S3878" s="10">
        <f t="shared" si="604"/>
        <v>42372.374166666668</v>
      </c>
      <c r="T3878" s="10">
        <f t="shared" si="605"/>
        <v>42402.374166666668</v>
      </c>
      <c r="U3878">
        <f t="shared" si="606"/>
        <v>2016</v>
      </c>
      <c r="V3878">
        <f t="shared" si="607"/>
        <v>2016</v>
      </c>
      <c r="W3878" t="str">
        <f t="shared" si="608"/>
        <v>Jan</v>
      </c>
      <c r="X3878" t="str">
        <f t="shared" si="609"/>
        <v>1000 to 4999</v>
      </c>
      <c r="Y3878" s="12">
        <f>VLOOKUP(H3878,Table1[#All],2,)*Kickstarter!E3878</f>
        <v>2697.29</v>
      </c>
      <c r="Z3878" s="5">
        <f>Y3878/'currency conversion'!$B$18</f>
        <v>5.8544883472327082E-5</v>
      </c>
    </row>
    <row r="3879" spans="1:26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0"/>
        <v>4.9639999999999997E-2</v>
      </c>
      <c r="P3879" s="6">
        <f t="shared" si="601"/>
        <v>88.642857142857139</v>
      </c>
      <c r="Q3879" t="str">
        <f t="shared" si="602"/>
        <v>theater</v>
      </c>
      <c r="R3879" t="str">
        <f t="shared" si="603"/>
        <v>musical</v>
      </c>
      <c r="S3879" s="10">
        <f t="shared" si="604"/>
        <v>42682.42768518519</v>
      </c>
      <c r="T3879" s="10">
        <f t="shared" si="605"/>
        <v>42712.42768518519</v>
      </c>
      <c r="U3879">
        <f t="shared" si="606"/>
        <v>2016</v>
      </c>
      <c r="V3879">
        <f t="shared" si="607"/>
        <v>2016</v>
      </c>
      <c r="W3879" t="str">
        <f t="shared" si="608"/>
        <v>Nov</v>
      </c>
      <c r="X3879" t="str">
        <f t="shared" si="609"/>
        <v>1000 to 4999</v>
      </c>
      <c r="Y3879" s="12">
        <f>VLOOKUP(H3879,Table1[#All],2,)*Kickstarter!E3879</f>
        <v>1241</v>
      </c>
      <c r="Z3879" s="5">
        <f>Y3879/'currency conversion'!$B$18</f>
        <v>2.6935998868923222E-5</v>
      </c>
    </row>
    <row r="3880" spans="1:26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0"/>
        <v>5.5555555555555556E-4</v>
      </c>
      <c r="P3880" s="6">
        <f t="shared" si="601"/>
        <v>10</v>
      </c>
      <c r="Q3880" t="str">
        <f t="shared" si="602"/>
        <v>theater</v>
      </c>
      <c r="R3880" t="str">
        <f t="shared" si="603"/>
        <v>musical</v>
      </c>
      <c r="S3880" s="10">
        <f t="shared" si="604"/>
        <v>42154.568819444445</v>
      </c>
      <c r="T3880" s="10">
        <f t="shared" si="605"/>
        <v>42184.915972222225</v>
      </c>
      <c r="U3880">
        <f t="shared" si="606"/>
        <v>2015</v>
      </c>
      <c r="V3880">
        <f t="shared" si="607"/>
        <v>2015</v>
      </c>
      <c r="W3880" t="str">
        <f t="shared" si="608"/>
        <v>May</v>
      </c>
      <c r="X3880" t="str">
        <f t="shared" si="609"/>
        <v>&lt;1000</v>
      </c>
      <c r="Y3880" s="12">
        <f>VLOOKUP(H3880,Table1[#All],2,)*Kickstarter!E3880</f>
        <v>10</v>
      </c>
      <c r="Z3880" s="5">
        <f>Y3880/'currency conversion'!$B$18</f>
        <v>2.1705075639744738E-7</v>
      </c>
    </row>
    <row r="3881" spans="1:26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0"/>
        <v>0</v>
      </c>
      <c r="P3881" s="6">
        <f t="shared" si="601"/>
        <v>0</v>
      </c>
      <c r="Q3881" t="str">
        <f t="shared" si="602"/>
        <v>theater</v>
      </c>
      <c r="R3881" t="str">
        <f t="shared" si="603"/>
        <v>musical</v>
      </c>
      <c r="S3881" s="10">
        <f t="shared" si="604"/>
        <v>41999.611064814817</v>
      </c>
      <c r="T3881" s="10">
        <f t="shared" si="605"/>
        <v>42029.611064814817</v>
      </c>
      <c r="U3881">
        <f t="shared" si="606"/>
        <v>2014</v>
      </c>
      <c r="V3881">
        <f t="shared" si="607"/>
        <v>2015</v>
      </c>
      <c r="W3881" t="str">
        <f t="shared" si="608"/>
        <v>Dec</v>
      </c>
      <c r="X3881" t="str">
        <f t="shared" si="609"/>
        <v>No funding</v>
      </c>
      <c r="Y3881" s="12">
        <f>VLOOKUP(H3881,Table1[#All],2,)*Kickstarter!E3881</f>
        <v>0</v>
      </c>
      <c r="Z3881" s="5">
        <f>Y3881/'currency conversion'!$B$18</f>
        <v>0</v>
      </c>
    </row>
    <row r="3882" spans="1:26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0"/>
        <v>0.13066666666666665</v>
      </c>
      <c r="P3882" s="6">
        <f t="shared" si="601"/>
        <v>57.647058823529413</v>
      </c>
      <c r="Q3882" t="str">
        <f t="shared" si="602"/>
        <v>theater</v>
      </c>
      <c r="R3882" t="str">
        <f t="shared" si="603"/>
        <v>musical</v>
      </c>
      <c r="S3882" s="10">
        <f t="shared" si="604"/>
        <v>41815.565046296295</v>
      </c>
      <c r="T3882" s="10">
        <f t="shared" si="605"/>
        <v>41850.708333333336</v>
      </c>
      <c r="U3882">
        <f t="shared" si="606"/>
        <v>2014</v>
      </c>
      <c r="V3882">
        <f t="shared" si="607"/>
        <v>2014</v>
      </c>
      <c r="W3882" t="str">
        <f t="shared" si="608"/>
        <v>Jun</v>
      </c>
      <c r="X3882" t="str">
        <f t="shared" si="609"/>
        <v>&lt;1000</v>
      </c>
      <c r="Y3882" s="12">
        <f>VLOOKUP(H3882,Table1[#All],2,)*Kickstarter!E3882</f>
        <v>1283.8</v>
      </c>
      <c r="Z3882" s="5">
        <f>Y3882/'currency conversion'!$B$18</f>
        <v>2.7864976106304294E-5</v>
      </c>
    </row>
    <row r="3883" spans="1:26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0"/>
        <v>0.05</v>
      </c>
      <c r="P3883" s="6">
        <f t="shared" si="601"/>
        <v>25</v>
      </c>
      <c r="Q3883" t="str">
        <f t="shared" si="602"/>
        <v>theater</v>
      </c>
      <c r="R3883" t="str">
        <f t="shared" si="603"/>
        <v>musical</v>
      </c>
      <c r="S3883" s="10">
        <f t="shared" si="604"/>
        <v>42755.768506944441</v>
      </c>
      <c r="T3883" s="10">
        <f t="shared" si="605"/>
        <v>42785.768506944441</v>
      </c>
      <c r="U3883">
        <f t="shared" si="606"/>
        <v>2017</v>
      </c>
      <c r="V3883">
        <f t="shared" si="607"/>
        <v>2017</v>
      </c>
      <c r="W3883" t="str">
        <f t="shared" si="608"/>
        <v>Jan</v>
      </c>
      <c r="X3883" t="str">
        <f t="shared" si="609"/>
        <v>&lt;1000</v>
      </c>
      <c r="Y3883" s="12">
        <f>VLOOKUP(H3883,Table1[#All],2,)*Kickstarter!E3883</f>
        <v>25</v>
      </c>
      <c r="Z3883" s="5">
        <f>Y3883/'currency conversion'!$B$18</f>
        <v>5.4262689099361849E-7</v>
      </c>
    </row>
    <row r="3884" spans="1:26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0"/>
        <v>0</v>
      </c>
      <c r="P3884" s="6">
        <f t="shared" si="601"/>
        <v>0</v>
      </c>
      <c r="Q3884" t="str">
        <f t="shared" si="602"/>
        <v>theater</v>
      </c>
      <c r="R3884" t="str">
        <f t="shared" si="603"/>
        <v>musical</v>
      </c>
      <c r="S3884" s="10">
        <f t="shared" si="604"/>
        <v>42373.733449074076</v>
      </c>
      <c r="T3884" s="10">
        <f t="shared" si="605"/>
        <v>42400.710416666669</v>
      </c>
      <c r="U3884">
        <f t="shared" si="606"/>
        <v>2016</v>
      </c>
      <c r="V3884">
        <f t="shared" si="607"/>
        <v>2016</v>
      </c>
      <c r="W3884" t="str">
        <f t="shared" si="608"/>
        <v>Jan</v>
      </c>
      <c r="X3884" t="str">
        <f t="shared" si="609"/>
        <v>No funding</v>
      </c>
      <c r="Y3884" s="12">
        <f>VLOOKUP(H3884,Table1[#All],2,)*Kickstarter!E3884</f>
        <v>0</v>
      </c>
      <c r="Z3884" s="5">
        <f>Y3884/'currency conversion'!$B$18</f>
        <v>0</v>
      </c>
    </row>
    <row r="3885" spans="1:26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0"/>
        <v>0</v>
      </c>
      <c r="P3885" s="6">
        <f t="shared" si="601"/>
        <v>0</v>
      </c>
      <c r="Q3885" t="str">
        <f t="shared" si="602"/>
        <v>theater</v>
      </c>
      <c r="R3885" t="str">
        <f t="shared" si="603"/>
        <v>musical</v>
      </c>
      <c r="S3885" s="10">
        <f t="shared" si="604"/>
        <v>41854.352650462963</v>
      </c>
      <c r="T3885" s="10">
        <f t="shared" si="605"/>
        <v>41884.352650462963</v>
      </c>
      <c r="U3885">
        <f t="shared" si="606"/>
        <v>2014</v>
      </c>
      <c r="V3885">
        <f t="shared" si="607"/>
        <v>2014</v>
      </c>
      <c r="W3885" t="str">
        <f t="shared" si="608"/>
        <v>Aug</v>
      </c>
      <c r="X3885" t="str">
        <f t="shared" si="609"/>
        <v>No funding</v>
      </c>
      <c r="Y3885" s="12">
        <f>VLOOKUP(H3885,Table1[#All],2,)*Kickstarter!E3885</f>
        <v>0</v>
      </c>
      <c r="Z3885" s="5">
        <f>Y3885/'currency conversion'!$B$18</f>
        <v>0</v>
      </c>
    </row>
    <row r="3886" spans="1:26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0"/>
        <v>0</v>
      </c>
      <c r="P3886" s="6">
        <f t="shared" si="601"/>
        <v>0</v>
      </c>
      <c r="Q3886" t="str">
        <f t="shared" si="602"/>
        <v>theater</v>
      </c>
      <c r="R3886" t="str">
        <f t="shared" si="603"/>
        <v>musical</v>
      </c>
      <c r="S3886" s="10">
        <f t="shared" si="604"/>
        <v>42065.541574074072</v>
      </c>
      <c r="T3886" s="10">
        <f t="shared" si="605"/>
        <v>42090.499907407408</v>
      </c>
      <c r="U3886">
        <f t="shared" si="606"/>
        <v>2015</v>
      </c>
      <c r="V3886">
        <f t="shared" si="607"/>
        <v>2015</v>
      </c>
      <c r="W3886" t="str">
        <f t="shared" si="608"/>
        <v>Mar</v>
      </c>
      <c r="X3886" t="str">
        <f t="shared" si="609"/>
        <v>No funding</v>
      </c>
      <c r="Y3886" s="12">
        <f>VLOOKUP(H3886,Table1[#All],2,)*Kickstarter!E3886</f>
        <v>0</v>
      </c>
      <c r="Z3886" s="5">
        <f>Y3886/'currency conversion'!$B$18</f>
        <v>0</v>
      </c>
    </row>
    <row r="3887" spans="1:26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0"/>
        <v>0</v>
      </c>
      <c r="P3887" s="6">
        <f t="shared" si="601"/>
        <v>0</v>
      </c>
      <c r="Q3887" t="str">
        <f t="shared" si="602"/>
        <v>theater</v>
      </c>
      <c r="R3887" t="str">
        <f t="shared" si="603"/>
        <v>musical</v>
      </c>
      <c r="S3887" s="10">
        <f t="shared" si="604"/>
        <v>42469.701284722221</v>
      </c>
      <c r="T3887" s="10">
        <f t="shared" si="605"/>
        <v>42499.701284722221</v>
      </c>
      <c r="U3887">
        <f t="shared" si="606"/>
        <v>2016</v>
      </c>
      <c r="V3887">
        <f t="shared" si="607"/>
        <v>2016</v>
      </c>
      <c r="W3887" t="str">
        <f t="shared" si="608"/>
        <v>Apr</v>
      </c>
      <c r="X3887" t="str">
        <f t="shared" si="609"/>
        <v>No funding</v>
      </c>
      <c r="Y3887" s="12">
        <f>VLOOKUP(H3887,Table1[#All],2,)*Kickstarter!E3887</f>
        <v>0</v>
      </c>
      <c r="Z3887" s="5">
        <f>Y3887/'currency conversion'!$B$18</f>
        <v>0</v>
      </c>
    </row>
    <row r="3888" spans="1:26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0"/>
        <v>0</v>
      </c>
      <c r="P3888" s="6">
        <f t="shared" si="601"/>
        <v>0</v>
      </c>
      <c r="Q3888" t="str">
        <f t="shared" si="602"/>
        <v>theater</v>
      </c>
      <c r="R3888" t="str">
        <f t="shared" si="603"/>
        <v>musical</v>
      </c>
      <c r="S3888" s="10">
        <f t="shared" si="604"/>
        <v>41953.978032407409</v>
      </c>
      <c r="T3888" s="10">
        <f t="shared" si="605"/>
        <v>41983.978032407409</v>
      </c>
      <c r="U3888">
        <f t="shared" si="606"/>
        <v>2014</v>
      </c>
      <c r="V3888">
        <f t="shared" si="607"/>
        <v>2014</v>
      </c>
      <c r="W3888" t="str">
        <f t="shared" si="608"/>
        <v>Nov</v>
      </c>
      <c r="X3888" t="str">
        <f t="shared" si="609"/>
        <v>No funding</v>
      </c>
      <c r="Y3888" s="12">
        <f>VLOOKUP(H3888,Table1[#All],2,)*Kickstarter!E3888</f>
        <v>0</v>
      </c>
      <c r="Z3888" s="5">
        <f>Y3888/'currency conversion'!$B$18</f>
        <v>0</v>
      </c>
    </row>
    <row r="3889" spans="1:26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0"/>
        <v>1.7500000000000002E-2</v>
      </c>
      <c r="P3889" s="6">
        <f t="shared" si="601"/>
        <v>17.5</v>
      </c>
      <c r="Q3889" t="str">
        <f t="shared" si="602"/>
        <v>theater</v>
      </c>
      <c r="R3889" t="str">
        <f t="shared" si="603"/>
        <v>musical</v>
      </c>
      <c r="S3889" s="10">
        <f t="shared" si="604"/>
        <v>42079.607974537037</v>
      </c>
      <c r="T3889" s="10">
        <f t="shared" si="605"/>
        <v>42125.666666666672</v>
      </c>
      <c r="U3889">
        <f t="shared" si="606"/>
        <v>2015</v>
      </c>
      <c r="V3889">
        <f t="shared" si="607"/>
        <v>2015</v>
      </c>
      <c r="W3889" t="str">
        <f t="shared" si="608"/>
        <v>Mar</v>
      </c>
      <c r="X3889" t="str">
        <f t="shared" si="609"/>
        <v>&lt;1000</v>
      </c>
      <c r="Y3889" s="12">
        <f>VLOOKUP(H3889,Table1[#All],2,)*Kickstarter!E3889</f>
        <v>35</v>
      </c>
      <c r="Z3889" s="5">
        <f>Y3889/'currency conversion'!$B$18</f>
        <v>7.5967764739106582E-7</v>
      </c>
    </row>
    <row r="3890" spans="1:26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0"/>
        <v>0.27100000000000002</v>
      </c>
      <c r="P3890" s="6">
        <f t="shared" si="601"/>
        <v>38.714285714285715</v>
      </c>
      <c r="Q3890" t="str">
        <f t="shared" si="602"/>
        <v>theater</v>
      </c>
      <c r="R3890" t="str">
        <f t="shared" si="603"/>
        <v>plays</v>
      </c>
      <c r="S3890" s="10">
        <f t="shared" si="604"/>
        <v>42762.295810185184</v>
      </c>
      <c r="T3890" s="10">
        <f t="shared" si="605"/>
        <v>42792.295810185184</v>
      </c>
      <c r="U3890">
        <f t="shared" si="606"/>
        <v>2017</v>
      </c>
      <c r="V3890">
        <f t="shared" si="607"/>
        <v>2017</v>
      </c>
      <c r="W3890" t="str">
        <f t="shared" si="608"/>
        <v>Jan</v>
      </c>
      <c r="X3890" t="str">
        <f t="shared" si="609"/>
        <v>&lt;1000</v>
      </c>
      <c r="Y3890" s="12">
        <f>VLOOKUP(H3890,Table1[#All],2,)*Kickstarter!E3890</f>
        <v>710.02</v>
      </c>
      <c r="Z3890" s="5">
        <f>Y3890/'currency conversion'!$B$18</f>
        <v>1.541103780573156E-5</v>
      </c>
    </row>
    <row r="3891" spans="1:26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0"/>
        <v>1.4749999999999999E-2</v>
      </c>
      <c r="P3891" s="6">
        <f t="shared" si="601"/>
        <v>13.111111111111111</v>
      </c>
      <c r="Q3891" t="str">
        <f t="shared" si="602"/>
        <v>theater</v>
      </c>
      <c r="R3891" t="str">
        <f t="shared" si="603"/>
        <v>plays</v>
      </c>
      <c r="S3891" s="10">
        <f t="shared" si="604"/>
        <v>41976.754976851851</v>
      </c>
      <c r="T3891" s="10">
        <f t="shared" si="605"/>
        <v>42008.726388888885</v>
      </c>
      <c r="U3891">
        <f t="shared" si="606"/>
        <v>2014</v>
      </c>
      <c r="V3891">
        <f t="shared" si="607"/>
        <v>2015</v>
      </c>
      <c r="W3891" t="str">
        <f t="shared" si="608"/>
        <v>Dec</v>
      </c>
      <c r="X3891" t="str">
        <f t="shared" si="609"/>
        <v>&lt;1000</v>
      </c>
      <c r="Y3891" s="12">
        <f>VLOOKUP(H3891,Table1[#All],2,)*Kickstarter!E3891</f>
        <v>118</v>
      </c>
      <c r="Z3891" s="5">
        <f>Y3891/'currency conversion'!$B$18</f>
        <v>2.5611989254898789E-6</v>
      </c>
    </row>
    <row r="3892" spans="1:26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0"/>
        <v>0.16826666666666668</v>
      </c>
      <c r="P3892" s="6">
        <f t="shared" si="601"/>
        <v>315.5</v>
      </c>
      <c r="Q3892" t="str">
        <f t="shared" si="602"/>
        <v>theater</v>
      </c>
      <c r="R3892" t="str">
        <f t="shared" si="603"/>
        <v>plays</v>
      </c>
      <c r="S3892" s="10">
        <f t="shared" si="604"/>
        <v>42171.508611111116</v>
      </c>
      <c r="T3892" s="10">
        <f t="shared" si="605"/>
        <v>42231.508611111116</v>
      </c>
      <c r="U3892">
        <f t="shared" si="606"/>
        <v>2015</v>
      </c>
      <c r="V3892">
        <f t="shared" si="607"/>
        <v>2015</v>
      </c>
      <c r="W3892" t="str">
        <f t="shared" si="608"/>
        <v>Jun</v>
      </c>
      <c r="X3892" t="str">
        <f t="shared" si="609"/>
        <v>1000 to 4999</v>
      </c>
      <c r="Y3892" s="12">
        <f>VLOOKUP(H3892,Table1[#All],2,)*Kickstarter!E3892</f>
        <v>2524</v>
      </c>
      <c r="Z3892" s="5">
        <f>Y3892/'currency conversion'!$B$18</f>
        <v>5.478361091471572E-5</v>
      </c>
    </row>
    <row r="3893" spans="1:26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0"/>
        <v>0.32500000000000001</v>
      </c>
      <c r="P3893" s="6">
        <f t="shared" si="601"/>
        <v>37.142857142857146</v>
      </c>
      <c r="Q3893" t="str">
        <f t="shared" si="602"/>
        <v>theater</v>
      </c>
      <c r="R3893" t="str">
        <f t="shared" si="603"/>
        <v>plays</v>
      </c>
      <c r="S3893" s="10">
        <f t="shared" si="604"/>
        <v>42055.8824537037</v>
      </c>
      <c r="T3893" s="10">
        <f t="shared" si="605"/>
        <v>42085.957638888889</v>
      </c>
      <c r="U3893">
        <f t="shared" si="606"/>
        <v>2015</v>
      </c>
      <c r="V3893">
        <f t="shared" si="607"/>
        <v>2015</v>
      </c>
      <c r="W3893" t="str">
        <f t="shared" si="608"/>
        <v>Feb</v>
      </c>
      <c r="X3893" t="str">
        <f t="shared" si="609"/>
        <v>&lt;1000</v>
      </c>
      <c r="Y3893" s="12">
        <f>VLOOKUP(H3893,Table1[#All],2,)*Kickstarter!E3893</f>
        <v>260</v>
      </c>
      <c r="Z3893" s="5">
        <f>Y3893/'currency conversion'!$B$18</f>
        <v>5.6433196663336317E-6</v>
      </c>
    </row>
    <row r="3894" spans="1:26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0"/>
        <v>0</v>
      </c>
      <c r="P3894" s="6">
        <f t="shared" si="601"/>
        <v>0</v>
      </c>
      <c r="Q3894" t="str">
        <f t="shared" si="602"/>
        <v>theater</v>
      </c>
      <c r="R3894" t="str">
        <f t="shared" si="603"/>
        <v>plays</v>
      </c>
      <c r="S3894" s="10">
        <f t="shared" si="604"/>
        <v>41867.402280092589</v>
      </c>
      <c r="T3894" s="10">
        <f t="shared" si="605"/>
        <v>41875.041666666664</v>
      </c>
      <c r="U3894">
        <f t="shared" si="606"/>
        <v>2014</v>
      </c>
      <c r="V3894">
        <f t="shared" si="607"/>
        <v>2014</v>
      </c>
      <c r="W3894" t="str">
        <f t="shared" si="608"/>
        <v>Aug</v>
      </c>
      <c r="X3894" t="str">
        <f t="shared" si="609"/>
        <v>No funding</v>
      </c>
      <c r="Y3894" s="12">
        <f>VLOOKUP(H3894,Table1[#All],2,)*Kickstarter!E3894</f>
        <v>0</v>
      </c>
      <c r="Z3894" s="5">
        <f>Y3894/'currency conversion'!$B$18</f>
        <v>0</v>
      </c>
    </row>
    <row r="3895" spans="1:26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0"/>
        <v>0.2155</v>
      </c>
      <c r="P3895" s="6">
        <f t="shared" si="601"/>
        <v>128.27380952380952</v>
      </c>
      <c r="Q3895" t="str">
        <f t="shared" si="602"/>
        <v>theater</v>
      </c>
      <c r="R3895" t="str">
        <f t="shared" si="603"/>
        <v>plays</v>
      </c>
      <c r="S3895" s="10">
        <f t="shared" si="604"/>
        <v>41779.407870370371</v>
      </c>
      <c r="T3895" s="10">
        <f t="shared" si="605"/>
        <v>41821</v>
      </c>
      <c r="U3895">
        <f t="shared" si="606"/>
        <v>2014</v>
      </c>
      <c r="V3895">
        <f t="shared" si="607"/>
        <v>2014</v>
      </c>
      <c r="W3895" t="str">
        <f t="shared" si="608"/>
        <v>May</v>
      </c>
      <c r="X3895" t="str">
        <f t="shared" si="609"/>
        <v>10000 to 14999</v>
      </c>
      <c r="Y3895" s="12">
        <f>VLOOKUP(H3895,Table1[#All],2,)*Kickstarter!E3895</f>
        <v>10775</v>
      </c>
      <c r="Z3895" s="5">
        <f>Y3895/'currency conversion'!$B$18</f>
        <v>2.3387219001824955E-4</v>
      </c>
    </row>
    <row r="3896" spans="1:26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0"/>
        <v>3.4666666666666665E-2</v>
      </c>
      <c r="P3896" s="6">
        <f t="shared" si="601"/>
        <v>47.272727272727273</v>
      </c>
      <c r="Q3896" t="str">
        <f t="shared" si="602"/>
        <v>theater</v>
      </c>
      <c r="R3896" t="str">
        <f t="shared" si="603"/>
        <v>plays</v>
      </c>
      <c r="S3896" s="10">
        <f t="shared" si="604"/>
        <v>42679.708472222221</v>
      </c>
      <c r="T3896" s="10">
        <f t="shared" si="605"/>
        <v>42709.957638888889</v>
      </c>
      <c r="U3896">
        <f t="shared" si="606"/>
        <v>2016</v>
      </c>
      <c r="V3896">
        <f t="shared" si="607"/>
        <v>2016</v>
      </c>
      <c r="W3896" t="str">
        <f t="shared" si="608"/>
        <v>Nov</v>
      </c>
      <c r="X3896" t="str">
        <f t="shared" si="609"/>
        <v>&lt;1000</v>
      </c>
      <c r="Y3896" s="12">
        <f>VLOOKUP(H3896,Table1[#All],2,)*Kickstarter!E3896</f>
        <v>520</v>
      </c>
      <c r="Z3896" s="5">
        <f>Y3896/'currency conversion'!$B$18</f>
        <v>1.1286639332667263E-5</v>
      </c>
    </row>
    <row r="3897" spans="1:26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0"/>
        <v>0.05</v>
      </c>
      <c r="P3897" s="6">
        <f t="shared" si="601"/>
        <v>50</v>
      </c>
      <c r="Q3897" t="str">
        <f t="shared" si="602"/>
        <v>theater</v>
      </c>
      <c r="R3897" t="str">
        <f t="shared" si="603"/>
        <v>plays</v>
      </c>
      <c r="S3897" s="10">
        <f t="shared" si="604"/>
        <v>42032.000208333338</v>
      </c>
      <c r="T3897" s="10">
        <f t="shared" si="605"/>
        <v>42063.000208333338</v>
      </c>
      <c r="U3897">
        <f t="shared" si="606"/>
        <v>2015</v>
      </c>
      <c r="V3897">
        <f t="shared" si="607"/>
        <v>2015</v>
      </c>
      <c r="W3897" t="str">
        <f t="shared" si="608"/>
        <v>Jan</v>
      </c>
      <c r="X3897" t="str">
        <f t="shared" si="609"/>
        <v>&lt;1000</v>
      </c>
      <c r="Y3897" s="12">
        <f>VLOOKUP(H3897,Table1[#All],2,)*Kickstarter!E3897</f>
        <v>50</v>
      </c>
      <c r="Z3897" s="5">
        <f>Y3897/'currency conversion'!$B$18</f>
        <v>1.085253781987237E-6</v>
      </c>
    </row>
    <row r="3898" spans="1:26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0"/>
        <v>0.10625</v>
      </c>
      <c r="P3898" s="6">
        <f t="shared" si="601"/>
        <v>42.5</v>
      </c>
      <c r="Q3898" t="str">
        <f t="shared" si="602"/>
        <v>theater</v>
      </c>
      <c r="R3898" t="str">
        <f t="shared" si="603"/>
        <v>plays</v>
      </c>
      <c r="S3898" s="10">
        <f t="shared" si="604"/>
        <v>41792.941875000004</v>
      </c>
      <c r="T3898" s="10">
        <f t="shared" si="605"/>
        <v>41806.941875000004</v>
      </c>
      <c r="U3898">
        <f t="shared" si="606"/>
        <v>2014</v>
      </c>
      <c r="V3898">
        <f t="shared" si="607"/>
        <v>2014</v>
      </c>
      <c r="W3898" t="str">
        <f t="shared" si="608"/>
        <v>Jun</v>
      </c>
      <c r="X3898" t="str">
        <f t="shared" si="609"/>
        <v>&lt;1000</v>
      </c>
      <c r="Y3898" s="12">
        <f>VLOOKUP(H3898,Table1[#All],2,)*Kickstarter!E3898</f>
        <v>170</v>
      </c>
      <c r="Z3898" s="5">
        <f>Y3898/'currency conversion'!$B$18</f>
        <v>3.6898628587566056E-6</v>
      </c>
    </row>
    <row r="3899" spans="1:26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0"/>
        <v>0.17599999999999999</v>
      </c>
      <c r="P3899" s="6">
        <f t="shared" si="601"/>
        <v>44</v>
      </c>
      <c r="Q3899" t="str">
        <f t="shared" si="602"/>
        <v>theater</v>
      </c>
      <c r="R3899" t="str">
        <f t="shared" si="603"/>
        <v>plays</v>
      </c>
      <c r="S3899" s="10">
        <f t="shared" si="604"/>
        <v>41982.62364583333</v>
      </c>
      <c r="T3899" s="10">
        <f t="shared" si="605"/>
        <v>42012.62364583333</v>
      </c>
      <c r="U3899">
        <f t="shared" si="606"/>
        <v>2014</v>
      </c>
      <c r="V3899">
        <f t="shared" si="607"/>
        <v>2015</v>
      </c>
      <c r="W3899" t="str">
        <f t="shared" si="608"/>
        <v>Dec</v>
      </c>
      <c r="X3899" t="str">
        <f t="shared" si="609"/>
        <v>&lt;1000</v>
      </c>
      <c r="Y3899" s="12">
        <f>VLOOKUP(H3899,Table1[#All],2,)*Kickstarter!E3899</f>
        <v>299.20000000000005</v>
      </c>
      <c r="Z3899" s="5">
        <f>Y3899/'currency conversion'!$B$18</f>
        <v>6.4941586314116266E-6</v>
      </c>
    </row>
    <row r="3900" spans="1:26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0"/>
        <v>0.3256</v>
      </c>
      <c r="P3900" s="6">
        <f t="shared" si="601"/>
        <v>50.875</v>
      </c>
      <c r="Q3900" t="str">
        <f t="shared" si="602"/>
        <v>theater</v>
      </c>
      <c r="R3900" t="str">
        <f t="shared" si="603"/>
        <v>plays</v>
      </c>
      <c r="S3900" s="10">
        <f t="shared" si="604"/>
        <v>42193.232291666667</v>
      </c>
      <c r="T3900" s="10">
        <f t="shared" si="605"/>
        <v>42233.416666666672</v>
      </c>
      <c r="U3900">
        <f t="shared" si="606"/>
        <v>2015</v>
      </c>
      <c r="V3900">
        <f t="shared" si="607"/>
        <v>2015</v>
      </c>
      <c r="W3900" t="str">
        <f t="shared" si="608"/>
        <v>Jul</v>
      </c>
      <c r="X3900" t="str">
        <f t="shared" si="609"/>
        <v>&lt;1000</v>
      </c>
      <c r="Y3900" s="12">
        <f>VLOOKUP(H3900,Table1[#All],2,)*Kickstarter!E3900</f>
        <v>1066.3400000000001</v>
      </c>
      <c r="Z3900" s="5">
        <f>Y3900/'currency conversion'!$B$18</f>
        <v>2.3144990357685407E-5</v>
      </c>
    </row>
    <row r="3901" spans="1:26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0"/>
        <v>1.2500000000000001E-2</v>
      </c>
      <c r="P3901" s="6">
        <f t="shared" si="601"/>
        <v>62.5</v>
      </c>
      <c r="Q3901" t="str">
        <f t="shared" si="602"/>
        <v>theater</v>
      </c>
      <c r="R3901" t="str">
        <f t="shared" si="603"/>
        <v>plays</v>
      </c>
      <c r="S3901" s="10">
        <f t="shared" si="604"/>
        <v>41843.525011574078</v>
      </c>
      <c r="T3901" s="10">
        <f t="shared" si="605"/>
        <v>41863.525011574078</v>
      </c>
      <c r="U3901">
        <f t="shared" si="606"/>
        <v>2014</v>
      </c>
      <c r="V3901">
        <f t="shared" si="607"/>
        <v>2014</v>
      </c>
      <c r="W3901" t="str">
        <f t="shared" si="608"/>
        <v>Jul</v>
      </c>
      <c r="X3901" t="str">
        <f t="shared" si="609"/>
        <v>&lt;1000</v>
      </c>
      <c r="Y3901" s="12">
        <f>VLOOKUP(H3901,Table1[#All],2,)*Kickstarter!E3901</f>
        <v>125</v>
      </c>
      <c r="Z3901" s="5">
        <f>Y3901/'currency conversion'!$B$18</f>
        <v>2.7131344549680923E-6</v>
      </c>
    </row>
    <row r="3902" spans="1:26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0"/>
        <v>5.3999999999999999E-2</v>
      </c>
      <c r="P3902" s="6">
        <f t="shared" si="601"/>
        <v>27</v>
      </c>
      <c r="Q3902" t="str">
        <f t="shared" si="602"/>
        <v>theater</v>
      </c>
      <c r="R3902" t="str">
        <f t="shared" si="603"/>
        <v>plays</v>
      </c>
      <c r="S3902" s="10">
        <f t="shared" si="604"/>
        <v>42135.842488425929</v>
      </c>
      <c r="T3902" s="10">
        <f t="shared" si="605"/>
        <v>42165.842488425929</v>
      </c>
      <c r="U3902">
        <f t="shared" si="606"/>
        <v>2015</v>
      </c>
      <c r="V3902">
        <f t="shared" si="607"/>
        <v>2015</v>
      </c>
      <c r="W3902" t="str">
        <f t="shared" si="608"/>
        <v>May</v>
      </c>
      <c r="X3902" t="str">
        <f t="shared" si="609"/>
        <v>&lt;1000</v>
      </c>
      <c r="Y3902" s="12">
        <f>VLOOKUP(H3902,Table1[#All],2,)*Kickstarter!E3902</f>
        <v>135</v>
      </c>
      <c r="Z3902" s="5">
        <f>Y3902/'currency conversion'!$B$18</f>
        <v>2.9301852113655398E-6</v>
      </c>
    </row>
    <row r="3903" spans="1:26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0"/>
        <v>8.3333333333333332E-3</v>
      </c>
      <c r="P3903" s="6">
        <f t="shared" si="601"/>
        <v>25</v>
      </c>
      <c r="Q3903" t="str">
        <f t="shared" si="602"/>
        <v>theater</v>
      </c>
      <c r="R3903" t="str">
        <f t="shared" si="603"/>
        <v>plays</v>
      </c>
      <c r="S3903" s="10">
        <f t="shared" si="604"/>
        <v>42317.576377314814</v>
      </c>
      <c r="T3903" s="10">
        <f t="shared" si="605"/>
        <v>42357.576377314814</v>
      </c>
      <c r="U3903">
        <f t="shared" si="606"/>
        <v>2015</v>
      </c>
      <c r="V3903">
        <f t="shared" si="607"/>
        <v>2015</v>
      </c>
      <c r="W3903" t="str">
        <f t="shared" si="608"/>
        <v>Nov</v>
      </c>
      <c r="X3903" t="str">
        <f t="shared" si="609"/>
        <v>&lt;1000</v>
      </c>
      <c r="Y3903" s="12">
        <f>VLOOKUP(H3903,Table1[#All],2,)*Kickstarter!E3903</f>
        <v>25</v>
      </c>
      <c r="Z3903" s="5">
        <f>Y3903/'currency conversion'!$B$18</f>
        <v>5.4262689099361849E-7</v>
      </c>
    </row>
    <row r="3904" spans="1:26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0"/>
        <v>0.48833333333333334</v>
      </c>
      <c r="P3904" s="6">
        <f t="shared" si="601"/>
        <v>47.258064516129032</v>
      </c>
      <c r="Q3904" t="str">
        <f t="shared" si="602"/>
        <v>theater</v>
      </c>
      <c r="R3904" t="str">
        <f t="shared" si="603"/>
        <v>plays</v>
      </c>
      <c r="S3904" s="10">
        <f t="shared" si="604"/>
        <v>42663.218078703707</v>
      </c>
      <c r="T3904" s="10">
        <f t="shared" si="605"/>
        <v>42688.259745370371</v>
      </c>
      <c r="U3904">
        <f t="shared" si="606"/>
        <v>2016</v>
      </c>
      <c r="V3904">
        <f t="shared" si="607"/>
        <v>2016</v>
      </c>
      <c r="W3904" t="str">
        <f t="shared" si="608"/>
        <v>Oct</v>
      </c>
      <c r="X3904" t="str">
        <f t="shared" si="609"/>
        <v>1000 to 4999</v>
      </c>
      <c r="Y3904" s="12">
        <f>VLOOKUP(H3904,Table1[#All],2,)*Kickstarter!E3904</f>
        <v>1919.15</v>
      </c>
      <c r="Z3904" s="5">
        <f>Y3904/'currency conversion'!$B$18</f>
        <v>4.1655295914016117E-5</v>
      </c>
    </row>
    <row r="3905" spans="1:26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0"/>
        <v>0</v>
      </c>
      <c r="P3905" s="6">
        <f t="shared" si="601"/>
        <v>0</v>
      </c>
      <c r="Q3905" t="str">
        <f t="shared" si="602"/>
        <v>theater</v>
      </c>
      <c r="R3905" t="str">
        <f t="shared" si="603"/>
        <v>plays</v>
      </c>
      <c r="S3905" s="10">
        <f t="shared" si="604"/>
        <v>42185.76116898148</v>
      </c>
      <c r="T3905" s="10">
        <f t="shared" si="605"/>
        <v>42230.568055555559</v>
      </c>
      <c r="U3905">
        <f t="shared" si="606"/>
        <v>2015</v>
      </c>
      <c r="V3905">
        <f t="shared" si="607"/>
        <v>2015</v>
      </c>
      <c r="W3905" t="str">
        <f t="shared" si="608"/>
        <v>Jun</v>
      </c>
      <c r="X3905" t="str">
        <f t="shared" si="609"/>
        <v>No funding</v>
      </c>
      <c r="Y3905" s="12">
        <f>VLOOKUP(H3905,Table1[#All],2,)*Kickstarter!E3905</f>
        <v>0</v>
      </c>
      <c r="Z3905" s="5">
        <f>Y3905/'currency conversion'!$B$18</f>
        <v>0</v>
      </c>
    </row>
    <row r="3906" spans="1:26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0"/>
        <v>2.9999999999999997E-4</v>
      </c>
      <c r="P3906" s="6">
        <f t="shared" si="601"/>
        <v>1.5</v>
      </c>
      <c r="Q3906" t="str">
        <f t="shared" si="602"/>
        <v>theater</v>
      </c>
      <c r="R3906" t="str">
        <f t="shared" si="603"/>
        <v>plays</v>
      </c>
      <c r="S3906" s="10">
        <f t="shared" si="604"/>
        <v>42094.979166666672</v>
      </c>
      <c r="T3906" s="10">
        <f t="shared" si="605"/>
        <v>42108.961111111115</v>
      </c>
      <c r="U3906">
        <f t="shared" si="606"/>
        <v>2015</v>
      </c>
      <c r="V3906">
        <f t="shared" si="607"/>
        <v>2015</v>
      </c>
      <c r="W3906" t="str">
        <f t="shared" si="608"/>
        <v>Mar</v>
      </c>
      <c r="X3906" t="str">
        <f t="shared" si="609"/>
        <v>&lt;1000</v>
      </c>
      <c r="Y3906" s="12">
        <f>VLOOKUP(H3906,Table1[#All],2,)*Kickstarter!E3906</f>
        <v>3</v>
      </c>
      <c r="Z3906" s="5">
        <f>Y3906/'currency conversion'!$B$18</f>
        <v>6.5115226919234218E-8</v>
      </c>
    </row>
    <row r="3907" spans="1:26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0">IF(D3907&lt;&gt;0,IF(E3907&lt;&gt;0,E3907/D3907,0),0)</f>
        <v>0.11533333333333333</v>
      </c>
      <c r="P3907" s="6">
        <f t="shared" ref="P3907:P3970" si="611">IF(L3907&lt;&gt;0,IF(E3907&lt;&gt;0,E3907/L3907,0),0)</f>
        <v>24.714285714285715</v>
      </c>
      <c r="Q3907" t="str">
        <f t="shared" ref="Q3907:Q3970" si="612">LEFT(N3907,SEARCH("/",N3907,1)-1)</f>
        <v>theater</v>
      </c>
      <c r="R3907" t="str">
        <f t="shared" ref="R3907:R3970" si="613">RIGHT(N3907,LEN(N3907)-SEARCH("/",N3907,1))</f>
        <v>plays</v>
      </c>
      <c r="S3907" s="10">
        <f t="shared" ref="S3907:S3970" si="614">(J3907/86400)+25569+(-6/24)</f>
        <v>42124.373877314814</v>
      </c>
      <c r="T3907" s="10">
        <f t="shared" ref="T3907:T3970" si="615">(I3907/86400)+25569+(-6/24)</f>
        <v>42166.708333333328</v>
      </c>
      <c r="U3907">
        <f t="shared" ref="U3907:U3970" si="616">YEAR(S3907)</f>
        <v>2015</v>
      </c>
      <c r="V3907">
        <f t="shared" ref="V3907:V3970" si="617">YEAR(T3907)</f>
        <v>2015</v>
      </c>
      <c r="W3907" t="str">
        <f t="shared" ref="W3907:W3970" si="618">TEXT(S3907,"mmm")</f>
        <v>Apr</v>
      </c>
      <c r="X3907" t="str">
        <f t="shared" ref="X3907:X3970" si="619">IF(E3907=0,"No funding",IF(E3907&lt;1000,"&lt;1000",IF(E3907&lt;4999,"1000 to 4999",IF(E3907&lt;10000,"5000 to 9999",IF(E3907&lt;14999,"10000 to 14999",IF(E3907&lt;20000,"15000 to 19999",IF(E3907&lt;25000,"20000 to 24999",IF(E3907&lt;30000,"25000 to 29999",IF(E3907&lt;35000,"30000 to 34999",IF(E3907&lt;40000,"35000 to 39999",IF(E3907&lt;45000,"40000 to 44999",IF(E3907&lt;50000,"45000 to 49999","&gt;50000"))))))))))))</f>
        <v>&lt;1000</v>
      </c>
      <c r="Y3907" s="12">
        <f>VLOOKUP(H3907,Table1[#All],2,)*Kickstarter!E3907</f>
        <v>226.63</v>
      </c>
      <c r="Z3907" s="5">
        <f>Y3907/'currency conversion'!$B$18</f>
        <v>4.9190212922353502E-6</v>
      </c>
    </row>
    <row r="3908" spans="1:26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0"/>
        <v>0.67333333333333334</v>
      </c>
      <c r="P3908" s="6">
        <f t="shared" si="611"/>
        <v>63.125</v>
      </c>
      <c r="Q3908" t="str">
        <f t="shared" si="612"/>
        <v>theater</v>
      </c>
      <c r="R3908" t="str">
        <f t="shared" si="613"/>
        <v>plays</v>
      </c>
      <c r="S3908" s="10">
        <f t="shared" si="614"/>
        <v>42143.667743055557</v>
      </c>
      <c r="T3908" s="10">
        <f t="shared" si="615"/>
        <v>42181.309027777781</v>
      </c>
      <c r="U3908">
        <f t="shared" si="616"/>
        <v>2015</v>
      </c>
      <c r="V3908">
        <f t="shared" si="617"/>
        <v>2015</v>
      </c>
      <c r="W3908" t="str">
        <f t="shared" si="618"/>
        <v>May</v>
      </c>
      <c r="X3908" t="str">
        <f t="shared" si="619"/>
        <v>1000 to 4999</v>
      </c>
      <c r="Y3908" s="12">
        <f>VLOOKUP(H3908,Table1[#All],2,)*Kickstarter!E3908</f>
        <v>1323.1000000000001</v>
      </c>
      <c r="Z3908" s="5">
        <f>Y3908/'currency conversion'!$B$18</f>
        <v>2.8717985578946265E-5</v>
      </c>
    </row>
    <row r="3909" spans="1:26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0"/>
        <v>0.153</v>
      </c>
      <c r="P3909" s="6">
        <f t="shared" si="611"/>
        <v>38.25</v>
      </c>
      <c r="Q3909" t="str">
        <f t="shared" si="612"/>
        <v>theater</v>
      </c>
      <c r="R3909" t="str">
        <f t="shared" si="613"/>
        <v>plays</v>
      </c>
      <c r="S3909" s="10">
        <f t="shared" si="614"/>
        <v>41906.569513888891</v>
      </c>
      <c r="T3909" s="10">
        <f t="shared" si="615"/>
        <v>41938.588888888888</v>
      </c>
      <c r="U3909">
        <f t="shared" si="616"/>
        <v>2014</v>
      </c>
      <c r="V3909">
        <f t="shared" si="617"/>
        <v>2014</v>
      </c>
      <c r="W3909" t="str">
        <f t="shared" si="618"/>
        <v>Sep</v>
      </c>
      <c r="X3909" t="str">
        <f t="shared" si="619"/>
        <v>&lt;1000</v>
      </c>
      <c r="Y3909" s="12">
        <f>VLOOKUP(H3909,Table1[#All],2,)*Kickstarter!E3909</f>
        <v>153</v>
      </c>
      <c r="Z3909" s="5">
        <f>Y3909/'currency conversion'!$B$18</f>
        <v>3.3208765728809447E-6</v>
      </c>
    </row>
    <row r="3910" spans="1:26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0"/>
        <v>8.666666666666667E-2</v>
      </c>
      <c r="P3910" s="6">
        <f t="shared" si="611"/>
        <v>16.25</v>
      </c>
      <c r="Q3910" t="str">
        <f t="shared" si="612"/>
        <v>theater</v>
      </c>
      <c r="R3910" t="str">
        <f t="shared" si="613"/>
        <v>plays</v>
      </c>
      <c r="S3910" s="10">
        <f t="shared" si="614"/>
        <v>41833.885370370372</v>
      </c>
      <c r="T3910" s="10">
        <f t="shared" si="615"/>
        <v>41848.885370370372</v>
      </c>
      <c r="U3910">
        <f t="shared" si="616"/>
        <v>2014</v>
      </c>
      <c r="V3910">
        <f t="shared" si="617"/>
        <v>2014</v>
      </c>
      <c r="W3910" t="str">
        <f t="shared" si="618"/>
        <v>Jul</v>
      </c>
      <c r="X3910" t="str">
        <f t="shared" si="619"/>
        <v>&lt;1000</v>
      </c>
      <c r="Y3910" s="12">
        <f>VLOOKUP(H3910,Table1[#All],2,)*Kickstarter!E3910</f>
        <v>65</v>
      </c>
      <c r="Z3910" s="5">
        <f>Y3910/'currency conversion'!$B$18</f>
        <v>1.4108299165834079E-6</v>
      </c>
    </row>
    <row r="3911" spans="1:26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0"/>
        <v>2.2499999999999998E-3</v>
      </c>
      <c r="P3911" s="6">
        <f t="shared" si="611"/>
        <v>33.75</v>
      </c>
      <c r="Q3911" t="str">
        <f t="shared" si="612"/>
        <v>theater</v>
      </c>
      <c r="R3911" t="str">
        <f t="shared" si="613"/>
        <v>plays</v>
      </c>
      <c r="S3911" s="10">
        <f t="shared" si="614"/>
        <v>41863.109282407408</v>
      </c>
      <c r="T3911" s="10">
        <f t="shared" si="615"/>
        <v>41893.109282407408</v>
      </c>
      <c r="U3911">
        <f t="shared" si="616"/>
        <v>2014</v>
      </c>
      <c r="V3911">
        <f t="shared" si="617"/>
        <v>2014</v>
      </c>
      <c r="W3911" t="str">
        <f t="shared" si="618"/>
        <v>Aug</v>
      </c>
      <c r="X3911" t="str">
        <f t="shared" si="619"/>
        <v>&lt;1000</v>
      </c>
      <c r="Y3911" s="12">
        <f>VLOOKUP(H3911,Table1[#All],2,)*Kickstarter!E3911</f>
        <v>135</v>
      </c>
      <c r="Z3911" s="5">
        <f>Y3911/'currency conversion'!$B$18</f>
        <v>2.9301852113655398E-6</v>
      </c>
    </row>
    <row r="3912" spans="1:26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0"/>
        <v>3.0833333333333334E-2</v>
      </c>
      <c r="P3912" s="6">
        <f t="shared" si="611"/>
        <v>61.666666666666664</v>
      </c>
      <c r="Q3912" t="str">
        <f t="shared" si="612"/>
        <v>theater</v>
      </c>
      <c r="R3912" t="str">
        <f t="shared" si="613"/>
        <v>plays</v>
      </c>
      <c r="S3912" s="10">
        <f t="shared" si="614"/>
        <v>42224.506909722222</v>
      </c>
      <c r="T3912" s="10">
        <f t="shared" si="615"/>
        <v>42254.506909722222</v>
      </c>
      <c r="U3912">
        <f t="shared" si="616"/>
        <v>2015</v>
      </c>
      <c r="V3912">
        <f t="shared" si="617"/>
        <v>2015</v>
      </c>
      <c r="W3912" t="str">
        <f t="shared" si="618"/>
        <v>Aug</v>
      </c>
      <c r="X3912" t="str">
        <f t="shared" si="619"/>
        <v>&lt;1000</v>
      </c>
      <c r="Y3912" s="12">
        <f>VLOOKUP(H3912,Table1[#All],2,)*Kickstarter!E3912</f>
        <v>185</v>
      </c>
      <c r="Z3912" s="5">
        <f>Y3912/'currency conversion'!$B$18</f>
        <v>4.0154389933527765E-6</v>
      </c>
    </row>
    <row r="3913" spans="1:26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0"/>
        <v>0.37412499999999999</v>
      </c>
      <c r="P3913" s="6">
        <f t="shared" si="611"/>
        <v>83.138888888888886</v>
      </c>
      <c r="Q3913" t="str">
        <f t="shared" si="612"/>
        <v>theater</v>
      </c>
      <c r="R3913" t="str">
        <f t="shared" si="613"/>
        <v>plays</v>
      </c>
      <c r="S3913" s="10">
        <f t="shared" si="614"/>
        <v>41939.5622337963</v>
      </c>
      <c r="T3913" s="10">
        <f t="shared" si="615"/>
        <v>41969.603900462964</v>
      </c>
      <c r="U3913">
        <f t="shared" si="616"/>
        <v>2014</v>
      </c>
      <c r="V3913">
        <f t="shared" si="617"/>
        <v>2014</v>
      </c>
      <c r="W3913" t="str">
        <f t="shared" si="618"/>
        <v>Oct</v>
      </c>
      <c r="X3913" t="str">
        <f t="shared" si="619"/>
        <v>1000 to 4999</v>
      </c>
      <c r="Y3913" s="12">
        <f>VLOOKUP(H3913,Table1[#All],2,)*Kickstarter!E3913</f>
        <v>2993</v>
      </c>
      <c r="Z3913" s="5">
        <f>Y3913/'currency conversion'!$B$18</f>
        <v>6.4963291389756001E-5</v>
      </c>
    </row>
    <row r="3914" spans="1:26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0"/>
        <v>6.666666666666667E-5</v>
      </c>
      <c r="P3914" s="6">
        <f t="shared" si="611"/>
        <v>1</v>
      </c>
      <c r="Q3914" t="str">
        <f t="shared" si="612"/>
        <v>theater</v>
      </c>
      <c r="R3914" t="str">
        <f t="shared" si="613"/>
        <v>plays</v>
      </c>
      <c r="S3914" s="10">
        <f t="shared" si="614"/>
        <v>42059.020023148143</v>
      </c>
      <c r="T3914" s="10">
        <f t="shared" si="615"/>
        <v>42118.940972222219</v>
      </c>
      <c r="U3914">
        <f t="shared" si="616"/>
        <v>2015</v>
      </c>
      <c r="V3914">
        <f t="shared" si="617"/>
        <v>2015</v>
      </c>
      <c r="W3914" t="str">
        <f t="shared" si="618"/>
        <v>Feb</v>
      </c>
      <c r="X3914" t="str">
        <f t="shared" si="619"/>
        <v>&lt;1000</v>
      </c>
      <c r="Y3914" s="12">
        <f>VLOOKUP(H3914,Table1[#All],2,)*Kickstarter!E3914</f>
        <v>1</v>
      </c>
      <c r="Z3914" s="5">
        <f>Y3914/'currency conversion'!$B$18</f>
        <v>2.1705075639744737E-8</v>
      </c>
    </row>
    <row r="3915" spans="1:26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0"/>
        <v>0.1</v>
      </c>
      <c r="P3915" s="6">
        <f t="shared" si="611"/>
        <v>142.85714285714286</v>
      </c>
      <c r="Q3915" t="str">
        <f t="shared" si="612"/>
        <v>theater</v>
      </c>
      <c r="R3915" t="str">
        <f t="shared" si="613"/>
        <v>plays</v>
      </c>
      <c r="S3915" s="10">
        <f t="shared" si="614"/>
        <v>42307.961215277777</v>
      </c>
      <c r="T3915" s="10">
        <f t="shared" si="615"/>
        <v>42338.002881944441</v>
      </c>
      <c r="U3915">
        <f t="shared" si="616"/>
        <v>2015</v>
      </c>
      <c r="V3915">
        <f t="shared" si="617"/>
        <v>2015</v>
      </c>
      <c r="W3915" t="str">
        <f t="shared" si="618"/>
        <v>Oct</v>
      </c>
      <c r="X3915" t="str">
        <f t="shared" si="619"/>
        <v>1000 to 4999</v>
      </c>
      <c r="Y3915" s="12">
        <f>VLOOKUP(H3915,Table1[#All],2,)*Kickstarter!E3915</f>
        <v>1000</v>
      </c>
      <c r="Z3915" s="5">
        <f>Y3915/'currency conversion'!$B$18</f>
        <v>2.1705075639744739E-5</v>
      </c>
    </row>
    <row r="3916" spans="1:26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0"/>
        <v>0.36359999999999998</v>
      </c>
      <c r="P3916" s="6">
        <f t="shared" si="611"/>
        <v>33.666666666666664</v>
      </c>
      <c r="Q3916" t="str">
        <f t="shared" si="612"/>
        <v>theater</v>
      </c>
      <c r="R3916" t="str">
        <f t="shared" si="613"/>
        <v>plays</v>
      </c>
      <c r="S3916" s="10">
        <f t="shared" si="614"/>
        <v>42114.568935185191</v>
      </c>
      <c r="T3916" s="10">
        <f t="shared" si="615"/>
        <v>42134.707638888889</v>
      </c>
      <c r="U3916">
        <f t="shared" si="616"/>
        <v>2015</v>
      </c>
      <c r="V3916">
        <f t="shared" si="617"/>
        <v>2015</v>
      </c>
      <c r="W3916" t="str">
        <f t="shared" si="618"/>
        <v>Apr</v>
      </c>
      <c r="X3916" t="str">
        <f t="shared" si="619"/>
        <v>&lt;1000</v>
      </c>
      <c r="Y3916" s="12">
        <f>VLOOKUP(H3916,Table1[#All],2,)*Kickstarter!E3916</f>
        <v>1190.79</v>
      </c>
      <c r="Z3916" s="5">
        <f>Y3916/'currency conversion'!$B$18</f>
        <v>2.5846187021051636E-5</v>
      </c>
    </row>
    <row r="3917" spans="1:26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0"/>
        <v>3.3333333333333335E-3</v>
      </c>
      <c r="P3917" s="6">
        <f t="shared" si="611"/>
        <v>5</v>
      </c>
      <c r="Q3917" t="str">
        <f t="shared" si="612"/>
        <v>theater</v>
      </c>
      <c r="R3917" t="str">
        <f t="shared" si="613"/>
        <v>plays</v>
      </c>
      <c r="S3917" s="10">
        <f t="shared" si="614"/>
        <v>42492.73505787037</v>
      </c>
      <c r="T3917" s="10">
        <f t="shared" si="615"/>
        <v>42522.73505787037</v>
      </c>
      <c r="U3917">
        <f t="shared" si="616"/>
        <v>2016</v>
      </c>
      <c r="V3917">
        <f t="shared" si="617"/>
        <v>2016</v>
      </c>
      <c r="W3917" t="str">
        <f t="shared" si="618"/>
        <v>May</v>
      </c>
      <c r="X3917" t="str">
        <f t="shared" si="619"/>
        <v>&lt;1000</v>
      </c>
      <c r="Y3917" s="12">
        <f>VLOOKUP(H3917,Table1[#All],2,)*Kickstarter!E3917</f>
        <v>6.5500000000000007</v>
      </c>
      <c r="Z3917" s="5">
        <f>Y3917/'currency conversion'!$B$18</f>
        <v>1.4216824544032806E-7</v>
      </c>
    </row>
    <row r="3918" spans="1:26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0"/>
        <v>0</v>
      </c>
      <c r="P3918" s="6">
        <f t="shared" si="611"/>
        <v>0</v>
      </c>
      <c r="Q3918" t="str">
        <f t="shared" si="612"/>
        <v>theater</v>
      </c>
      <c r="R3918" t="str">
        <f t="shared" si="613"/>
        <v>plays</v>
      </c>
      <c r="S3918" s="10">
        <f t="shared" si="614"/>
        <v>42494.221666666665</v>
      </c>
      <c r="T3918" s="10">
        <f t="shared" si="615"/>
        <v>42524.221666666665</v>
      </c>
      <c r="U3918">
        <f t="shared" si="616"/>
        <v>2016</v>
      </c>
      <c r="V3918">
        <f t="shared" si="617"/>
        <v>2016</v>
      </c>
      <c r="W3918" t="str">
        <f t="shared" si="618"/>
        <v>May</v>
      </c>
      <c r="X3918" t="str">
        <f t="shared" si="619"/>
        <v>No funding</v>
      </c>
      <c r="Y3918" s="12">
        <f>VLOOKUP(H3918,Table1[#All],2,)*Kickstarter!E3918</f>
        <v>0</v>
      </c>
      <c r="Z3918" s="5">
        <f>Y3918/'currency conversion'!$B$18</f>
        <v>0</v>
      </c>
    </row>
    <row r="3919" spans="1:26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0"/>
        <v>2.8571428571428571E-3</v>
      </c>
      <c r="P3919" s="6">
        <f t="shared" si="611"/>
        <v>10</v>
      </c>
      <c r="Q3919" t="str">
        <f t="shared" si="612"/>
        <v>theater</v>
      </c>
      <c r="R3919" t="str">
        <f t="shared" si="613"/>
        <v>plays</v>
      </c>
      <c r="S3919" s="10">
        <f t="shared" si="614"/>
        <v>41863.277326388888</v>
      </c>
      <c r="T3919" s="10">
        <f t="shared" si="615"/>
        <v>41893.277326388888</v>
      </c>
      <c r="U3919">
        <f t="shared" si="616"/>
        <v>2014</v>
      </c>
      <c r="V3919">
        <f t="shared" si="617"/>
        <v>2014</v>
      </c>
      <c r="W3919" t="str">
        <f t="shared" si="618"/>
        <v>Aug</v>
      </c>
      <c r="X3919" t="str">
        <f t="shared" si="619"/>
        <v>&lt;1000</v>
      </c>
      <c r="Y3919" s="12">
        <f>VLOOKUP(H3919,Table1[#All],2,)*Kickstarter!E3919</f>
        <v>13.100000000000001</v>
      </c>
      <c r="Z3919" s="5">
        <f>Y3919/'currency conversion'!$B$18</f>
        <v>2.8433649088065612E-7</v>
      </c>
    </row>
    <row r="3920" spans="1:26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0"/>
        <v>2E-3</v>
      </c>
      <c r="P3920" s="6">
        <f t="shared" si="611"/>
        <v>40</v>
      </c>
      <c r="Q3920" t="str">
        <f t="shared" si="612"/>
        <v>theater</v>
      </c>
      <c r="R3920" t="str">
        <f t="shared" si="613"/>
        <v>plays</v>
      </c>
      <c r="S3920" s="10">
        <f t="shared" si="614"/>
        <v>41843.414618055554</v>
      </c>
      <c r="T3920" s="10">
        <f t="shared" si="615"/>
        <v>41855.416666666664</v>
      </c>
      <c r="U3920">
        <f t="shared" si="616"/>
        <v>2014</v>
      </c>
      <c r="V3920">
        <f t="shared" si="617"/>
        <v>2014</v>
      </c>
      <c r="W3920" t="str">
        <f t="shared" si="618"/>
        <v>Jul</v>
      </c>
      <c r="X3920" t="str">
        <f t="shared" si="619"/>
        <v>&lt;1000</v>
      </c>
      <c r="Y3920" s="12">
        <f>VLOOKUP(H3920,Table1[#All],2,)*Kickstarter!E3920</f>
        <v>157.20000000000002</v>
      </c>
      <c r="Z3920" s="5">
        <f>Y3920/'currency conversion'!$B$18</f>
        <v>3.412037890567873E-6</v>
      </c>
    </row>
    <row r="3921" spans="1:26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0"/>
        <v>1.7999999999999999E-2</v>
      </c>
      <c r="P3921" s="6">
        <f t="shared" si="611"/>
        <v>30</v>
      </c>
      <c r="Q3921" t="str">
        <f t="shared" si="612"/>
        <v>theater</v>
      </c>
      <c r="R3921" t="str">
        <f t="shared" si="613"/>
        <v>plays</v>
      </c>
      <c r="S3921" s="10">
        <f t="shared" si="614"/>
        <v>42358.434872685189</v>
      </c>
      <c r="T3921" s="10">
        <f t="shared" si="615"/>
        <v>42386.75</v>
      </c>
      <c r="U3921">
        <f t="shared" si="616"/>
        <v>2015</v>
      </c>
      <c r="V3921">
        <f t="shared" si="617"/>
        <v>2016</v>
      </c>
      <c r="W3921" t="str">
        <f t="shared" si="618"/>
        <v>Dec</v>
      </c>
      <c r="X3921" t="str">
        <f t="shared" si="619"/>
        <v>&lt;1000</v>
      </c>
      <c r="Y3921" s="12">
        <f>VLOOKUP(H3921,Table1[#All],2,)*Kickstarter!E3921</f>
        <v>117.9</v>
      </c>
      <c r="Z3921" s="5">
        <f>Y3921/'currency conversion'!$B$18</f>
        <v>2.5590284179259049E-6</v>
      </c>
    </row>
    <row r="3922" spans="1:26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0"/>
        <v>5.3999999999999999E-2</v>
      </c>
      <c r="P3922" s="6">
        <f t="shared" si="611"/>
        <v>45</v>
      </c>
      <c r="Q3922" t="str">
        <f t="shared" si="612"/>
        <v>theater</v>
      </c>
      <c r="R3922" t="str">
        <f t="shared" si="613"/>
        <v>plays</v>
      </c>
      <c r="S3922" s="10">
        <f t="shared" si="614"/>
        <v>42657.13726851852</v>
      </c>
      <c r="T3922" s="10">
        <f t="shared" si="615"/>
        <v>42687.178935185184</v>
      </c>
      <c r="U3922">
        <f t="shared" si="616"/>
        <v>2016</v>
      </c>
      <c r="V3922">
        <f t="shared" si="617"/>
        <v>2016</v>
      </c>
      <c r="W3922" t="str">
        <f t="shared" si="618"/>
        <v>Oct</v>
      </c>
      <c r="X3922" t="str">
        <f t="shared" si="619"/>
        <v>&lt;1000</v>
      </c>
      <c r="Y3922" s="12">
        <f>VLOOKUP(H3922,Table1[#All],2,)*Kickstarter!E3922</f>
        <v>176.85</v>
      </c>
      <c r="Z3922" s="5">
        <f>Y3922/'currency conversion'!$B$18</f>
        <v>3.8385426268888569E-6</v>
      </c>
    </row>
    <row r="3923" spans="1:26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0"/>
        <v>0</v>
      </c>
      <c r="P3923" s="6">
        <f t="shared" si="611"/>
        <v>0</v>
      </c>
      <c r="Q3923" t="str">
        <f t="shared" si="612"/>
        <v>theater</v>
      </c>
      <c r="R3923" t="str">
        <f t="shared" si="613"/>
        <v>plays</v>
      </c>
      <c r="S3923" s="10">
        <f t="shared" si="614"/>
        <v>41926.292303240742</v>
      </c>
      <c r="T3923" s="10">
        <f t="shared" si="615"/>
        <v>41938.5</v>
      </c>
      <c r="U3923">
        <f t="shared" si="616"/>
        <v>2014</v>
      </c>
      <c r="V3923">
        <f t="shared" si="617"/>
        <v>2014</v>
      </c>
      <c r="W3923" t="str">
        <f t="shared" si="618"/>
        <v>Oct</v>
      </c>
      <c r="X3923" t="str">
        <f t="shared" si="619"/>
        <v>No funding</v>
      </c>
      <c r="Y3923" s="12">
        <f>VLOOKUP(H3923,Table1[#All],2,)*Kickstarter!E3923</f>
        <v>0</v>
      </c>
      <c r="Z3923" s="5">
        <f>Y3923/'currency conversion'!$B$18</f>
        <v>0</v>
      </c>
    </row>
    <row r="3924" spans="1:26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0"/>
        <v>8.1333333333333327E-2</v>
      </c>
      <c r="P3924" s="6">
        <f t="shared" si="611"/>
        <v>10.166666666666666</v>
      </c>
      <c r="Q3924" t="str">
        <f t="shared" si="612"/>
        <v>theater</v>
      </c>
      <c r="R3924" t="str">
        <f t="shared" si="613"/>
        <v>plays</v>
      </c>
      <c r="S3924" s="10">
        <f t="shared" si="614"/>
        <v>42020.518634259264</v>
      </c>
      <c r="T3924" s="10">
        <f t="shared" si="615"/>
        <v>42065.708333333328</v>
      </c>
      <c r="U3924">
        <f t="shared" si="616"/>
        <v>2015</v>
      </c>
      <c r="V3924">
        <f t="shared" si="617"/>
        <v>2015</v>
      </c>
      <c r="W3924" t="str">
        <f t="shared" si="618"/>
        <v>Jan</v>
      </c>
      <c r="X3924" t="str">
        <f t="shared" si="619"/>
        <v>&lt;1000</v>
      </c>
      <c r="Y3924" s="12">
        <f>VLOOKUP(H3924,Table1[#All],2,)*Kickstarter!E3924</f>
        <v>61</v>
      </c>
      <c r="Z3924" s="5">
        <f>Y3924/'currency conversion'!$B$18</f>
        <v>1.3240096140244289E-6</v>
      </c>
    </row>
    <row r="3925" spans="1:26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0"/>
        <v>0.12034782608695652</v>
      </c>
      <c r="P3925" s="6">
        <f t="shared" si="611"/>
        <v>81.411764705882348</v>
      </c>
      <c r="Q3925" t="str">
        <f t="shared" si="612"/>
        <v>theater</v>
      </c>
      <c r="R3925" t="str">
        <f t="shared" si="613"/>
        <v>plays</v>
      </c>
      <c r="S3925" s="10">
        <f t="shared" si="614"/>
        <v>42075.729988425926</v>
      </c>
      <c r="T3925" s="10">
        <f t="shared" si="615"/>
        <v>42103.729988425926</v>
      </c>
      <c r="U3925">
        <f t="shared" si="616"/>
        <v>2015</v>
      </c>
      <c r="V3925">
        <f t="shared" si="617"/>
        <v>2015</v>
      </c>
      <c r="W3925" t="str">
        <f t="shared" si="618"/>
        <v>Mar</v>
      </c>
      <c r="X3925" t="str">
        <f t="shared" si="619"/>
        <v>1000 to 4999</v>
      </c>
      <c r="Y3925" s="12">
        <f>VLOOKUP(H3925,Table1[#All],2,)*Kickstarter!E3925</f>
        <v>1813.04</v>
      </c>
      <c r="Z3925" s="5">
        <f>Y3925/'currency conversion'!$B$18</f>
        <v>3.9352170337882802E-5</v>
      </c>
    </row>
    <row r="3926" spans="1:26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0"/>
        <v>0.15266666666666667</v>
      </c>
      <c r="P3926" s="6">
        <f t="shared" si="611"/>
        <v>57.25</v>
      </c>
      <c r="Q3926" t="str">
        <f t="shared" si="612"/>
        <v>theater</v>
      </c>
      <c r="R3926" t="str">
        <f t="shared" si="613"/>
        <v>plays</v>
      </c>
      <c r="S3926" s="10">
        <f t="shared" si="614"/>
        <v>41786.709745370368</v>
      </c>
      <c r="T3926" s="10">
        <f t="shared" si="615"/>
        <v>41816.709745370368</v>
      </c>
      <c r="U3926">
        <f t="shared" si="616"/>
        <v>2014</v>
      </c>
      <c r="V3926">
        <f t="shared" si="617"/>
        <v>2014</v>
      </c>
      <c r="W3926" t="str">
        <f t="shared" si="618"/>
        <v>May</v>
      </c>
      <c r="X3926" t="str">
        <f t="shared" si="619"/>
        <v>1000 to 4999</v>
      </c>
      <c r="Y3926" s="12">
        <f>VLOOKUP(H3926,Table1[#All],2,)*Kickstarter!E3926</f>
        <v>2290</v>
      </c>
      <c r="Z3926" s="5">
        <f>Y3926/'currency conversion'!$B$18</f>
        <v>4.9704623215015453E-5</v>
      </c>
    </row>
    <row r="3927" spans="1:26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0"/>
        <v>0.1</v>
      </c>
      <c r="P3927" s="6">
        <f t="shared" si="611"/>
        <v>5</v>
      </c>
      <c r="Q3927" t="str">
        <f t="shared" si="612"/>
        <v>theater</v>
      </c>
      <c r="R3927" t="str">
        <f t="shared" si="613"/>
        <v>plays</v>
      </c>
      <c r="S3927" s="10">
        <f t="shared" si="614"/>
        <v>41820.620821759258</v>
      </c>
      <c r="T3927" s="10">
        <f t="shared" si="615"/>
        <v>41850.620821759258</v>
      </c>
      <c r="U3927">
        <f t="shared" si="616"/>
        <v>2014</v>
      </c>
      <c r="V3927">
        <f t="shared" si="617"/>
        <v>2014</v>
      </c>
      <c r="W3927" t="str">
        <f t="shared" si="618"/>
        <v>Jun</v>
      </c>
      <c r="X3927" t="str">
        <f t="shared" si="619"/>
        <v>&lt;1000</v>
      </c>
      <c r="Y3927" s="12">
        <f>VLOOKUP(H3927,Table1[#All],2,)*Kickstarter!E3927</f>
        <v>15</v>
      </c>
      <c r="Z3927" s="5">
        <f>Y3927/'currency conversion'!$B$18</f>
        <v>3.2557613459617105E-7</v>
      </c>
    </row>
    <row r="3928" spans="1:26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0"/>
        <v>3.0000000000000001E-3</v>
      </c>
      <c r="P3928" s="6">
        <f t="shared" si="611"/>
        <v>15</v>
      </c>
      <c r="Q3928" t="str">
        <f t="shared" si="612"/>
        <v>theater</v>
      </c>
      <c r="R3928" t="str">
        <f t="shared" si="613"/>
        <v>plays</v>
      </c>
      <c r="S3928" s="10">
        <f t="shared" si="614"/>
        <v>41969.835046296299</v>
      </c>
      <c r="T3928" s="10">
        <f t="shared" si="615"/>
        <v>41999.835046296299</v>
      </c>
      <c r="U3928">
        <f t="shared" si="616"/>
        <v>2014</v>
      </c>
      <c r="V3928">
        <f t="shared" si="617"/>
        <v>2014</v>
      </c>
      <c r="W3928" t="str">
        <f t="shared" si="618"/>
        <v>Nov</v>
      </c>
      <c r="X3928" t="str">
        <f t="shared" si="619"/>
        <v>&lt;1000</v>
      </c>
      <c r="Y3928" s="12">
        <f>VLOOKUP(H3928,Table1[#All],2,)*Kickstarter!E3928</f>
        <v>10.649999999999999</v>
      </c>
      <c r="Z3928" s="5">
        <f>Y3928/'currency conversion'!$B$18</f>
        <v>2.3115905556328144E-7</v>
      </c>
    </row>
    <row r="3929" spans="1:26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0"/>
        <v>0.01</v>
      </c>
      <c r="P3929" s="6">
        <f t="shared" si="611"/>
        <v>12.5</v>
      </c>
      <c r="Q3929" t="str">
        <f t="shared" si="612"/>
        <v>theater</v>
      </c>
      <c r="R3929" t="str">
        <f t="shared" si="613"/>
        <v>plays</v>
      </c>
      <c r="S3929" s="10">
        <f t="shared" si="614"/>
        <v>41830.017407407409</v>
      </c>
      <c r="T3929" s="10">
        <f t="shared" si="615"/>
        <v>41860.017407407409</v>
      </c>
      <c r="U3929">
        <f t="shared" si="616"/>
        <v>2014</v>
      </c>
      <c r="V3929">
        <f t="shared" si="617"/>
        <v>2014</v>
      </c>
      <c r="W3929" t="str">
        <f t="shared" si="618"/>
        <v>Jul</v>
      </c>
      <c r="X3929" t="str">
        <f t="shared" si="619"/>
        <v>&lt;1000</v>
      </c>
      <c r="Y3929" s="12">
        <f>VLOOKUP(H3929,Table1[#All],2,)*Kickstarter!E3929</f>
        <v>32.75</v>
      </c>
      <c r="Z3929" s="5">
        <f>Y3929/'currency conversion'!$B$18</f>
        <v>7.108412272016402E-7</v>
      </c>
    </row>
    <row r="3930" spans="1:26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0"/>
        <v>0.13020000000000001</v>
      </c>
      <c r="P3930" s="6">
        <f t="shared" si="611"/>
        <v>93</v>
      </c>
      <c r="Q3930" t="str">
        <f t="shared" si="612"/>
        <v>theater</v>
      </c>
      <c r="R3930" t="str">
        <f t="shared" si="613"/>
        <v>plays</v>
      </c>
      <c r="S3930" s="10">
        <f t="shared" si="614"/>
        <v>42265.433182870373</v>
      </c>
      <c r="T3930" s="10">
        <f t="shared" si="615"/>
        <v>42292.957638888889</v>
      </c>
      <c r="U3930">
        <f t="shared" si="616"/>
        <v>2015</v>
      </c>
      <c r="V3930">
        <f t="shared" si="617"/>
        <v>2015</v>
      </c>
      <c r="W3930" t="str">
        <f t="shared" si="618"/>
        <v>Sep</v>
      </c>
      <c r="X3930" t="str">
        <f t="shared" si="619"/>
        <v>&lt;1000</v>
      </c>
      <c r="Y3930" s="12">
        <f>VLOOKUP(H3930,Table1[#All],2,)*Kickstarter!E3930</f>
        <v>651</v>
      </c>
      <c r="Z3930" s="5">
        <f>Y3930/'currency conversion'!$B$18</f>
        <v>1.4130004241473824E-5</v>
      </c>
    </row>
    <row r="3931" spans="1:26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0"/>
        <v>2.265E-2</v>
      </c>
      <c r="P3931" s="6">
        <f t="shared" si="611"/>
        <v>32.357142857142854</v>
      </c>
      <c r="Q3931" t="str">
        <f t="shared" si="612"/>
        <v>theater</v>
      </c>
      <c r="R3931" t="str">
        <f t="shared" si="613"/>
        <v>plays</v>
      </c>
      <c r="S3931" s="10">
        <f t="shared" si="614"/>
        <v>42601.577141203699</v>
      </c>
      <c r="T3931" s="10">
        <f t="shared" si="615"/>
        <v>42631.577141203699</v>
      </c>
      <c r="U3931">
        <f t="shared" si="616"/>
        <v>2016</v>
      </c>
      <c r="V3931">
        <f t="shared" si="617"/>
        <v>2016</v>
      </c>
      <c r="W3931" t="str">
        <f t="shared" si="618"/>
        <v>Aug</v>
      </c>
      <c r="X3931" t="str">
        <f t="shared" si="619"/>
        <v>&lt;1000</v>
      </c>
      <c r="Y3931" s="12">
        <f>VLOOKUP(H3931,Table1[#All],2,)*Kickstarter!E3931</f>
        <v>453</v>
      </c>
      <c r="Z3931" s="5">
        <f>Y3931/'currency conversion'!$B$18</f>
        <v>9.8323992648043662E-6</v>
      </c>
    </row>
    <row r="3932" spans="1:26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0"/>
        <v>0</v>
      </c>
      <c r="P3932" s="6">
        <f t="shared" si="611"/>
        <v>0</v>
      </c>
      <c r="Q3932" t="str">
        <f t="shared" si="612"/>
        <v>theater</v>
      </c>
      <c r="R3932" t="str">
        <f t="shared" si="613"/>
        <v>plays</v>
      </c>
      <c r="S3932" s="10">
        <f t="shared" si="614"/>
        <v>42433.088749999995</v>
      </c>
      <c r="T3932" s="10">
        <f t="shared" si="615"/>
        <v>42461</v>
      </c>
      <c r="U3932">
        <f t="shared" si="616"/>
        <v>2016</v>
      </c>
      <c r="V3932">
        <f t="shared" si="617"/>
        <v>2016</v>
      </c>
      <c r="W3932" t="str">
        <f t="shared" si="618"/>
        <v>Mar</v>
      </c>
      <c r="X3932" t="str">
        <f t="shared" si="619"/>
        <v>No funding</v>
      </c>
      <c r="Y3932" s="12">
        <f>VLOOKUP(H3932,Table1[#All],2,)*Kickstarter!E3932</f>
        <v>0</v>
      </c>
      <c r="Z3932" s="5">
        <f>Y3932/'currency conversion'!$B$18</f>
        <v>0</v>
      </c>
    </row>
    <row r="3933" spans="1:26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0"/>
        <v>0</v>
      </c>
      <c r="P3933" s="6">
        <f t="shared" si="611"/>
        <v>0</v>
      </c>
      <c r="Q3933" t="str">
        <f t="shared" si="612"/>
        <v>theater</v>
      </c>
      <c r="R3933" t="str">
        <f t="shared" si="613"/>
        <v>plays</v>
      </c>
      <c r="S3933" s="10">
        <f t="shared" si="614"/>
        <v>42227.901701388888</v>
      </c>
      <c r="T3933" s="10">
        <f t="shared" si="615"/>
        <v>42252.901701388888</v>
      </c>
      <c r="U3933">
        <f t="shared" si="616"/>
        <v>2015</v>
      </c>
      <c r="V3933">
        <f t="shared" si="617"/>
        <v>2015</v>
      </c>
      <c r="W3933" t="str">
        <f t="shared" si="618"/>
        <v>Aug</v>
      </c>
      <c r="X3933" t="str">
        <f t="shared" si="619"/>
        <v>No funding</v>
      </c>
      <c r="Y3933" s="12">
        <f>VLOOKUP(H3933,Table1[#All],2,)*Kickstarter!E3933</f>
        <v>0</v>
      </c>
      <c r="Z3933" s="5">
        <f>Y3933/'currency conversion'!$B$18</f>
        <v>0</v>
      </c>
    </row>
    <row r="3934" spans="1:26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0"/>
        <v>8.3333333333333331E-5</v>
      </c>
      <c r="P3934" s="6">
        <f t="shared" si="611"/>
        <v>1</v>
      </c>
      <c r="Q3934" t="str">
        <f t="shared" si="612"/>
        <v>theater</v>
      </c>
      <c r="R3934" t="str">
        <f t="shared" si="613"/>
        <v>plays</v>
      </c>
      <c r="S3934" s="10">
        <f t="shared" si="614"/>
        <v>42414.918564814812</v>
      </c>
      <c r="T3934" s="10">
        <f t="shared" si="615"/>
        <v>42444.876898148148</v>
      </c>
      <c r="U3934">
        <f t="shared" si="616"/>
        <v>2016</v>
      </c>
      <c r="V3934">
        <f t="shared" si="617"/>
        <v>2016</v>
      </c>
      <c r="W3934" t="str">
        <f t="shared" si="618"/>
        <v>Feb</v>
      </c>
      <c r="X3934" t="str">
        <f t="shared" si="619"/>
        <v>&lt;1000</v>
      </c>
      <c r="Y3934" s="12">
        <f>VLOOKUP(H3934,Table1[#All],2,)*Kickstarter!E3934</f>
        <v>1</v>
      </c>
      <c r="Z3934" s="5">
        <f>Y3934/'currency conversion'!$B$18</f>
        <v>2.1705075639744737E-8</v>
      </c>
    </row>
    <row r="3935" spans="1:26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0"/>
        <v>0.15742857142857142</v>
      </c>
      <c r="P3935" s="6">
        <f t="shared" si="611"/>
        <v>91.833333333333329</v>
      </c>
      <c r="Q3935" t="str">
        <f t="shared" si="612"/>
        <v>theater</v>
      </c>
      <c r="R3935" t="str">
        <f t="shared" si="613"/>
        <v>plays</v>
      </c>
      <c r="S3935" s="10">
        <f t="shared" si="614"/>
        <v>42538.718310185184</v>
      </c>
      <c r="T3935" s="10">
        <f t="shared" si="615"/>
        <v>42567.779861111107</v>
      </c>
      <c r="U3935">
        <f t="shared" si="616"/>
        <v>2016</v>
      </c>
      <c r="V3935">
        <f t="shared" si="617"/>
        <v>2016</v>
      </c>
      <c r="W3935" t="str">
        <f t="shared" si="618"/>
        <v>Jun</v>
      </c>
      <c r="X3935" t="str">
        <f t="shared" si="619"/>
        <v>1000 to 4999</v>
      </c>
      <c r="Y3935" s="12">
        <f>VLOOKUP(H3935,Table1[#All],2,)*Kickstarter!E3935</f>
        <v>1102</v>
      </c>
      <c r="Z3935" s="5">
        <f>Y3935/'currency conversion'!$B$18</f>
        <v>2.3918993354998701E-5</v>
      </c>
    </row>
    <row r="3936" spans="1:26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0"/>
        <v>0.11</v>
      </c>
      <c r="P3936" s="6">
        <f t="shared" si="611"/>
        <v>45.833333333333336</v>
      </c>
      <c r="Q3936" t="str">
        <f t="shared" si="612"/>
        <v>theater</v>
      </c>
      <c r="R3936" t="str">
        <f t="shared" si="613"/>
        <v>plays</v>
      </c>
      <c r="S3936" s="10">
        <f t="shared" si="614"/>
        <v>42233.421747685185</v>
      </c>
      <c r="T3936" s="10">
        <f t="shared" si="615"/>
        <v>42278.291666666672</v>
      </c>
      <c r="U3936">
        <f t="shared" si="616"/>
        <v>2015</v>
      </c>
      <c r="V3936">
        <f t="shared" si="617"/>
        <v>2015</v>
      </c>
      <c r="W3936" t="str">
        <f t="shared" si="618"/>
        <v>Aug</v>
      </c>
      <c r="X3936" t="str">
        <f t="shared" si="619"/>
        <v>&lt;1000</v>
      </c>
      <c r="Y3936" s="12">
        <f>VLOOKUP(H3936,Table1[#All],2,)*Kickstarter!E3936</f>
        <v>550</v>
      </c>
      <c r="Z3936" s="5">
        <f>Y3936/'currency conversion'!$B$18</f>
        <v>1.1937791601859606E-5</v>
      </c>
    </row>
    <row r="3937" spans="1:26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0"/>
        <v>0.43833333333333335</v>
      </c>
      <c r="P3937" s="6">
        <f t="shared" si="611"/>
        <v>57.173913043478258</v>
      </c>
      <c r="Q3937" t="str">
        <f t="shared" si="612"/>
        <v>theater</v>
      </c>
      <c r="R3937" t="str">
        <f t="shared" si="613"/>
        <v>plays</v>
      </c>
      <c r="S3937" s="10">
        <f t="shared" si="614"/>
        <v>42221.406782407408</v>
      </c>
      <c r="T3937" s="10">
        <f t="shared" si="615"/>
        <v>42281.406782407408</v>
      </c>
      <c r="U3937">
        <f t="shared" si="616"/>
        <v>2015</v>
      </c>
      <c r="V3937">
        <f t="shared" si="617"/>
        <v>2015</v>
      </c>
      <c r="W3937" t="str">
        <f t="shared" si="618"/>
        <v>Aug</v>
      </c>
      <c r="X3937" t="str">
        <f t="shared" si="619"/>
        <v>1000 to 4999</v>
      </c>
      <c r="Y3937" s="12">
        <f>VLOOKUP(H3937,Table1[#All],2,)*Kickstarter!E3937</f>
        <v>1722.65</v>
      </c>
      <c r="Z3937" s="5">
        <f>Y3937/'currency conversion'!$B$18</f>
        <v>3.7390248550806272E-5</v>
      </c>
    </row>
    <row r="3938" spans="1:26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0"/>
        <v>0</v>
      </c>
      <c r="P3938" s="6">
        <f t="shared" si="611"/>
        <v>0</v>
      </c>
      <c r="Q3938" t="str">
        <f t="shared" si="612"/>
        <v>theater</v>
      </c>
      <c r="R3938" t="str">
        <f t="shared" si="613"/>
        <v>plays</v>
      </c>
      <c r="S3938" s="10">
        <f t="shared" si="614"/>
        <v>42675.012962962966</v>
      </c>
      <c r="T3938" s="10">
        <f t="shared" si="615"/>
        <v>42705.054629629631</v>
      </c>
      <c r="U3938">
        <f t="shared" si="616"/>
        <v>2016</v>
      </c>
      <c r="V3938">
        <f t="shared" si="617"/>
        <v>2016</v>
      </c>
      <c r="W3938" t="str">
        <f t="shared" si="618"/>
        <v>Nov</v>
      </c>
      <c r="X3938" t="str">
        <f t="shared" si="619"/>
        <v>No funding</v>
      </c>
      <c r="Y3938" s="12">
        <f>VLOOKUP(H3938,Table1[#All],2,)*Kickstarter!E3938</f>
        <v>0</v>
      </c>
      <c r="Z3938" s="5">
        <f>Y3938/'currency conversion'!$B$18</f>
        <v>0</v>
      </c>
    </row>
    <row r="3939" spans="1:26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0"/>
        <v>0.86135181975736563</v>
      </c>
      <c r="P3939" s="6">
        <f t="shared" si="611"/>
        <v>248.5</v>
      </c>
      <c r="Q3939" t="str">
        <f t="shared" si="612"/>
        <v>theater</v>
      </c>
      <c r="R3939" t="str">
        <f t="shared" si="613"/>
        <v>plays</v>
      </c>
      <c r="S3939" s="10">
        <f t="shared" si="614"/>
        <v>42534.381481481483</v>
      </c>
      <c r="T3939" s="10">
        <f t="shared" si="615"/>
        <v>42562.381481481483</v>
      </c>
      <c r="U3939">
        <f t="shared" si="616"/>
        <v>2016</v>
      </c>
      <c r="V3939">
        <f t="shared" si="617"/>
        <v>2016</v>
      </c>
      <c r="W3939" t="str">
        <f t="shared" si="618"/>
        <v>Jun</v>
      </c>
      <c r="X3939" t="str">
        <f t="shared" si="619"/>
        <v>1000 to 4999</v>
      </c>
      <c r="Y3939" s="12">
        <f>VLOOKUP(H3939,Table1[#All],2,)*Kickstarter!E3939</f>
        <v>2485</v>
      </c>
      <c r="Z3939" s="5">
        <f>Y3939/'currency conversion'!$B$18</f>
        <v>5.3937112964765677E-5</v>
      </c>
    </row>
    <row r="3940" spans="1:26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0"/>
        <v>0.12196620583717357</v>
      </c>
      <c r="P3940" s="6">
        <f t="shared" si="611"/>
        <v>79.400000000000006</v>
      </c>
      <c r="Q3940" t="str">
        <f t="shared" si="612"/>
        <v>theater</v>
      </c>
      <c r="R3940" t="str">
        <f t="shared" si="613"/>
        <v>plays</v>
      </c>
      <c r="S3940" s="10">
        <f t="shared" si="614"/>
        <v>42151.655717592592</v>
      </c>
      <c r="T3940" s="10">
        <f t="shared" si="615"/>
        <v>42182.655717592592</v>
      </c>
      <c r="U3940">
        <f t="shared" si="616"/>
        <v>2015</v>
      </c>
      <c r="V3940">
        <f t="shared" si="617"/>
        <v>2015</v>
      </c>
      <c r="W3940" t="str">
        <f t="shared" si="618"/>
        <v>May</v>
      </c>
      <c r="X3940" t="str">
        <f t="shared" si="619"/>
        <v>&lt;1000</v>
      </c>
      <c r="Y3940" s="12">
        <f>VLOOKUP(H3940,Table1[#All],2,)*Kickstarter!E3940</f>
        <v>397</v>
      </c>
      <c r="Z3940" s="5">
        <f>Y3940/'currency conversion'!$B$18</f>
        <v>8.6169150289786605E-6</v>
      </c>
    </row>
    <row r="3941" spans="1:26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0"/>
        <v>1E-3</v>
      </c>
      <c r="P3941" s="6">
        <f t="shared" si="611"/>
        <v>5</v>
      </c>
      <c r="Q3941" t="str">
        <f t="shared" si="612"/>
        <v>theater</v>
      </c>
      <c r="R3941" t="str">
        <f t="shared" si="613"/>
        <v>plays</v>
      </c>
      <c r="S3941" s="10">
        <f t="shared" si="614"/>
        <v>41915.150219907409</v>
      </c>
      <c r="T3941" s="10">
        <f t="shared" si="615"/>
        <v>41918.9375</v>
      </c>
      <c r="U3941">
        <f t="shared" si="616"/>
        <v>2014</v>
      </c>
      <c r="V3941">
        <f t="shared" si="617"/>
        <v>2014</v>
      </c>
      <c r="W3941" t="str">
        <f t="shared" si="618"/>
        <v>Oct</v>
      </c>
      <c r="X3941" t="str">
        <f t="shared" si="619"/>
        <v>&lt;1000</v>
      </c>
      <c r="Y3941" s="12">
        <f>VLOOKUP(H3941,Table1[#All],2,)*Kickstarter!E3941</f>
        <v>3.55</v>
      </c>
      <c r="Z3941" s="5">
        <f>Y3941/'currency conversion'!$B$18</f>
        <v>7.7053018521093816E-8</v>
      </c>
    </row>
    <row r="3942" spans="1:26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0"/>
        <v>2.2000000000000001E-3</v>
      </c>
      <c r="P3942" s="6">
        <f t="shared" si="611"/>
        <v>5.5</v>
      </c>
      <c r="Q3942" t="str">
        <f t="shared" si="612"/>
        <v>theater</v>
      </c>
      <c r="R3942" t="str">
        <f t="shared" si="613"/>
        <v>plays</v>
      </c>
      <c r="S3942" s="10">
        <f t="shared" si="614"/>
        <v>41961.242488425924</v>
      </c>
      <c r="T3942" s="10">
        <f t="shared" si="615"/>
        <v>42006.242488425924</v>
      </c>
      <c r="U3942">
        <f t="shared" si="616"/>
        <v>2014</v>
      </c>
      <c r="V3942">
        <f t="shared" si="617"/>
        <v>2015</v>
      </c>
      <c r="W3942" t="str">
        <f t="shared" si="618"/>
        <v>Nov</v>
      </c>
      <c r="X3942" t="str">
        <f t="shared" si="619"/>
        <v>&lt;1000</v>
      </c>
      <c r="Y3942" s="12">
        <f>VLOOKUP(H3942,Table1[#All],2,)*Kickstarter!E3942</f>
        <v>11</v>
      </c>
      <c r="Z3942" s="5">
        <f>Y3942/'currency conversion'!$B$18</f>
        <v>2.3875583203719213E-7</v>
      </c>
    </row>
    <row r="3943" spans="1:26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0"/>
        <v>9.0909090909090905E-3</v>
      </c>
      <c r="P3943" s="6">
        <f t="shared" si="611"/>
        <v>25</v>
      </c>
      <c r="Q3943" t="str">
        <f t="shared" si="612"/>
        <v>theater</v>
      </c>
      <c r="R3943" t="str">
        <f t="shared" si="613"/>
        <v>plays</v>
      </c>
      <c r="S3943" s="10">
        <f t="shared" si="614"/>
        <v>41940.337233796294</v>
      </c>
      <c r="T3943" s="10">
        <f t="shared" si="615"/>
        <v>41967.791666666672</v>
      </c>
      <c r="U3943">
        <f t="shared" si="616"/>
        <v>2014</v>
      </c>
      <c r="V3943">
        <f t="shared" si="617"/>
        <v>2014</v>
      </c>
      <c r="W3943" t="str">
        <f t="shared" si="618"/>
        <v>Oct</v>
      </c>
      <c r="X3943" t="str">
        <f t="shared" si="619"/>
        <v>&lt;1000</v>
      </c>
      <c r="Y3943" s="12">
        <f>VLOOKUP(H3943,Table1[#All],2,)*Kickstarter!E3943</f>
        <v>50</v>
      </c>
      <c r="Z3943" s="5">
        <f>Y3943/'currency conversion'!$B$18</f>
        <v>1.085253781987237E-6</v>
      </c>
    </row>
    <row r="3944" spans="1:26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0"/>
        <v>0</v>
      </c>
      <c r="P3944" s="6">
        <f t="shared" si="611"/>
        <v>0</v>
      </c>
      <c r="Q3944" t="str">
        <f t="shared" si="612"/>
        <v>theater</v>
      </c>
      <c r="R3944" t="str">
        <f t="shared" si="613"/>
        <v>plays</v>
      </c>
      <c r="S3944" s="10">
        <f t="shared" si="614"/>
        <v>42111.654097222221</v>
      </c>
      <c r="T3944" s="10">
        <f t="shared" si="615"/>
        <v>42171.654097222221</v>
      </c>
      <c r="U3944">
        <f t="shared" si="616"/>
        <v>2015</v>
      </c>
      <c r="V3944">
        <f t="shared" si="617"/>
        <v>2015</v>
      </c>
      <c r="W3944" t="str">
        <f t="shared" si="618"/>
        <v>Apr</v>
      </c>
      <c r="X3944" t="str">
        <f t="shared" si="619"/>
        <v>No funding</v>
      </c>
      <c r="Y3944" s="12">
        <f>VLOOKUP(H3944,Table1[#All],2,)*Kickstarter!E3944</f>
        <v>0</v>
      </c>
      <c r="Z3944" s="5">
        <f>Y3944/'currency conversion'!$B$18</f>
        <v>0</v>
      </c>
    </row>
    <row r="3945" spans="1:26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0"/>
        <v>0.35639999999999999</v>
      </c>
      <c r="P3945" s="6">
        <f t="shared" si="611"/>
        <v>137.07692307692307</v>
      </c>
      <c r="Q3945" t="str">
        <f t="shared" si="612"/>
        <v>theater</v>
      </c>
      <c r="R3945" t="str">
        <f t="shared" si="613"/>
        <v>plays</v>
      </c>
      <c r="S3945" s="10">
        <f t="shared" si="614"/>
        <v>42279.528564814813</v>
      </c>
      <c r="T3945" s="10">
        <f t="shared" si="615"/>
        <v>42310.451388888891</v>
      </c>
      <c r="U3945">
        <f t="shared" si="616"/>
        <v>2015</v>
      </c>
      <c r="V3945">
        <f t="shared" si="617"/>
        <v>2015</v>
      </c>
      <c r="W3945" t="str">
        <f t="shared" si="618"/>
        <v>Oct</v>
      </c>
      <c r="X3945" t="str">
        <f t="shared" si="619"/>
        <v>1000 to 4999</v>
      </c>
      <c r="Y3945" s="12">
        <f>VLOOKUP(H3945,Table1[#All],2,)*Kickstarter!E3945</f>
        <v>1782</v>
      </c>
      <c r="Z3945" s="5">
        <f>Y3945/'currency conversion'!$B$18</f>
        <v>3.8678444790025122E-5</v>
      </c>
    </row>
    <row r="3946" spans="1:26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0"/>
        <v>0</v>
      </c>
      <c r="P3946" s="6">
        <f t="shared" si="611"/>
        <v>0</v>
      </c>
      <c r="Q3946" t="str">
        <f t="shared" si="612"/>
        <v>theater</v>
      </c>
      <c r="R3946" t="str">
        <f t="shared" si="613"/>
        <v>plays</v>
      </c>
      <c r="S3946" s="10">
        <f t="shared" si="614"/>
        <v>42213.412905092591</v>
      </c>
      <c r="T3946" s="10">
        <f t="shared" si="615"/>
        <v>42243.412905092591</v>
      </c>
      <c r="U3946">
        <f t="shared" si="616"/>
        <v>2015</v>
      </c>
      <c r="V3946">
        <f t="shared" si="617"/>
        <v>2015</v>
      </c>
      <c r="W3946" t="str">
        <f t="shared" si="618"/>
        <v>Jul</v>
      </c>
      <c r="X3946" t="str">
        <f t="shared" si="619"/>
        <v>No funding</v>
      </c>
      <c r="Y3946" s="12">
        <f>VLOOKUP(H3946,Table1[#All],2,)*Kickstarter!E3946</f>
        <v>0</v>
      </c>
      <c r="Z3946" s="5">
        <f>Y3946/'currency conversion'!$B$18</f>
        <v>0</v>
      </c>
    </row>
    <row r="3947" spans="1:26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0"/>
        <v>2.5000000000000001E-3</v>
      </c>
      <c r="P3947" s="6">
        <f t="shared" si="611"/>
        <v>5</v>
      </c>
      <c r="Q3947" t="str">
        <f t="shared" si="612"/>
        <v>theater</v>
      </c>
      <c r="R3947" t="str">
        <f t="shared" si="613"/>
        <v>plays</v>
      </c>
      <c r="S3947" s="10">
        <f t="shared" si="614"/>
        <v>42109.551712962959</v>
      </c>
      <c r="T3947" s="10">
        <f t="shared" si="615"/>
        <v>42139.551712962959</v>
      </c>
      <c r="U3947">
        <f t="shared" si="616"/>
        <v>2015</v>
      </c>
      <c r="V3947">
        <f t="shared" si="617"/>
        <v>2015</v>
      </c>
      <c r="W3947" t="str">
        <f t="shared" si="618"/>
        <v>Apr</v>
      </c>
      <c r="X3947" t="str">
        <f t="shared" si="619"/>
        <v>&lt;1000</v>
      </c>
      <c r="Y3947" s="12">
        <f>VLOOKUP(H3947,Table1[#All],2,)*Kickstarter!E3947</f>
        <v>5</v>
      </c>
      <c r="Z3947" s="5">
        <f>Y3947/'currency conversion'!$B$18</f>
        <v>1.0852537819872369E-7</v>
      </c>
    </row>
    <row r="3948" spans="1:26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0"/>
        <v>3.2500000000000001E-2</v>
      </c>
      <c r="P3948" s="6">
        <f t="shared" si="611"/>
        <v>39</v>
      </c>
      <c r="Q3948" t="str">
        <f t="shared" si="612"/>
        <v>theater</v>
      </c>
      <c r="R3948" t="str">
        <f t="shared" si="613"/>
        <v>plays</v>
      </c>
      <c r="S3948" s="10">
        <f t="shared" si="614"/>
        <v>42031.583587962959</v>
      </c>
      <c r="T3948" s="10">
        <f t="shared" si="615"/>
        <v>42063.083333333328</v>
      </c>
      <c r="U3948">
        <f t="shared" si="616"/>
        <v>2015</v>
      </c>
      <c r="V3948">
        <f t="shared" si="617"/>
        <v>2015</v>
      </c>
      <c r="W3948" t="str">
        <f t="shared" si="618"/>
        <v>Jan</v>
      </c>
      <c r="X3948" t="str">
        <f t="shared" si="619"/>
        <v>&lt;1000</v>
      </c>
      <c r="Y3948" s="12">
        <f>VLOOKUP(H3948,Table1[#All],2,)*Kickstarter!E3948</f>
        <v>195</v>
      </c>
      <c r="Z3948" s="5">
        <f>Y3948/'currency conversion'!$B$18</f>
        <v>4.2324897497502235E-6</v>
      </c>
    </row>
    <row r="3949" spans="1:26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0"/>
        <v>3.3666666666666664E-2</v>
      </c>
      <c r="P3949" s="6">
        <f t="shared" si="611"/>
        <v>50.5</v>
      </c>
      <c r="Q3949" t="str">
        <f t="shared" si="612"/>
        <v>theater</v>
      </c>
      <c r="R3949" t="str">
        <f t="shared" si="613"/>
        <v>plays</v>
      </c>
      <c r="S3949" s="10">
        <f t="shared" si="614"/>
        <v>42614.892870370371</v>
      </c>
      <c r="T3949" s="10">
        <f t="shared" si="615"/>
        <v>42644.892870370371</v>
      </c>
      <c r="U3949">
        <f t="shared" si="616"/>
        <v>2016</v>
      </c>
      <c r="V3949">
        <f t="shared" si="617"/>
        <v>2016</v>
      </c>
      <c r="W3949" t="str">
        <f t="shared" si="618"/>
        <v>Sep</v>
      </c>
      <c r="X3949" t="str">
        <f t="shared" si="619"/>
        <v>&lt;1000</v>
      </c>
      <c r="Y3949" s="12">
        <f>VLOOKUP(H3949,Table1[#All],2,)*Kickstarter!E3949</f>
        <v>101</v>
      </c>
      <c r="Z3949" s="5">
        <f>Y3949/'currency conversion'!$B$18</f>
        <v>2.1922126396142185E-6</v>
      </c>
    </row>
    <row r="3950" spans="1:26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0"/>
        <v>0</v>
      </c>
      <c r="P3950" s="6">
        <f t="shared" si="611"/>
        <v>0</v>
      </c>
      <c r="Q3950" t="str">
        <f t="shared" si="612"/>
        <v>theater</v>
      </c>
      <c r="R3950" t="str">
        <f t="shared" si="613"/>
        <v>plays</v>
      </c>
      <c r="S3950" s="10">
        <f t="shared" si="614"/>
        <v>41829.075497685189</v>
      </c>
      <c r="T3950" s="10">
        <f t="shared" si="615"/>
        <v>41889.075497685189</v>
      </c>
      <c r="U3950">
        <f t="shared" si="616"/>
        <v>2014</v>
      </c>
      <c r="V3950">
        <f t="shared" si="617"/>
        <v>2014</v>
      </c>
      <c r="W3950" t="str">
        <f t="shared" si="618"/>
        <v>Jul</v>
      </c>
      <c r="X3950" t="str">
        <f t="shared" si="619"/>
        <v>No funding</v>
      </c>
      <c r="Y3950" s="12">
        <f>VLOOKUP(H3950,Table1[#All],2,)*Kickstarter!E3950</f>
        <v>0</v>
      </c>
      <c r="Z3950" s="5">
        <f>Y3950/'currency conversion'!$B$18</f>
        <v>0</v>
      </c>
    </row>
    <row r="3951" spans="1:26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0"/>
        <v>0.15770000000000001</v>
      </c>
      <c r="P3951" s="6">
        <f t="shared" si="611"/>
        <v>49.28125</v>
      </c>
      <c r="Q3951" t="str">
        <f t="shared" si="612"/>
        <v>theater</v>
      </c>
      <c r="R3951" t="str">
        <f t="shared" si="613"/>
        <v>plays</v>
      </c>
      <c r="S3951" s="10">
        <f t="shared" si="614"/>
        <v>42015.870613425926</v>
      </c>
      <c r="T3951" s="10">
        <f t="shared" si="615"/>
        <v>42045.870613425926</v>
      </c>
      <c r="U3951">
        <f t="shared" si="616"/>
        <v>2015</v>
      </c>
      <c r="V3951">
        <f t="shared" si="617"/>
        <v>2015</v>
      </c>
      <c r="W3951" t="str">
        <f t="shared" si="618"/>
        <v>Jan</v>
      </c>
      <c r="X3951" t="str">
        <f t="shared" si="619"/>
        <v>1000 to 4999</v>
      </c>
      <c r="Y3951" s="12">
        <f>VLOOKUP(H3951,Table1[#All],2,)*Kickstarter!E3951</f>
        <v>1119.6699999999998</v>
      </c>
      <c r="Z3951" s="5">
        <f>Y3951/'currency conversion'!$B$18</f>
        <v>2.4302522041552987E-5</v>
      </c>
    </row>
    <row r="3952" spans="1:26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0"/>
        <v>6.2500000000000003E-3</v>
      </c>
      <c r="P3952" s="6">
        <f t="shared" si="611"/>
        <v>25</v>
      </c>
      <c r="Q3952" t="str">
        <f t="shared" si="612"/>
        <v>theater</v>
      </c>
      <c r="R3952" t="str">
        <f t="shared" si="613"/>
        <v>plays</v>
      </c>
      <c r="S3952" s="10">
        <f t="shared" si="614"/>
        <v>42439.452314814815</v>
      </c>
      <c r="T3952" s="10">
        <f t="shared" si="615"/>
        <v>42468.524305555555</v>
      </c>
      <c r="U3952">
        <f t="shared" si="616"/>
        <v>2016</v>
      </c>
      <c r="V3952">
        <f t="shared" si="617"/>
        <v>2016</v>
      </c>
      <c r="W3952" t="str">
        <f t="shared" si="618"/>
        <v>Mar</v>
      </c>
      <c r="X3952" t="str">
        <f t="shared" si="619"/>
        <v>&lt;1000</v>
      </c>
      <c r="Y3952" s="12">
        <f>VLOOKUP(H3952,Table1[#All],2,)*Kickstarter!E3952</f>
        <v>25</v>
      </c>
      <c r="Z3952" s="5">
        <f>Y3952/'currency conversion'!$B$18</f>
        <v>5.4262689099361849E-7</v>
      </c>
    </row>
    <row r="3953" spans="1:26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0"/>
        <v>5.0000000000000004E-6</v>
      </c>
      <c r="P3953" s="6">
        <f t="shared" si="611"/>
        <v>1</v>
      </c>
      <c r="Q3953" t="str">
        <f t="shared" si="612"/>
        <v>theater</v>
      </c>
      <c r="R3953" t="str">
        <f t="shared" si="613"/>
        <v>plays</v>
      </c>
      <c r="S3953" s="10">
        <f t="shared" si="614"/>
        <v>42433.575717592597</v>
      </c>
      <c r="T3953" s="10">
        <f t="shared" si="615"/>
        <v>42493.534050925926</v>
      </c>
      <c r="U3953">
        <f t="shared" si="616"/>
        <v>2016</v>
      </c>
      <c r="V3953">
        <f t="shared" si="617"/>
        <v>2016</v>
      </c>
      <c r="W3953" t="str">
        <f t="shared" si="618"/>
        <v>Mar</v>
      </c>
      <c r="X3953" t="str">
        <f t="shared" si="619"/>
        <v>&lt;1000</v>
      </c>
      <c r="Y3953" s="12">
        <f>VLOOKUP(H3953,Table1[#All],2,)*Kickstarter!E3953</f>
        <v>1.1399999999999999</v>
      </c>
      <c r="Z3953" s="5">
        <f>Y3953/'currency conversion'!$B$18</f>
        <v>2.4743786229308999E-8</v>
      </c>
    </row>
    <row r="3954" spans="1:26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0"/>
        <v>9.6153846153846159E-4</v>
      </c>
      <c r="P3954" s="6">
        <f t="shared" si="611"/>
        <v>25</v>
      </c>
      <c r="Q3954" t="str">
        <f t="shared" si="612"/>
        <v>theater</v>
      </c>
      <c r="R3954" t="str">
        <f t="shared" si="613"/>
        <v>plays</v>
      </c>
      <c r="S3954" s="10">
        <f t="shared" si="614"/>
        <v>42243.540393518517</v>
      </c>
      <c r="T3954" s="10">
        <f t="shared" si="615"/>
        <v>42303.540393518517</v>
      </c>
      <c r="U3954">
        <f t="shared" si="616"/>
        <v>2015</v>
      </c>
      <c r="V3954">
        <f t="shared" si="617"/>
        <v>2015</v>
      </c>
      <c r="W3954" t="str">
        <f t="shared" si="618"/>
        <v>Aug</v>
      </c>
      <c r="X3954" t="str">
        <f t="shared" si="619"/>
        <v>&lt;1000</v>
      </c>
      <c r="Y3954" s="12">
        <f>VLOOKUP(H3954,Table1[#All],2,)*Kickstarter!E3954</f>
        <v>25</v>
      </c>
      <c r="Z3954" s="5">
        <f>Y3954/'currency conversion'!$B$18</f>
        <v>5.4262689099361849E-7</v>
      </c>
    </row>
    <row r="3955" spans="1:26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0"/>
        <v>0</v>
      </c>
      <c r="P3955" s="6">
        <f t="shared" si="611"/>
        <v>0</v>
      </c>
      <c r="Q3955" t="str">
        <f t="shared" si="612"/>
        <v>theater</v>
      </c>
      <c r="R3955" t="str">
        <f t="shared" si="613"/>
        <v>plays</v>
      </c>
      <c r="S3955" s="10">
        <f t="shared" si="614"/>
        <v>42549.798449074078</v>
      </c>
      <c r="T3955" s="10">
        <f t="shared" si="615"/>
        <v>42580.728472222225</v>
      </c>
      <c r="U3955">
        <f t="shared" si="616"/>
        <v>2016</v>
      </c>
      <c r="V3955">
        <f t="shared" si="617"/>
        <v>2016</v>
      </c>
      <c r="W3955" t="str">
        <f t="shared" si="618"/>
        <v>Jun</v>
      </c>
      <c r="X3955" t="str">
        <f t="shared" si="619"/>
        <v>No funding</v>
      </c>
      <c r="Y3955" s="12">
        <f>VLOOKUP(H3955,Table1[#All],2,)*Kickstarter!E3955</f>
        <v>0</v>
      </c>
      <c r="Z3955" s="5">
        <f>Y3955/'currency conversion'!$B$18</f>
        <v>0</v>
      </c>
    </row>
    <row r="3956" spans="1:26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0"/>
        <v>0</v>
      </c>
      <c r="P3956" s="6">
        <f t="shared" si="611"/>
        <v>0</v>
      </c>
      <c r="Q3956" t="str">
        <f t="shared" si="612"/>
        <v>theater</v>
      </c>
      <c r="R3956" t="str">
        <f t="shared" si="613"/>
        <v>plays</v>
      </c>
      <c r="S3956" s="10">
        <f t="shared" si="614"/>
        <v>41774.401203703703</v>
      </c>
      <c r="T3956" s="10">
        <f t="shared" si="615"/>
        <v>41834.401203703703</v>
      </c>
      <c r="U3956">
        <f t="shared" si="616"/>
        <v>2014</v>
      </c>
      <c r="V3956">
        <f t="shared" si="617"/>
        <v>2014</v>
      </c>
      <c r="W3956" t="str">
        <f t="shared" si="618"/>
        <v>May</v>
      </c>
      <c r="X3956" t="str">
        <f t="shared" si="619"/>
        <v>No funding</v>
      </c>
      <c r="Y3956" s="12">
        <f>VLOOKUP(H3956,Table1[#All],2,)*Kickstarter!E3956</f>
        <v>0</v>
      </c>
      <c r="Z3956" s="5">
        <f>Y3956/'currency conversion'!$B$18</f>
        <v>0</v>
      </c>
    </row>
    <row r="3957" spans="1:26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0"/>
        <v>0.24285714285714285</v>
      </c>
      <c r="P3957" s="6">
        <f t="shared" si="611"/>
        <v>53.125</v>
      </c>
      <c r="Q3957" t="str">
        <f t="shared" si="612"/>
        <v>theater</v>
      </c>
      <c r="R3957" t="str">
        <f t="shared" si="613"/>
        <v>plays</v>
      </c>
      <c r="S3957" s="10">
        <f t="shared" si="614"/>
        <v>42306.598854166667</v>
      </c>
      <c r="T3957" s="10">
        <f t="shared" si="615"/>
        <v>42336.640520833331</v>
      </c>
      <c r="U3957">
        <f t="shared" si="616"/>
        <v>2015</v>
      </c>
      <c r="V3957">
        <f t="shared" si="617"/>
        <v>2015</v>
      </c>
      <c r="W3957" t="str">
        <f t="shared" si="618"/>
        <v>Oct</v>
      </c>
      <c r="X3957" t="str">
        <f t="shared" si="619"/>
        <v>&lt;1000</v>
      </c>
      <c r="Y3957" s="12">
        <f>VLOOKUP(H3957,Table1[#All],2,)*Kickstarter!E3957</f>
        <v>425</v>
      </c>
      <c r="Z3957" s="5">
        <f>Y3957/'currency conversion'!$B$18</f>
        <v>9.2246571468915142E-6</v>
      </c>
    </row>
    <row r="3958" spans="1:26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0"/>
        <v>0</v>
      </c>
      <c r="P3958" s="6">
        <f t="shared" si="611"/>
        <v>0</v>
      </c>
      <c r="Q3958" t="str">
        <f t="shared" si="612"/>
        <v>theater</v>
      </c>
      <c r="R3958" t="str">
        <f t="shared" si="613"/>
        <v>plays</v>
      </c>
      <c r="S3958" s="10">
        <f t="shared" si="614"/>
        <v>42457.682025462964</v>
      </c>
      <c r="T3958" s="10">
        <f t="shared" si="615"/>
        <v>42484.763888888891</v>
      </c>
      <c r="U3958">
        <f t="shared" si="616"/>
        <v>2016</v>
      </c>
      <c r="V3958">
        <f t="shared" si="617"/>
        <v>2016</v>
      </c>
      <c r="W3958" t="str">
        <f t="shared" si="618"/>
        <v>Mar</v>
      </c>
      <c r="X3958" t="str">
        <f t="shared" si="619"/>
        <v>No funding</v>
      </c>
      <c r="Y3958" s="12">
        <f>VLOOKUP(H3958,Table1[#All],2,)*Kickstarter!E3958</f>
        <v>0</v>
      </c>
      <c r="Z3958" s="5">
        <f>Y3958/'currency conversion'!$B$18</f>
        <v>0</v>
      </c>
    </row>
    <row r="3959" spans="1:26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0"/>
        <v>2.5000000000000001E-4</v>
      </c>
      <c r="P3959" s="6">
        <f t="shared" si="611"/>
        <v>7</v>
      </c>
      <c r="Q3959" t="str">
        <f t="shared" si="612"/>
        <v>theater</v>
      </c>
      <c r="R3959" t="str">
        <f t="shared" si="613"/>
        <v>plays</v>
      </c>
      <c r="S3959" s="10">
        <f t="shared" si="614"/>
        <v>42513.726319444446</v>
      </c>
      <c r="T3959" s="10">
        <f t="shared" si="615"/>
        <v>42559.726319444446</v>
      </c>
      <c r="U3959">
        <f t="shared" si="616"/>
        <v>2016</v>
      </c>
      <c r="V3959">
        <f t="shared" si="617"/>
        <v>2016</v>
      </c>
      <c r="W3959" t="str">
        <f t="shared" si="618"/>
        <v>May</v>
      </c>
      <c r="X3959" t="str">
        <f t="shared" si="619"/>
        <v>&lt;1000</v>
      </c>
      <c r="Y3959" s="12">
        <f>VLOOKUP(H3959,Table1[#All],2,)*Kickstarter!E3959</f>
        <v>7</v>
      </c>
      <c r="Z3959" s="5">
        <f>Y3959/'currency conversion'!$B$18</f>
        <v>1.5193552947821318E-7</v>
      </c>
    </row>
    <row r="3960" spans="1:26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0"/>
        <v>0.32050000000000001</v>
      </c>
      <c r="P3960" s="6">
        <f t="shared" si="611"/>
        <v>40.0625</v>
      </c>
      <c r="Q3960" t="str">
        <f t="shared" si="612"/>
        <v>theater</v>
      </c>
      <c r="R3960" t="str">
        <f t="shared" si="613"/>
        <v>plays</v>
      </c>
      <c r="S3960" s="10">
        <f t="shared" si="614"/>
        <v>41816.700370370367</v>
      </c>
      <c r="T3960" s="10">
        <f t="shared" si="615"/>
        <v>41853.333333333336</v>
      </c>
      <c r="U3960">
        <f t="shared" si="616"/>
        <v>2014</v>
      </c>
      <c r="V3960">
        <f t="shared" si="617"/>
        <v>2014</v>
      </c>
      <c r="W3960" t="str">
        <f t="shared" si="618"/>
        <v>Jun</v>
      </c>
      <c r="X3960" t="str">
        <f t="shared" si="619"/>
        <v>&lt;1000</v>
      </c>
      <c r="Y3960" s="12">
        <f>VLOOKUP(H3960,Table1[#All],2,)*Kickstarter!E3960</f>
        <v>641</v>
      </c>
      <c r="Z3960" s="5">
        <f>Y3960/'currency conversion'!$B$18</f>
        <v>1.3912953485076377E-5</v>
      </c>
    </row>
    <row r="3961" spans="1:26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0"/>
        <v>0.24333333333333335</v>
      </c>
      <c r="P3961" s="6">
        <f t="shared" si="611"/>
        <v>24.333333333333332</v>
      </c>
      <c r="Q3961" t="str">
        <f t="shared" si="612"/>
        <v>theater</v>
      </c>
      <c r="R3961" t="str">
        <f t="shared" si="613"/>
        <v>plays</v>
      </c>
      <c r="S3961" s="10">
        <f t="shared" si="614"/>
        <v>41880.538842592592</v>
      </c>
      <c r="T3961" s="10">
        <f t="shared" si="615"/>
        <v>41910.538842592592</v>
      </c>
      <c r="U3961">
        <f t="shared" si="616"/>
        <v>2014</v>
      </c>
      <c r="V3961">
        <f t="shared" si="617"/>
        <v>2014</v>
      </c>
      <c r="W3961" t="str">
        <f t="shared" si="618"/>
        <v>Aug</v>
      </c>
      <c r="X3961" t="str">
        <f t="shared" si="619"/>
        <v>&lt;1000</v>
      </c>
      <c r="Y3961" s="12">
        <f>VLOOKUP(H3961,Table1[#All],2,)*Kickstarter!E3961</f>
        <v>292</v>
      </c>
      <c r="Z3961" s="5">
        <f>Y3961/'currency conversion'!$B$18</f>
        <v>6.3378820868054635E-6</v>
      </c>
    </row>
    <row r="3962" spans="1:26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0"/>
        <v>1.4999999999999999E-2</v>
      </c>
      <c r="P3962" s="6">
        <f t="shared" si="611"/>
        <v>11.25</v>
      </c>
      <c r="Q3962" t="str">
        <f t="shared" si="612"/>
        <v>theater</v>
      </c>
      <c r="R3962" t="str">
        <f t="shared" si="613"/>
        <v>plays</v>
      </c>
      <c r="S3962" s="10">
        <f t="shared" si="614"/>
        <v>42342.595555555556</v>
      </c>
      <c r="T3962" s="10">
        <f t="shared" si="615"/>
        <v>42372.595555555556</v>
      </c>
      <c r="U3962">
        <f t="shared" si="616"/>
        <v>2015</v>
      </c>
      <c r="V3962">
        <f t="shared" si="617"/>
        <v>2016</v>
      </c>
      <c r="W3962" t="str">
        <f t="shared" si="618"/>
        <v>Dec</v>
      </c>
      <c r="X3962" t="str">
        <f t="shared" si="619"/>
        <v>&lt;1000</v>
      </c>
      <c r="Y3962" s="12">
        <f>VLOOKUP(H3962,Table1[#All],2,)*Kickstarter!E3962</f>
        <v>45</v>
      </c>
      <c r="Z3962" s="5">
        <f>Y3962/'currency conversion'!$B$18</f>
        <v>9.7672840378851326E-7</v>
      </c>
    </row>
    <row r="3963" spans="1:26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0"/>
        <v>4.1999999999999997E-3</v>
      </c>
      <c r="P3963" s="6">
        <f t="shared" si="611"/>
        <v>10.5</v>
      </c>
      <c r="Q3963" t="str">
        <f t="shared" si="612"/>
        <v>theater</v>
      </c>
      <c r="R3963" t="str">
        <f t="shared" si="613"/>
        <v>plays</v>
      </c>
      <c r="S3963" s="10">
        <f t="shared" si="614"/>
        <v>41745.641319444447</v>
      </c>
      <c r="T3963" s="10">
        <f t="shared" si="615"/>
        <v>41767.641319444447</v>
      </c>
      <c r="U3963">
        <f t="shared" si="616"/>
        <v>2014</v>
      </c>
      <c r="V3963">
        <f t="shared" si="617"/>
        <v>2014</v>
      </c>
      <c r="W3963" t="str">
        <f t="shared" si="618"/>
        <v>Apr</v>
      </c>
      <c r="X3963" t="str">
        <f t="shared" si="619"/>
        <v>&lt;1000</v>
      </c>
      <c r="Y3963" s="12">
        <f>VLOOKUP(H3963,Table1[#All],2,)*Kickstarter!E3963</f>
        <v>27.51</v>
      </c>
      <c r="Z3963" s="5">
        <f>Y3963/'currency conversion'!$B$18</f>
        <v>5.9710663084937773E-7</v>
      </c>
    </row>
    <row r="3964" spans="1:26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0"/>
        <v>3.214285714285714E-2</v>
      </c>
      <c r="P3964" s="6">
        <f t="shared" si="611"/>
        <v>15</v>
      </c>
      <c r="Q3964" t="str">
        <f t="shared" si="612"/>
        <v>theater</v>
      </c>
      <c r="R3964" t="str">
        <f t="shared" si="613"/>
        <v>plays</v>
      </c>
      <c r="S3964" s="10">
        <f t="shared" si="614"/>
        <v>42311.371458333335</v>
      </c>
      <c r="T3964" s="10">
        <f t="shared" si="615"/>
        <v>42336.371458333335</v>
      </c>
      <c r="U3964">
        <f t="shared" si="616"/>
        <v>2015</v>
      </c>
      <c r="V3964">
        <f t="shared" si="617"/>
        <v>2015</v>
      </c>
      <c r="W3964" t="str">
        <f t="shared" si="618"/>
        <v>Nov</v>
      </c>
      <c r="X3964" t="str">
        <f t="shared" si="619"/>
        <v>&lt;1000</v>
      </c>
      <c r="Y3964" s="12">
        <f>VLOOKUP(H3964,Table1[#All],2,)*Kickstarter!E3964</f>
        <v>58.95</v>
      </c>
      <c r="Z3964" s="5">
        <f>Y3964/'currency conversion'!$B$18</f>
        <v>1.2795142089629524E-6</v>
      </c>
    </row>
    <row r="3965" spans="1:26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0"/>
        <v>0</v>
      </c>
      <c r="P3965" s="6">
        <f t="shared" si="611"/>
        <v>0</v>
      </c>
      <c r="Q3965" t="str">
        <f t="shared" si="612"/>
        <v>theater</v>
      </c>
      <c r="R3965" t="str">
        <f t="shared" si="613"/>
        <v>plays</v>
      </c>
      <c r="S3965" s="10">
        <f t="shared" si="614"/>
        <v>42295.904131944444</v>
      </c>
      <c r="T3965" s="10">
        <f t="shared" si="615"/>
        <v>42325.945798611108</v>
      </c>
      <c r="U3965">
        <f t="shared" si="616"/>
        <v>2015</v>
      </c>
      <c r="V3965">
        <f t="shared" si="617"/>
        <v>2015</v>
      </c>
      <c r="W3965" t="str">
        <f t="shared" si="618"/>
        <v>Oct</v>
      </c>
      <c r="X3965" t="str">
        <f t="shared" si="619"/>
        <v>No funding</v>
      </c>
      <c r="Y3965" s="12">
        <f>VLOOKUP(H3965,Table1[#All],2,)*Kickstarter!E3965</f>
        <v>0</v>
      </c>
      <c r="Z3965" s="5">
        <f>Y3965/'currency conversion'!$B$18</f>
        <v>0</v>
      </c>
    </row>
    <row r="3966" spans="1:26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0"/>
        <v>6.3E-2</v>
      </c>
      <c r="P3966" s="6">
        <f t="shared" si="611"/>
        <v>42</v>
      </c>
      <c r="Q3966" t="str">
        <f t="shared" si="612"/>
        <v>theater</v>
      </c>
      <c r="R3966" t="str">
        <f t="shared" si="613"/>
        <v>plays</v>
      </c>
      <c r="S3966" s="10">
        <f t="shared" si="614"/>
        <v>42053.472060185188</v>
      </c>
      <c r="T3966" s="10">
        <f t="shared" si="615"/>
        <v>42113.430393518516</v>
      </c>
      <c r="U3966">
        <f t="shared" si="616"/>
        <v>2015</v>
      </c>
      <c r="V3966">
        <f t="shared" si="617"/>
        <v>2015</v>
      </c>
      <c r="W3966" t="str">
        <f t="shared" si="618"/>
        <v>Feb</v>
      </c>
      <c r="X3966" t="str">
        <f t="shared" si="619"/>
        <v>&lt;1000</v>
      </c>
      <c r="Y3966" s="12">
        <f>VLOOKUP(H3966,Table1[#All],2,)*Kickstarter!E3966</f>
        <v>126</v>
      </c>
      <c r="Z3966" s="5">
        <f>Y3966/'currency conversion'!$B$18</f>
        <v>2.7348395306078369E-6</v>
      </c>
    </row>
    <row r="3967" spans="1:26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0"/>
        <v>0.14249999999999999</v>
      </c>
      <c r="P3967" s="6">
        <f t="shared" si="611"/>
        <v>71.25</v>
      </c>
      <c r="Q3967" t="str">
        <f t="shared" si="612"/>
        <v>theater</v>
      </c>
      <c r="R3967" t="str">
        <f t="shared" si="613"/>
        <v>plays</v>
      </c>
      <c r="S3967" s="10">
        <f t="shared" si="614"/>
        <v>42413.985879629632</v>
      </c>
      <c r="T3967" s="10">
        <f t="shared" si="615"/>
        <v>42473.944212962961</v>
      </c>
      <c r="U3967">
        <f t="shared" si="616"/>
        <v>2016</v>
      </c>
      <c r="V3967">
        <f t="shared" si="617"/>
        <v>2016</v>
      </c>
      <c r="W3967" t="str">
        <f t="shared" si="618"/>
        <v>Feb</v>
      </c>
      <c r="X3967" t="str">
        <f t="shared" si="619"/>
        <v>&lt;1000</v>
      </c>
      <c r="Y3967" s="12">
        <f>VLOOKUP(H3967,Table1[#All],2,)*Kickstarter!E3967</f>
        <v>285</v>
      </c>
      <c r="Z3967" s="5">
        <f>Y3967/'currency conversion'!$B$18</f>
        <v>6.1859465573272501E-6</v>
      </c>
    </row>
    <row r="3968" spans="1:26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0"/>
        <v>6.0000000000000001E-3</v>
      </c>
      <c r="P3968" s="6">
        <f t="shared" si="611"/>
        <v>22.5</v>
      </c>
      <c r="Q3968" t="str">
        <f t="shared" si="612"/>
        <v>theater</v>
      </c>
      <c r="R3968" t="str">
        <f t="shared" si="613"/>
        <v>plays</v>
      </c>
      <c r="S3968" s="10">
        <f t="shared" si="614"/>
        <v>41801.461550925924</v>
      </c>
      <c r="T3968" s="10">
        <f t="shared" si="615"/>
        <v>41843.874305555553</v>
      </c>
      <c r="U3968">
        <f t="shared" si="616"/>
        <v>2014</v>
      </c>
      <c r="V3968">
        <f t="shared" si="617"/>
        <v>2014</v>
      </c>
      <c r="W3968" t="str">
        <f t="shared" si="618"/>
        <v>Jun</v>
      </c>
      <c r="X3968" t="str">
        <f t="shared" si="619"/>
        <v>&lt;1000</v>
      </c>
      <c r="Y3968" s="12">
        <f>VLOOKUP(H3968,Table1[#All],2,)*Kickstarter!E3968</f>
        <v>45</v>
      </c>
      <c r="Z3968" s="5">
        <f>Y3968/'currency conversion'!$B$18</f>
        <v>9.7672840378851326E-7</v>
      </c>
    </row>
    <row r="3969" spans="1:26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0"/>
        <v>0.2411764705882353</v>
      </c>
      <c r="P3969" s="6">
        <f t="shared" si="611"/>
        <v>41</v>
      </c>
      <c r="Q3969" t="str">
        <f t="shared" si="612"/>
        <v>theater</v>
      </c>
      <c r="R3969" t="str">
        <f t="shared" si="613"/>
        <v>plays</v>
      </c>
      <c r="S3969" s="10">
        <f t="shared" si="614"/>
        <v>42770.040590277778</v>
      </c>
      <c r="T3969" s="10">
        <f t="shared" si="615"/>
        <v>42800.040590277778</v>
      </c>
      <c r="U3969">
        <f t="shared" si="616"/>
        <v>2017</v>
      </c>
      <c r="V3969">
        <f t="shared" si="617"/>
        <v>2017</v>
      </c>
      <c r="W3969" t="str">
        <f t="shared" si="618"/>
        <v>Feb</v>
      </c>
      <c r="X3969" t="str">
        <f t="shared" si="619"/>
        <v>&lt;1000</v>
      </c>
      <c r="Y3969" s="12">
        <f>VLOOKUP(H3969,Table1[#All],2,)*Kickstarter!E3969</f>
        <v>410</v>
      </c>
      <c r="Z3969" s="5">
        <f>Y3969/'currency conversion'!$B$18</f>
        <v>8.8990810122953428E-6</v>
      </c>
    </row>
    <row r="3970" spans="1:26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0"/>
        <v>0.10539999999999999</v>
      </c>
      <c r="P3970" s="6">
        <f t="shared" si="611"/>
        <v>47.909090909090907</v>
      </c>
      <c r="Q3970" t="str">
        <f t="shared" si="612"/>
        <v>theater</v>
      </c>
      <c r="R3970" t="str">
        <f t="shared" si="613"/>
        <v>plays</v>
      </c>
      <c r="S3970" s="10">
        <f t="shared" si="614"/>
        <v>42452.565659722226</v>
      </c>
      <c r="T3970" s="10">
        <f t="shared" si="615"/>
        <v>42512.565659722226</v>
      </c>
      <c r="U3970">
        <f t="shared" si="616"/>
        <v>2016</v>
      </c>
      <c r="V3970">
        <f t="shared" si="617"/>
        <v>2016</v>
      </c>
      <c r="W3970" t="str">
        <f t="shared" si="618"/>
        <v>Mar</v>
      </c>
      <c r="X3970" t="str">
        <f t="shared" si="619"/>
        <v>&lt;1000</v>
      </c>
      <c r="Y3970" s="12">
        <f>VLOOKUP(H3970,Table1[#All],2,)*Kickstarter!E3970</f>
        <v>527</v>
      </c>
      <c r="Z3970" s="5">
        <f>Y3970/'currency conversion'!$B$18</f>
        <v>1.1438574862145477E-5</v>
      </c>
    </row>
    <row r="3971" spans="1:26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0">IF(D3971&lt;&gt;0,IF(E3971&lt;&gt;0,E3971/D3971,0),0)</f>
        <v>7.4690265486725665E-2</v>
      </c>
      <c r="P3971" s="6">
        <f t="shared" ref="P3971:P4034" si="621">IF(L3971&lt;&gt;0,IF(E3971&lt;&gt;0,E3971/L3971,0),0)</f>
        <v>35.166666666666664</v>
      </c>
      <c r="Q3971" t="str">
        <f t="shared" ref="Q3971:Q4034" si="622">LEFT(N3971,SEARCH("/",N3971,1)-1)</f>
        <v>theater</v>
      </c>
      <c r="R3971" t="str">
        <f t="shared" ref="R3971:R4034" si="623">RIGHT(N3971,LEN(N3971)-SEARCH("/",N3971,1))</f>
        <v>plays</v>
      </c>
      <c r="S3971" s="10">
        <f t="shared" ref="S3971:S4034" si="624">(J3971/86400)+25569+(-6/24)</f>
        <v>42601.604699074072</v>
      </c>
      <c r="T3971" s="10">
        <f t="shared" ref="T3971:T4034" si="625">(I3971/86400)+25569+(-6/24)</f>
        <v>42610.913194444445</v>
      </c>
      <c r="U3971">
        <f t="shared" ref="U3971:U4034" si="626">YEAR(S3971)</f>
        <v>2016</v>
      </c>
      <c r="V3971">
        <f t="shared" ref="V3971:V4034" si="627">YEAR(T3971)</f>
        <v>2016</v>
      </c>
      <c r="W3971" t="str">
        <f t="shared" ref="W3971:W4034" si="628">TEXT(S3971,"mmm")</f>
        <v>Aug</v>
      </c>
      <c r="X3971" t="str">
        <f t="shared" ref="X3971:X4034" si="629">IF(E3971=0,"No funding",IF(E3971&lt;1000,"&lt;1000",IF(E3971&lt;4999,"1000 to 4999",IF(E3971&lt;10000,"5000 to 9999",IF(E3971&lt;14999,"10000 to 14999",IF(E3971&lt;20000,"15000 to 19999",IF(E3971&lt;25000,"20000 to 24999",IF(E3971&lt;30000,"25000 to 29999",IF(E3971&lt;35000,"30000 to 34999",IF(E3971&lt;40000,"35000 to 39999",IF(E3971&lt;45000,"40000 to 44999",IF(E3971&lt;50000,"45000 to 49999","&gt;50000"))))))))))))</f>
        <v>&lt;1000</v>
      </c>
      <c r="Y3971" s="12">
        <f>VLOOKUP(H3971,Table1[#All],2,)*Kickstarter!E3971</f>
        <v>211</v>
      </c>
      <c r="Z3971" s="5">
        <f>Y3971/'currency conversion'!$B$18</f>
        <v>4.5797709599861394E-6</v>
      </c>
    </row>
    <row r="3972" spans="1:26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0"/>
        <v>7.3333333333333334E-4</v>
      </c>
      <c r="P3972" s="6">
        <f t="shared" si="621"/>
        <v>5.5</v>
      </c>
      <c r="Q3972" t="str">
        <f t="shared" si="622"/>
        <v>theater</v>
      </c>
      <c r="R3972" t="str">
        <f t="shared" si="623"/>
        <v>plays</v>
      </c>
      <c r="S3972" s="10">
        <f t="shared" si="624"/>
        <v>42447.613553240742</v>
      </c>
      <c r="T3972" s="10">
        <f t="shared" si="625"/>
        <v>42477.613553240742</v>
      </c>
      <c r="U3972">
        <f t="shared" si="626"/>
        <v>2016</v>
      </c>
      <c r="V3972">
        <f t="shared" si="627"/>
        <v>2016</v>
      </c>
      <c r="W3972" t="str">
        <f t="shared" si="628"/>
        <v>Mar</v>
      </c>
      <c r="X3972" t="str">
        <f t="shared" si="629"/>
        <v>&lt;1000</v>
      </c>
      <c r="Y3972" s="12">
        <f>VLOOKUP(H3972,Table1[#All],2,)*Kickstarter!E3972</f>
        <v>11</v>
      </c>
      <c r="Z3972" s="5">
        <f>Y3972/'currency conversion'!$B$18</f>
        <v>2.3875583203719213E-7</v>
      </c>
    </row>
    <row r="3973" spans="1:26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0"/>
        <v>9.7142857142857135E-3</v>
      </c>
      <c r="P3973" s="6">
        <f t="shared" si="621"/>
        <v>22.666666666666668</v>
      </c>
      <c r="Q3973" t="str">
        <f t="shared" si="622"/>
        <v>theater</v>
      </c>
      <c r="R3973" t="str">
        <f t="shared" si="623"/>
        <v>plays</v>
      </c>
      <c r="S3973" s="10">
        <f t="shared" si="624"/>
        <v>41811.286180555559</v>
      </c>
      <c r="T3973" s="10">
        <f t="shared" si="625"/>
        <v>41841.286180555559</v>
      </c>
      <c r="U3973">
        <f t="shared" si="626"/>
        <v>2014</v>
      </c>
      <c r="V3973">
        <f t="shared" si="627"/>
        <v>2014</v>
      </c>
      <c r="W3973" t="str">
        <f t="shared" si="628"/>
        <v>Jun</v>
      </c>
      <c r="X3973" t="str">
        <f t="shared" si="629"/>
        <v>&lt;1000</v>
      </c>
      <c r="Y3973" s="12">
        <f>VLOOKUP(H3973,Table1[#All],2,)*Kickstarter!E3973</f>
        <v>136</v>
      </c>
      <c r="Z3973" s="5">
        <f>Y3973/'currency conversion'!$B$18</f>
        <v>2.9518902870052843E-6</v>
      </c>
    </row>
    <row r="3974" spans="1:26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0"/>
        <v>0.21099999999999999</v>
      </c>
      <c r="P3974" s="6">
        <f t="shared" si="621"/>
        <v>26.375</v>
      </c>
      <c r="Q3974" t="str">
        <f t="shared" si="622"/>
        <v>theater</v>
      </c>
      <c r="R3974" t="str">
        <f t="shared" si="623"/>
        <v>plays</v>
      </c>
      <c r="S3974" s="10">
        <f t="shared" si="624"/>
        <v>41980.817523148144</v>
      </c>
      <c r="T3974" s="10">
        <f t="shared" si="625"/>
        <v>42040.817523148144</v>
      </c>
      <c r="U3974">
        <f t="shared" si="626"/>
        <v>2014</v>
      </c>
      <c r="V3974">
        <f t="shared" si="627"/>
        <v>2015</v>
      </c>
      <c r="W3974" t="str">
        <f t="shared" si="628"/>
        <v>Dec</v>
      </c>
      <c r="X3974" t="str">
        <f t="shared" si="629"/>
        <v>&lt;1000</v>
      </c>
      <c r="Y3974" s="12">
        <f>VLOOKUP(H3974,Table1[#All],2,)*Kickstarter!E3974</f>
        <v>211</v>
      </c>
      <c r="Z3974" s="5">
        <f>Y3974/'currency conversion'!$B$18</f>
        <v>4.5797709599861394E-6</v>
      </c>
    </row>
    <row r="3975" spans="1:26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0"/>
        <v>0.78100000000000003</v>
      </c>
      <c r="P3975" s="6">
        <f t="shared" si="621"/>
        <v>105.54054054054055</v>
      </c>
      <c r="Q3975" t="str">
        <f t="shared" si="622"/>
        <v>theater</v>
      </c>
      <c r="R3975" t="str">
        <f t="shared" si="623"/>
        <v>plays</v>
      </c>
      <c r="S3975" s="10">
        <f t="shared" si="624"/>
        <v>42469.43414351852</v>
      </c>
      <c r="T3975" s="10">
        <f t="shared" si="625"/>
        <v>42498.916666666672</v>
      </c>
      <c r="U3975">
        <f t="shared" si="626"/>
        <v>2016</v>
      </c>
      <c r="V3975">
        <f t="shared" si="627"/>
        <v>2016</v>
      </c>
      <c r="W3975" t="str">
        <f t="shared" si="628"/>
        <v>Apr</v>
      </c>
      <c r="X3975" t="str">
        <f t="shared" si="629"/>
        <v>1000 to 4999</v>
      </c>
      <c r="Y3975" s="12">
        <f>VLOOKUP(H3975,Table1[#All],2,)*Kickstarter!E3975</f>
        <v>3905</v>
      </c>
      <c r="Z3975" s="5">
        <f>Y3975/'currency conversion'!$B$18</f>
        <v>8.4758320373203204E-5</v>
      </c>
    </row>
    <row r="3976" spans="1:26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0"/>
        <v>0.32</v>
      </c>
      <c r="P3976" s="6">
        <f t="shared" si="621"/>
        <v>29.09090909090909</v>
      </c>
      <c r="Q3976" t="str">
        <f t="shared" si="622"/>
        <v>theater</v>
      </c>
      <c r="R3976" t="str">
        <f t="shared" si="623"/>
        <v>plays</v>
      </c>
      <c r="S3976" s="10">
        <f t="shared" si="624"/>
        <v>42493.296851851846</v>
      </c>
      <c r="T3976" s="10">
        <f t="shared" si="625"/>
        <v>42523.296851851846</v>
      </c>
      <c r="U3976">
        <f t="shared" si="626"/>
        <v>2016</v>
      </c>
      <c r="V3976">
        <f t="shared" si="627"/>
        <v>2016</v>
      </c>
      <c r="W3976" t="str">
        <f t="shared" si="628"/>
        <v>May</v>
      </c>
      <c r="X3976" t="str">
        <f t="shared" si="629"/>
        <v>&lt;1000</v>
      </c>
      <c r="Y3976" s="12">
        <f>VLOOKUP(H3976,Table1[#All],2,)*Kickstarter!E3976</f>
        <v>419.20000000000005</v>
      </c>
      <c r="Z3976" s="5">
        <f>Y3976/'currency conversion'!$B$18</f>
        <v>9.0987677081809959E-6</v>
      </c>
    </row>
    <row r="3977" spans="1:26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0"/>
        <v>0</v>
      </c>
      <c r="P3977" s="6">
        <f t="shared" si="621"/>
        <v>0</v>
      </c>
      <c r="Q3977" t="str">
        <f t="shared" si="622"/>
        <v>theater</v>
      </c>
      <c r="R3977" t="str">
        <f t="shared" si="623"/>
        <v>plays</v>
      </c>
      <c r="S3977" s="10">
        <f t="shared" si="624"/>
        <v>42534.616875</v>
      </c>
      <c r="T3977" s="10">
        <f t="shared" si="625"/>
        <v>42564.616875</v>
      </c>
      <c r="U3977">
        <f t="shared" si="626"/>
        <v>2016</v>
      </c>
      <c r="V3977">
        <f t="shared" si="627"/>
        <v>2016</v>
      </c>
      <c r="W3977" t="str">
        <f t="shared" si="628"/>
        <v>Jun</v>
      </c>
      <c r="X3977" t="str">
        <f t="shared" si="629"/>
        <v>No funding</v>
      </c>
      <c r="Y3977" s="12">
        <f>VLOOKUP(H3977,Table1[#All],2,)*Kickstarter!E3977</f>
        <v>0</v>
      </c>
      <c r="Z3977" s="5">
        <f>Y3977/'currency conversion'!$B$18</f>
        <v>0</v>
      </c>
    </row>
    <row r="3978" spans="1:26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0"/>
        <v>0.47692307692307695</v>
      </c>
      <c r="P3978" s="6">
        <f t="shared" si="621"/>
        <v>62</v>
      </c>
      <c r="Q3978" t="str">
        <f t="shared" si="622"/>
        <v>theater</v>
      </c>
      <c r="R3978" t="str">
        <f t="shared" si="623"/>
        <v>plays</v>
      </c>
      <c r="S3978" s="10">
        <f t="shared" si="624"/>
        <v>41830.608344907407</v>
      </c>
      <c r="T3978" s="10">
        <f t="shared" si="625"/>
        <v>41852.041666666664</v>
      </c>
      <c r="U3978">
        <f t="shared" si="626"/>
        <v>2014</v>
      </c>
      <c r="V3978">
        <f t="shared" si="627"/>
        <v>2014</v>
      </c>
      <c r="W3978" t="str">
        <f t="shared" si="628"/>
        <v>Jul</v>
      </c>
      <c r="X3978" t="str">
        <f t="shared" si="629"/>
        <v>&lt;1000</v>
      </c>
      <c r="Y3978" s="12">
        <f>VLOOKUP(H3978,Table1[#All],2,)*Kickstarter!E3978</f>
        <v>620</v>
      </c>
      <c r="Z3978" s="5">
        <f>Y3978/'currency conversion'!$B$18</f>
        <v>1.3457146896641737E-5</v>
      </c>
    </row>
    <row r="3979" spans="1:26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0"/>
        <v>1.4500000000000001E-2</v>
      </c>
      <c r="P3979" s="6">
        <f t="shared" si="621"/>
        <v>217.5</v>
      </c>
      <c r="Q3979" t="str">
        <f t="shared" si="622"/>
        <v>theater</v>
      </c>
      <c r="R3979" t="str">
        <f t="shared" si="623"/>
        <v>plays</v>
      </c>
      <c r="S3979" s="10">
        <f t="shared" si="624"/>
        <v>42543.538564814815</v>
      </c>
      <c r="T3979" s="10">
        <f t="shared" si="625"/>
        <v>42573.538564814815</v>
      </c>
      <c r="U3979">
        <f t="shared" si="626"/>
        <v>2016</v>
      </c>
      <c r="V3979">
        <f t="shared" si="627"/>
        <v>2016</v>
      </c>
      <c r="W3979" t="str">
        <f t="shared" si="628"/>
        <v>Jun</v>
      </c>
      <c r="X3979" t="str">
        <f t="shared" si="629"/>
        <v>1000 to 4999</v>
      </c>
      <c r="Y3979" s="12">
        <f>VLOOKUP(H3979,Table1[#All],2,)*Kickstarter!E3979</f>
        <v>1305</v>
      </c>
      <c r="Z3979" s="5">
        <f>Y3979/'currency conversion'!$B$18</f>
        <v>2.8325123709866882E-5</v>
      </c>
    </row>
    <row r="3980" spans="1:26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0"/>
        <v>0.107</v>
      </c>
      <c r="P3980" s="6">
        <f t="shared" si="621"/>
        <v>26.75</v>
      </c>
      <c r="Q3980" t="str">
        <f t="shared" si="622"/>
        <v>theater</v>
      </c>
      <c r="R3980" t="str">
        <f t="shared" si="623"/>
        <v>plays</v>
      </c>
      <c r="S3980" s="10">
        <f t="shared" si="624"/>
        <v>41975.392974537041</v>
      </c>
      <c r="T3980" s="10">
        <f t="shared" si="625"/>
        <v>42035.392974537041</v>
      </c>
      <c r="U3980">
        <f t="shared" si="626"/>
        <v>2014</v>
      </c>
      <c r="V3980">
        <f t="shared" si="627"/>
        <v>2015</v>
      </c>
      <c r="W3980" t="str">
        <f t="shared" si="628"/>
        <v>Dec</v>
      </c>
      <c r="X3980" t="str">
        <f t="shared" si="629"/>
        <v>&lt;1000</v>
      </c>
      <c r="Y3980" s="12">
        <f>VLOOKUP(H3980,Table1[#All],2,)*Kickstarter!E3980</f>
        <v>214</v>
      </c>
      <c r="Z3980" s="5">
        <f>Y3980/'currency conversion'!$B$18</f>
        <v>4.6448861869053739E-6</v>
      </c>
    </row>
    <row r="3981" spans="1:26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0"/>
        <v>1.8333333333333333E-2</v>
      </c>
      <c r="P3981" s="6">
        <f t="shared" si="621"/>
        <v>18.333333333333332</v>
      </c>
      <c r="Q3981" t="str">
        <f t="shared" si="622"/>
        <v>theater</v>
      </c>
      <c r="R3981" t="str">
        <f t="shared" si="623"/>
        <v>plays</v>
      </c>
      <c r="S3981" s="10">
        <f t="shared" si="624"/>
        <v>42069.653437500005</v>
      </c>
      <c r="T3981" s="10">
        <f t="shared" si="625"/>
        <v>42092.583333333328</v>
      </c>
      <c r="U3981">
        <f t="shared" si="626"/>
        <v>2015</v>
      </c>
      <c r="V3981">
        <f t="shared" si="627"/>
        <v>2015</v>
      </c>
      <c r="W3981" t="str">
        <f t="shared" si="628"/>
        <v>Mar</v>
      </c>
      <c r="X3981" t="str">
        <f t="shared" si="629"/>
        <v>&lt;1000</v>
      </c>
      <c r="Y3981" s="12">
        <f>VLOOKUP(H3981,Table1[#All],2,)*Kickstarter!E3981</f>
        <v>144.1</v>
      </c>
      <c r="Z3981" s="5">
        <f>Y3981/'currency conversion'!$B$18</f>
        <v>3.1277013996872167E-6</v>
      </c>
    </row>
    <row r="3982" spans="1:26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0"/>
        <v>0.18</v>
      </c>
      <c r="P3982" s="6">
        <f t="shared" si="621"/>
        <v>64.285714285714292</v>
      </c>
      <c r="Q3982" t="str">
        <f t="shared" si="622"/>
        <v>theater</v>
      </c>
      <c r="R3982" t="str">
        <f t="shared" si="623"/>
        <v>plays</v>
      </c>
      <c r="S3982" s="10">
        <f t="shared" si="624"/>
        <v>41795.348923611113</v>
      </c>
      <c r="T3982" s="10">
        <f t="shared" si="625"/>
        <v>41825.348923611113</v>
      </c>
      <c r="U3982">
        <f t="shared" si="626"/>
        <v>2014</v>
      </c>
      <c r="V3982">
        <f t="shared" si="627"/>
        <v>2014</v>
      </c>
      <c r="W3982" t="str">
        <f t="shared" si="628"/>
        <v>Jun</v>
      </c>
      <c r="X3982" t="str">
        <f t="shared" si="629"/>
        <v>&lt;1000</v>
      </c>
      <c r="Y3982" s="12">
        <f>VLOOKUP(H3982,Table1[#All],2,)*Kickstarter!E3982</f>
        <v>450</v>
      </c>
      <c r="Z3982" s="5">
        <f>Y3982/'currency conversion'!$B$18</f>
        <v>9.7672840378851326E-6</v>
      </c>
    </row>
    <row r="3983" spans="1:26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0"/>
        <v>4.0833333333333333E-2</v>
      </c>
      <c r="P3983" s="6">
        <f t="shared" si="621"/>
        <v>175</v>
      </c>
      <c r="Q3983" t="str">
        <f t="shared" si="622"/>
        <v>theater</v>
      </c>
      <c r="R3983" t="str">
        <f t="shared" si="623"/>
        <v>plays</v>
      </c>
      <c r="S3983" s="10">
        <f t="shared" si="624"/>
        <v>42507.929965277777</v>
      </c>
      <c r="T3983" s="10">
        <f t="shared" si="625"/>
        <v>42567.929965277777</v>
      </c>
      <c r="U3983">
        <f t="shared" si="626"/>
        <v>2016</v>
      </c>
      <c r="V3983">
        <f t="shared" si="627"/>
        <v>2016</v>
      </c>
      <c r="W3983" t="str">
        <f t="shared" si="628"/>
        <v>May</v>
      </c>
      <c r="X3983" t="str">
        <f t="shared" si="629"/>
        <v>1000 to 4999</v>
      </c>
      <c r="Y3983" s="12">
        <f>VLOOKUP(H3983,Table1[#All],2,)*Kickstarter!E3983</f>
        <v>1225</v>
      </c>
      <c r="Z3983" s="5">
        <f>Y3983/'currency conversion'!$B$18</f>
        <v>2.6588717658687306E-5</v>
      </c>
    </row>
    <row r="3984" spans="1:26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0"/>
        <v>0.2</v>
      </c>
      <c r="P3984" s="6">
        <f t="shared" si="621"/>
        <v>34</v>
      </c>
      <c r="Q3984" t="str">
        <f t="shared" si="622"/>
        <v>theater</v>
      </c>
      <c r="R3984" t="str">
        <f t="shared" si="623"/>
        <v>plays</v>
      </c>
      <c r="S3984" s="10">
        <f t="shared" si="624"/>
        <v>42132.559953703705</v>
      </c>
      <c r="T3984" s="10">
        <f t="shared" si="625"/>
        <v>42192.559953703705</v>
      </c>
      <c r="U3984">
        <f t="shared" si="626"/>
        <v>2015</v>
      </c>
      <c r="V3984">
        <f t="shared" si="627"/>
        <v>2015</v>
      </c>
      <c r="W3984" t="str">
        <f t="shared" si="628"/>
        <v>May</v>
      </c>
      <c r="X3984" t="str">
        <f t="shared" si="629"/>
        <v>&lt;1000</v>
      </c>
      <c r="Y3984" s="12">
        <f>VLOOKUP(H3984,Table1[#All],2,)*Kickstarter!E3984</f>
        <v>222.70000000000002</v>
      </c>
      <c r="Z3984" s="5">
        <f>Y3984/'currency conversion'!$B$18</f>
        <v>4.8337203449711539E-6</v>
      </c>
    </row>
    <row r="3985" spans="1:26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0"/>
        <v>0.34802513464991025</v>
      </c>
      <c r="P3985" s="6">
        <f t="shared" si="621"/>
        <v>84.282608695652172</v>
      </c>
      <c r="Q3985" t="str">
        <f t="shared" si="622"/>
        <v>theater</v>
      </c>
      <c r="R3985" t="str">
        <f t="shared" si="623"/>
        <v>plays</v>
      </c>
      <c r="S3985" s="10">
        <f t="shared" si="624"/>
        <v>41747.61986111111</v>
      </c>
      <c r="T3985" s="10">
        <f t="shared" si="625"/>
        <v>41779.040972222225</v>
      </c>
      <c r="U3985">
        <f t="shared" si="626"/>
        <v>2014</v>
      </c>
      <c r="V3985">
        <f t="shared" si="627"/>
        <v>2014</v>
      </c>
      <c r="W3985" t="str">
        <f t="shared" si="628"/>
        <v>Apr</v>
      </c>
      <c r="X3985" t="str">
        <f t="shared" si="629"/>
        <v>1000 to 4999</v>
      </c>
      <c r="Y3985" s="12">
        <f>VLOOKUP(H3985,Table1[#All],2,)*Kickstarter!E3985</f>
        <v>3877</v>
      </c>
      <c r="Z3985" s="5">
        <f>Y3985/'currency conversion'!$B$18</f>
        <v>8.4150578255290343E-5</v>
      </c>
    </row>
    <row r="3986" spans="1:26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0"/>
        <v>6.3333333333333339E-2</v>
      </c>
      <c r="P3986" s="6">
        <f t="shared" si="621"/>
        <v>9.5</v>
      </c>
      <c r="Q3986" t="str">
        <f t="shared" si="622"/>
        <v>theater</v>
      </c>
      <c r="R3986" t="str">
        <f t="shared" si="623"/>
        <v>plays</v>
      </c>
      <c r="S3986" s="10">
        <f t="shared" si="624"/>
        <v>41920.713472222225</v>
      </c>
      <c r="T3986" s="10">
        <f t="shared" si="625"/>
        <v>41950.75</v>
      </c>
      <c r="U3986">
        <f t="shared" si="626"/>
        <v>2014</v>
      </c>
      <c r="V3986">
        <f t="shared" si="627"/>
        <v>2014</v>
      </c>
      <c r="W3986" t="str">
        <f t="shared" si="628"/>
        <v>Oct</v>
      </c>
      <c r="X3986" t="str">
        <f t="shared" si="629"/>
        <v>&lt;1000</v>
      </c>
      <c r="Y3986" s="12">
        <f>VLOOKUP(H3986,Table1[#All],2,)*Kickstarter!E3986</f>
        <v>124.45</v>
      </c>
      <c r="Z3986" s="5">
        <f>Y3986/'currency conversion'!$B$18</f>
        <v>2.7011966633662328E-6</v>
      </c>
    </row>
    <row r="3987" spans="1:26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0"/>
        <v>0.32050000000000001</v>
      </c>
      <c r="P3987" s="6">
        <f t="shared" si="621"/>
        <v>33.736842105263158</v>
      </c>
      <c r="Q3987" t="str">
        <f t="shared" si="622"/>
        <v>theater</v>
      </c>
      <c r="R3987" t="str">
        <f t="shared" si="623"/>
        <v>plays</v>
      </c>
      <c r="S3987" s="10">
        <f t="shared" si="624"/>
        <v>42399.457407407404</v>
      </c>
      <c r="T3987" s="10">
        <f t="shared" si="625"/>
        <v>42420.628472222219</v>
      </c>
      <c r="U3987">
        <f t="shared" si="626"/>
        <v>2016</v>
      </c>
      <c r="V3987">
        <f t="shared" si="627"/>
        <v>2016</v>
      </c>
      <c r="W3987" t="str">
        <f t="shared" si="628"/>
        <v>Jan</v>
      </c>
      <c r="X3987" t="str">
        <f t="shared" si="629"/>
        <v>&lt;1000</v>
      </c>
      <c r="Y3987" s="12">
        <f>VLOOKUP(H3987,Table1[#All],2,)*Kickstarter!E3987</f>
        <v>641</v>
      </c>
      <c r="Z3987" s="5">
        <f>Y3987/'currency conversion'!$B$18</f>
        <v>1.3912953485076377E-5</v>
      </c>
    </row>
    <row r="3988" spans="1:26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0"/>
        <v>9.7600000000000006E-2</v>
      </c>
      <c r="P3988" s="6">
        <f t="shared" si="621"/>
        <v>37.53846153846154</v>
      </c>
      <c r="Q3988" t="str">
        <f t="shared" si="622"/>
        <v>theater</v>
      </c>
      <c r="R3988" t="str">
        <f t="shared" si="623"/>
        <v>plays</v>
      </c>
      <c r="S3988" s="10">
        <f t="shared" si="624"/>
        <v>42467.298541666663</v>
      </c>
      <c r="T3988" s="10">
        <f t="shared" si="625"/>
        <v>42496.294444444444</v>
      </c>
      <c r="U3988">
        <f t="shared" si="626"/>
        <v>2016</v>
      </c>
      <c r="V3988">
        <f t="shared" si="627"/>
        <v>2016</v>
      </c>
      <c r="W3988" t="str">
        <f t="shared" si="628"/>
        <v>Apr</v>
      </c>
      <c r="X3988" t="str">
        <f t="shared" si="629"/>
        <v>&lt;1000</v>
      </c>
      <c r="Y3988" s="12">
        <f>VLOOKUP(H3988,Table1[#All],2,)*Kickstarter!E3988</f>
        <v>639.28</v>
      </c>
      <c r="Z3988" s="5">
        <f>Y3988/'currency conversion'!$B$18</f>
        <v>1.3875620754976015E-5</v>
      </c>
    </row>
    <row r="3989" spans="1:26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0"/>
        <v>0.3775</v>
      </c>
      <c r="P3989" s="6">
        <f t="shared" si="621"/>
        <v>11.615384615384615</v>
      </c>
      <c r="Q3989" t="str">
        <f t="shared" si="622"/>
        <v>theater</v>
      </c>
      <c r="R3989" t="str">
        <f t="shared" si="623"/>
        <v>plays</v>
      </c>
      <c r="S3989" s="10">
        <f t="shared" si="624"/>
        <v>41765.67465277778</v>
      </c>
      <c r="T3989" s="10">
        <f t="shared" si="625"/>
        <v>41775.67465277778</v>
      </c>
      <c r="U3989">
        <f t="shared" si="626"/>
        <v>2014</v>
      </c>
      <c r="V3989">
        <f t="shared" si="627"/>
        <v>2014</v>
      </c>
      <c r="W3989" t="str">
        <f t="shared" si="628"/>
        <v>May</v>
      </c>
      <c r="X3989" t="str">
        <f t="shared" si="629"/>
        <v>&lt;1000</v>
      </c>
      <c r="Y3989" s="12">
        <f>VLOOKUP(H3989,Table1[#All],2,)*Kickstarter!E3989</f>
        <v>197.81</v>
      </c>
      <c r="Z3989" s="5">
        <f>Y3989/'currency conversion'!$B$18</f>
        <v>4.2934810122979064E-6</v>
      </c>
    </row>
    <row r="3990" spans="1:26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0"/>
        <v>2.1333333333333333E-2</v>
      </c>
      <c r="P3990" s="6">
        <f t="shared" si="621"/>
        <v>8</v>
      </c>
      <c r="Q3990" t="str">
        <f t="shared" si="622"/>
        <v>theater</v>
      </c>
      <c r="R3990" t="str">
        <f t="shared" si="623"/>
        <v>plays</v>
      </c>
      <c r="S3990" s="10">
        <f t="shared" si="624"/>
        <v>42229.83116898148</v>
      </c>
      <c r="T3990" s="10">
        <f t="shared" si="625"/>
        <v>42244.83116898148</v>
      </c>
      <c r="U3990">
        <f t="shared" si="626"/>
        <v>2015</v>
      </c>
      <c r="V3990">
        <f t="shared" si="627"/>
        <v>2015</v>
      </c>
      <c r="W3990" t="str">
        <f t="shared" si="628"/>
        <v>Aug</v>
      </c>
      <c r="X3990" t="str">
        <f t="shared" si="629"/>
        <v>&lt;1000</v>
      </c>
      <c r="Y3990" s="12">
        <f>VLOOKUP(H3990,Table1[#All],2,)*Kickstarter!E3990</f>
        <v>32</v>
      </c>
      <c r="Z3990" s="5">
        <f>Y3990/'currency conversion'!$B$18</f>
        <v>6.9456242047183159E-7</v>
      </c>
    </row>
    <row r="3991" spans="1:26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0"/>
        <v>0</v>
      </c>
      <c r="P3991" s="6">
        <f t="shared" si="621"/>
        <v>0</v>
      </c>
      <c r="Q3991" t="str">
        <f t="shared" si="622"/>
        <v>theater</v>
      </c>
      <c r="R3991" t="str">
        <f t="shared" si="623"/>
        <v>plays</v>
      </c>
      <c r="S3991" s="10">
        <f t="shared" si="624"/>
        <v>42286.499780092592</v>
      </c>
      <c r="T3991" s="10">
        <f t="shared" si="625"/>
        <v>42316.541446759264</v>
      </c>
      <c r="U3991">
        <f t="shared" si="626"/>
        <v>2015</v>
      </c>
      <c r="V3991">
        <f t="shared" si="627"/>
        <v>2015</v>
      </c>
      <c r="W3991" t="str">
        <f t="shared" si="628"/>
        <v>Oct</v>
      </c>
      <c r="X3991" t="str">
        <f t="shared" si="629"/>
        <v>No funding</v>
      </c>
      <c r="Y3991" s="12">
        <f>VLOOKUP(H3991,Table1[#All],2,)*Kickstarter!E3991</f>
        <v>0</v>
      </c>
      <c r="Z3991" s="5">
        <f>Y3991/'currency conversion'!$B$18</f>
        <v>0</v>
      </c>
    </row>
    <row r="3992" spans="1:26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0"/>
        <v>4.1818181818181817E-2</v>
      </c>
      <c r="P3992" s="6">
        <f t="shared" si="621"/>
        <v>23</v>
      </c>
      <c r="Q3992" t="str">
        <f t="shared" si="622"/>
        <v>theater</v>
      </c>
      <c r="R3992" t="str">
        <f t="shared" si="623"/>
        <v>plays</v>
      </c>
      <c r="S3992" s="10">
        <f t="shared" si="624"/>
        <v>42401.422372685185</v>
      </c>
      <c r="T3992" s="10">
        <f t="shared" si="625"/>
        <v>42431.422372685185</v>
      </c>
      <c r="U3992">
        <f t="shared" si="626"/>
        <v>2016</v>
      </c>
      <c r="V3992">
        <f t="shared" si="627"/>
        <v>2016</v>
      </c>
      <c r="W3992" t="str">
        <f t="shared" si="628"/>
        <v>Feb</v>
      </c>
      <c r="X3992" t="str">
        <f t="shared" si="629"/>
        <v>&lt;1000</v>
      </c>
      <c r="Y3992" s="12">
        <f>VLOOKUP(H3992,Table1[#All],2,)*Kickstarter!E3992</f>
        <v>90.39</v>
      </c>
      <c r="Z3992" s="5">
        <f>Y3992/'currency conversion'!$B$18</f>
        <v>1.961921787076527E-6</v>
      </c>
    </row>
    <row r="3993" spans="1:26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0"/>
        <v>0.2</v>
      </c>
      <c r="P3993" s="6">
        <f t="shared" si="621"/>
        <v>100</v>
      </c>
      <c r="Q3993" t="str">
        <f t="shared" si="622"/>
        <v>theater</v>
      </c>
      <c r="R3993" t="str">
        <f t="shared" si="623"/>
        <v>plays</v>
      </c>
      <c r="S3993" s="10">
        <f t="shared" si="624"/>
        <v>42125.394467592589</v>
      </c>
      <c r="T3993" s="10">
        <f t="shared" si="625"/>
        <v>42155.394467592589</v>
      </c>
      <c r="U3993">
        <f t="shared" si="626"/>
        <v>2015</v>
      </c>
      <c r="V3993">
        <f t="shared" si="627"/>
        <v>2015</v>
      </c>
      <c r="W3993" t="str">
        <f t="shared" si="628"/>
        <v>May</v>
      </c>
      <c r="X3993" t="str">
        <f t="shared" si="629"/>
        <v>&lt;1000</v>
      </c>
      <c r="Y3993" s="12">
        <f>VLOOKUP(H3993,Table1[#All],2,)*Kickstarter!E3993</f>
        <v>100</v>
      </c>
      <c r="Z3993" s="5">
        <f>Y3993/'currency conversion'!$B$18</f>
        <v>2.170507563974474E-6</v>
      </c>
    </row>
    <row r="3994" spans="1:26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0"/>
        <v>5.4100000000000002E-2</v>
      </c>
      <c r="P3994" s="6">
        <f t="shared" si="621"/>
        <v>60.111111111111114</v>
      </c>
      <c r="Q3994" t="str">
        <f t="shared" si="622"/>
        <v>theater</v>
      </c>
      <c r="R3994" t="str">
        <f t="shared" si="623"/>
        <v>plays</v>
      </c>
      <c r="S3994" s="10">
        <f t="shared" si="624"/>
        <v>42289.69049768518</v>
      </c>
      <c r="T3994" s="10">
        <f t="shared" si="625"/>
        <v>42349.732164351852</v>
      </c>
      <c r="U3994">
        <f t="shared" si="626"/>
        <v>2015</v>
      </c>
      <c r="V3994">
        <f t="shared" si="627"/>
        <v>2015</v>
      </c>
      <c r="W3994" t="str">
        <f t="shared" si="628"/>
        <v>Oct</v>
      </c>
      <c r="X3994" t="str">
        <f t="shared" si="629"/>
        <v>&lt;1000</v>
      </c>
      <c r="Y3994" s="12">
        <f>VLOOKUP(H3994,Table1[#All],2,)*Kickstarter!E3994</f>
        <v>541</v>
      </c>
      <c r="Z3994" s="5">
        <f>Y3994/'currency conversion'!$B$18</f>
        <v>1.1742445921101904E-5</v>
      </c>
    </row>
    <row r="3995" spans="1:26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0"/>
        <v>6.0000000000000002E-5</v>
      </c>
      <c r="P3995" s="6">
        <f t="shared" si="621"/>
        <v>3</v>
      </c>
      <c r="Q3995" t="str">
        <f t="shared" si="622"/>
        <v>theater</v>
      </c>
      <c r="R3995" t="str">
        <f t="shared" si="623"/>
        <v>plays</v>
      </c>
      <c r="S3995" s="10">
        <f t="shared" si="624"/>
        <v>42107.614722222221</v>
      </c>
      <c r="T3995" s="10">
        <f t="shared" si="625"/>
        <v>42137.614722222221</v>
      </c>
      <c r="U3995">
        <f t="shared" si="626"/>
        <v>2015</v>
      </c>
      <c r="V3995">
        <f t="shared" si="627"/>
        <v>2015</v>
      </c>
      <c r="W3995" t="str">
        <f t="shared" si="628"/>
        <v>Apr</v>
      </c>
      <c r="X3995" t="str">
        <f t="shared" si="629"/>
        <v>&lt;1000</v>
      </c>
      <c r="Y3995" s="12">
        <f>VLOOKUP(H3995,Table1[#All],2,)*Kickstarter!E3995</f>
        <v>3</v>
      </c>
      <c r="Z3995" s="5">
        <f>Y3995/'currency conversion'!$B$18</f>
        <v>6.5115226919234218E-8</v>
      </c>
    </row>
    <row r="3996" spans="1:26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0"/>
        <v>2.5000000000000001E-3</v>
      </c>
      <c r="P3996" s="6">
        <f t="shared" si="621"/>
        <v>5</v>
      </c>
      <c r="Q3996" t="str">
        <f t="shared" si="622"/>
        <v>theater</v>
      </c>
      <c r="R3996" t="str">
        <f t="shared" si="623"/>
        <v>plays</v>
      </c>
      <c r="S3996" s="10">
        <f t="shared" si="624"/>
        <v>41809.139930555553</v>
      </c>
      <c r="T3996" s="10">
        <f t="shared" si="625"/>
        <v>41839.139930555553</v>
      </c>
      <c r="U3996">
        <f t="shared" si="626"/>
        <v>2014</v>
      </c>
      <c r="V3996">
        <f t="shared" si="627"/>
        <v>2014</v>
      </c>
      <c r="W3996" t="str">
        <f t="shared" si="628"/>
        <v>Jun</v>
      </c>
      <c r="X3996" t="str">
        <f t="shared" si="629"/>
        <v>&lt;1000</v>
      </c>
      <c r="Y3996" s="12">
        <f>VLOOKUP(H3996,Table1[#All],2,)*Kickstarter!E3996</f>
        <v>5</v>
      </c>
      <c r="Z3996" s="5">
        <f>Y3996/'currency conversion'!$B$18</f>
        <v>1.0852537819872369E-7</v>
      </c>
    </row>
    <row r="3997" spans="1:26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0"/>
        <v>0.35</v>
      </c>
      <c r="P3997" s="6">
        <f t="shared" si="621"/>
        <v>17.5</v>
      </c>
      <c r="Q3997" t="str">
        <f t="shared" si="622"/>
        <v>theater</v>
      </c>
      <c r="R3997" t="str">
        <f t="shared" si="623"/>
        <v>plays</v>
      </c>
      <c r="S3997" s="10">
        <f t="shared" si="624"/>
        <v>42019.433761574073</v>
      </c>
      <c r="T3997" s="10">
        <f t="shared" si="625"/>
        <v>42049.227083333331</v>
      </c>
      <c r="U3997">
        <f t="shared" si="626"/>
        <v>2015</v>
      </c>
      <c r="V3997">
        <f t="shared" si="627"/>
        <v>2015</v>
      </c>
      <c r="W3997" t="str">
        <f t="shared" si="628"/>
        <v>Jan</v>
      </c>
      <c r="X3997" t="str">
        <f t="shared" si="629"/>
        <v>&lt;1000</v>
      </c>
      <c r="Y3997" s="12">
        <f>VLOOKUP(H3997,Table1[#All],2,)*Kickstarter!E3997</f>
        <v>91.7</v>
      </c>
      <c r="Z3997" s="5">
        <f>Y3997/'currency conversion'!$B$18</f>
        <v>1.9903554361645926E-6</v>
      </c>
    </row>
    <row r="3998" spans="1:26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0"/>
        <v>0.16566666666666666</v>
      </c>
      <c r="P3998" s="6">
        <f t="shared" si="621"/>
        <v>29.235294117647058</v>
      </c>
      <c r="Q3998" t="str">
        <f t="shared" si="622"/>
        <v>theater</v>
      </c>
      <c r="R3998" t="str">
        <f t="shared" si="623"/>
        <v>plays</v>
      </c>
      <c r="S3998" s="10">
        <f t="shared" si="624"/>
        <v>41950.016944444447</v>
      </c>
      <c r="T3998" s="10">
        <f t="shared" si="625"/>
        <v>41963.419444444444</v>
      </c>
      <c r="U3998">
        <f t="shared" si="626"/>
        <v>2014</v>
      </c>
      <c r="V3998">
        <f t="shared" si="627"/>
        <v>2014</v>
      </c>
      <c r="W3998" t="str">
        <f t="shared" si="628"/>
        <v>Nov</v>
      </c>
      <c r="X3998" t="str">
        <f t="shared" si="629"/>
        <v>&lt;1000</v>
      </c>
      <c r="Y3998" s="12">
        <f>VLOOKUP(H3998,Table1[#All],2,)*Kickstarter!E3998</f>
        <v>497</v>
      </c>
      <c r="Z3998" s="5">
        <f>Y3998/'currency conversion'!$B$18</f>
        <v>1.0787422592953134E-5</v>
      </c>
    </row>
    <row r="3999" spans="1:26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0"/>
        <v>0</v>
      </c>
      <c r="P3999" s="6">
        <f t="shared" si="621"/>
        <v>0</v>
      </c>
      <c r="Q3999" t="str">
        <f t="shared" si="622"/>
        <v>theater</v>
      </c>
      <c r="R3999" t="str">
        <f t="shared" si="623"/>
        <v>plays</v>
      </c>
      <c r="S3999" s="10">
        <f t="shared" si="624"/>
        <v>42069.141446759255</v>
      </c>
      <c r="T3999" s="10">
        <f t="shared" si="625"/>
        <v>42099.099780092598</v>
      </c>
      <c r="U3999">
        <f t="shared" si="626"/>
        <v>2015</v>
      </c>
      <c r="V3999">
        <f t="shared" si="627"/>
        <v>2015</v>
      </c>
      <c r="W3999" t="str">
        <f t="shared" si="628"/>
        <v>Mar</v>
      </c>
      <c r="X3999" t="str">
        <f t="shared" si="629"/>
        <v>No funding</v>
      </c>
      <c r="Y3999" s="12">
        <f>VLOOKUP(H3999,Table1[#All],2,)*Kickstarter!E3999</f>
        <v>0</v>
      </c>
      <c r="Z3999" s="5">
        <f>Y3999/'currency conversion'!$B$18</f>
        <v>0</v>
      </c>
    </row>
    <row r="4000" spans="1:26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0"/>
        <v>0.57199999999999995</v>
      </c>
      <c r="P4000" s="6">
        <f t="shared" si="621"/>
        <v>59.583333333333336</v>
      </c>
      <c r="Q4000" t="str">
        <f t="shared" si="622"/>
        <v>theater</v>
      </c>
      <c r="R4000" t="str">
        <f t="shared" si="623"/>
        <v>plays</v>
      </c>
      <c r="S4000" s="10">
        <f t="shared" si="624"/>
        <v>42061.713263888887</v>
      </c>
      <c r="T4000" s="10">
        <f t="shared" si="625"/>
        <v>42091.671597222223</v>
      </c>
      <c r="U4000">
        <f t="shared" si="626"/>
        <v>2015</v>
      </c>
      <c r="V4000">
        <f t="shared" si="627"/>
        <v>2015</v>
      </c>
      <c r="W4000" t="str">
        <f t="shared" si="628"/>
        <v>Feb</v>
      </c>
      <c r="X4000" t="str">
        <f t="shared" si="629"/>
        <v>&lt;1000</v>
      </c>
      <c r="Y4000" s="12">
        <f>VLOOKUP(H4000,Table1[#All],2,)*Kickstarter!E4000</f>
        <v>715</v>
      </c>
      <c r="Z4000" s="5">
        <f>Y4000/'currency conversion'!$B$18</f>
        <v>1.5519129082417489E-5</v>
      </c>
    </row>
    <row r="4001" spans="1:26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0"/>
        <v>0.16514285714285715</v>
      </c>
      <c r="P4001" s="6">
        <f t="shared" si="621"/>
        <v>82.571428571428569</v>
      </c>
      <c r="Q4001" t="str">
        <f t="shared" si="622"/>
        <v>theater</v>
      </c>
      <c r="R4001" t="str">
        <f t="shared" si="623"/>
        <v>plays</v>
      </c>
      <c r="S4001" s="10">
        <f t="shared" si="624"/>
        <v>41842.578680555554</v>
      </c>
      <c r="T4001" s="10">
        <f t="shared" si="625"/>
        <v>41882.577650462961</v>
      </c>
      <c r="U4001">
        <f t="shared" si="626"/>
        <v>2014</v>
      </c>
      <c r="V4001">
        <f t="shared" si="627"/>
        <v>2014</v>
      </c>
      <c r="W4001" t="str">
        <f t="shared" si="628"/>
        <v>Jul</v>
      </c>
      <c r="X4001" t="str">
        <f t="shared" si="629"/>
        <v>1000 to 4999</v>
      </c>
      <c r="Y4001" s="12">
        <f>VLOOKUP(H4001,Table1[#All],2,)*Kickstarter!E4001</f>
        <v>1156</v>
      </c>
      <c r="Z4001" s="5">
        <f>Y4001/'currency conversion'!$B$18</f>
        <v>2.5091067439544916E-5</v>
      </c>
    </row>
    <row r="4002" spans="1:26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0"/>
        <v>1.25E-3</v>
      </c>
      <c r="P4002" s="6">
        <f t="shared" si="621"/>
        <v>10</v>
      </c>
      <c r="Q4002" t="str">
        <f t="shared" si="622"/>
        <v>theater</v>
      </c>
      <c r="R4002" t="str">
        <f t="shared" si="623"/>
        <v>plays</v>
      </c>
      <c r="S4002" s="10">
        <f t="shared" si="624"/>
        <v>42437.39534722222</v>
      </c>
      <c r="T4002" s="10">
        <f t="shared" si="625"/>
        <v>42497.353680555556</v>
      </c>
      <c r="U4002">
        <f t="shared" si="626"/>
        <v>2016</v>
      </c>
      <c r="V4002">
        <f t="shared" si="627"/>
        <v>2016</v>
      </c>
      <c r="W4002" t="str">
        <f t="shared" si="628"/>
        <v>Mar</v>
      </c>
      <c r="X4002" t="str">
        <f t="shared" si="629"/>
        <v>&lt;1000</v>
      </c>
      <c r="Y4002" s="12">
        <f>VLOOKUP(H4002,Table1[#All],2,)*Kickstarter!E4002</f>
        <v>10</v>
      </c>
      <c r="Z4002" s="5">
        <f>Y4002/'currency conversion'!$B$18</f>
        <v>2.1705075639744738E-7</v>
      </c>
    </row>
    <row r="4003" spans="1:26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0"/>
        <v>0.3775</v>
      </c>
      <c r="P4003" s="6">
        <f t="shared" si="621"/>
        <v>32.357142857142854</v>
      </c>
      <c r="Q4003" t="str">
        <f t="shared" si="622"/>
        <v>theater</v>
      </c>
      <c r="R4003" t="str">
        <f t="shared" si="623"/>
        <v>plays</v>
      </c>
      <c r="S4003" s="10">
        <f t="shared" si="624"/>
        <v>42775.714212962965</v>
      </c>
      <c r="T4003" s="10">
        <f t="shared" si="625"/>
        <v>42795.541666666672</v>
      </c>
      <c r="U4003">
        <f t="shared" si="626"/>
        <v>2017</v>
      </c>
      <c r="V4003">
        <f t="shared" si="627"/>
        <v>2017</v>
      </c>
      <c r="W4003" t="str">
        <f t="shared" si="628"/>
        <v>Feb</v>
      </c>
      <c r="X4003" t="str">
        <f t="shared" si="629"/>
        <v>&lt;1000</v>
      </c>
      <c r="Y4003" s="12">
        <f>VLOOKUP(H4003,Table1[#All],2,)*Kickstarter!E4003</f>
        <v>593.43000000000006</v>
      </c>
      <c r="Z4003" s="5">
        <f>Y4003/'currency conversion'!$B$18</f>
        <v>1.2880443036893722E-5</v>
      </c>
    </row>
    <row r="4004" spans="1:26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0"/>
        <v>1.84E-2</v>
      </c>
      <c r="P4004" s="6">
        <f t="shared" si="621"/>
        <v>5.75</v>
      </c>
      <c r="Q4004" t="str">
        <f t="shared" si="622"/>
        <v>theater</v>
      </c>
      <c r="R4004" t="str">
        <f t="shared" si="623"/>
        <v>plays</v>
      </c>
      <c r="S4004" s="10">
        <f t="shared" si="624"/>
        <v>41878.793530092589</v>
      </c>
      <c r="T4004" s="10">
        <f t="shared" si="625"/>
        <v>41908.793530092589</v>
      </c>
      <c r="U4004">
        <f t="shared" si="626"/>
        <v>2014</v>
      </c>
      <c r="V4004">
        <f t="shared" si="627"/>
        <v>2014</v>
      </c>
      <c r="W4004" t="str">
        <f t="shared" si="628"/>
        <v>Aug</v>
      </c>
      <c r="X4004" t="str">
        <f t="shared" si="629"/>
        <v>&lt;1000</v>
      </c>
      <c r="Y4004" s="12">
        <f>VLOOKUP(H4004,Table1[#All],2,)*Kickstarter!E4004</f>
        <v>23</v>
      </c>
      <c r="Z4004" s="5">
        <f>Y4004/'currency conversion'!$B$18</f>
        <v>4.99216739714129E-7</v>
      </c>
    </row>
    <row r="4005" spans="1:26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0"/>
        <v>0.10050000000000001</v>
      </c>
      <c r="P4005" s="6">
        <f t="shared" si="621"/>
        <v>100.5</v>
      </c>
      <c r="Q4005" t="str">
        <f t="shared" si="622"/>
        <v>theater</v>
      </c>
      <c r="R4005" t="str">
        <f t="shared" si="623"/>
        <v>plays</v>
      </c>
      <c r="S4005" s="10">
        <f t="shared" si="624"/>
        <v>42020.337349537032</v>
      </c>
      <c r="T4005" s="10">
        <f t="shared" si="625"/>
        <v>42050.337349537032</v>
      </c>
      <c r="U4005">
        <f t="shared" si="626"/>
        <v>2015</v>
      </c>
      <c r="V4005">
        <f t="shared" si="627"/>
        <v>2015</v>
      </c>
      <c r="W4005" t="str">
        <f t="shared" si="628"/>
        <v>Jan</v>
      </c>
      <c r="X4005" t="str">
        <f t="shared" si="629"/>
        <v>&lt;1000</v>
      </c>
      <c r="Y4005" s="12">
        <f>VLOOKUP(H4005,Table1[#All],2,)*Kickstarter!E4005</f>
        <v>201</v>
      </c>
      <c r="Z4005" s="5">
        <f>Y4005/'currency conversion'!$B$18</f>
        <v>4.3627202035886924E-6</v>
      </c>
    </row>
    <row r="4006" spans="1:26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0"/>
        <v>2E-3</v>
      </c>
      <c r="P4006" s="6">
        <f t="shared" si="621"/>
        <v>1</v>
      </c>
      <c r="Q4006" t="str">
        <f t="shared" si="622"/>
        <v>theater</v>
      </c>
      <c r="R4006" t="str">
        <f t="shared" si="623"/>
        <v>plays</v>
      </c>
      <c r="S4006" s="10">
        <f t="shared" si="624"/>
        <v>41889.91269675926</v>
      </c>
      <c r="T4006" s="10">
        <f t="shared" si="625"/>
        <v>41919.91269675926</v>
      </c>
      <c r="U4006">
        <f t="shared" si="626"/>
        <v>2014</v>
      </c>
      <c r="V4006">
        <f t="shared" si="627"/>
        <v>2014</v>
      </c>
      <c r="W4006" t="str">
        <f t="shared" si="628"/>
        <v>Sep</v>
      </c>
      <c r="X4006" t="str">
        <f t="shared" si="629"/>
        <v>&lt;1000</v>
      </c>
      <c r="Y4006" s="12">
        <f>VLOOKUP(H4006,Table1[#All],2,)*Kickstarter!E4006</f>
        <v>1</v>
      </c>
      <c r="Z4006" s="5">
        <f>Y4006/'currency conversion'!$B$18</f>
        <v>2.1705075639744737E-8</v>
      </c>
    </row>
    <row r="4007" spans="1:26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0"/>
        <v>1.3333333333333334E-2</v>
      </c>
      <c r="P4007" s="6">
        <f t="shared" si="621"/>
        <v>20</v>
      </c>
      <c r="Q4007" t="str">
        <f t="shared" si="622"/>
        <v>theater</v>
      </c>
      <c r="R4007" t="str">
        <f t="shared" si="623"/>
        <v>plays</v>
      </c>
      <c r="S4007" s="10">
        <f t="shared" si="624"/>
        <v>41872.557696759257</v>
      </c>
      <c r="T4007" s="10">
        <f t="shared" si="625"/>
        <v>41932.557696759257</v>
      </c>
      <c r="U4007">
        <f t="shared" si="626"/>
        <v>2014</v>
      </c>
      <c r="V4007">
        <f t="shared" si="627"/>
        <v>2014</v>
      </c>
      <c r="W4007" t="str">
        <f t="shared" si="628"/>
        <v>Aug</v>
      </c>
      <c r="X4007" t="str">
        <f t="shared" si="629"/>
        <v>&lt;1000</v>
      </c>
      <c r="Y4007" s="12">
        <f>VLOOKUP(H4007,Table1[#All],2,)*Kickstarter!E4007</f>
        <v>40</v>
      </c>
      <c r="Z4007" s="5">
        <f>Y4007/'currency conversion'!$B$18</f>
        <v>8.6820302558978954E-7</v>
      </c>
    </row>
    <row r="4008" spans="1:26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0"/>
        <v>6.666666666666667E-5</v>
      </c>
      <c r="P4008" s="6">
        <f t="shared" si="621"/>
        <v>2</v>
      </c>
      <c r="Q4008" t="str">
        <f t="shared" si="622"/>
        <v>theater</v>
      </c>
      <c r="R4008" t="str">
        <f t="shared" si="623"/>
        <v>plays</v>
      </c>
      <c r="S4008" s="10">
        <f t="shared" si="624"/>
        <v>42391.522997685184</v>
      </c>
      <c r="T4008" s="10">
        <f t="shared" si="625"/>
        <v>42416.522997685184</v>
      </c>
      <c r="U4008">
        <f t="shared" si="626"/>
        <v>2016</v>
      </c>
      <c r="V4008">
        <f t="shared" si="627"/>
        <v>2016</v>
      </c>
      <c r="W4008" t="str">
        <f t="shared" si="628"/>
        <v>Jan</v>
      </c>
      <c r="X4008" t="str">
        <f t="shared" si="629"/>
        <v>&lt;1000</v>
      </c>
      <c r="Y4008" s="12">
        <f>VLOOKUP(H4008,Table1[#All],2,)*Kickstarter!E4008</f>
        <v>2</v>
      </c>
      <c r="Z4008" s="5">
        <f>Y4008/'currency conversion'!$B$18</f>
        <v>4.3410151279489474E-8</v>
      </c>
    </row>
    <row r="4009" spans="1:26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0"/>
        <v>2.5000000000000001E-3</v>
      </c>
      <c r="P4009" s="6">
        <f t="shared" si="621"/>
        <v>5</v>
      </c>
      <c r="Q4009" t="str">
        <f t="shared" si="622"/>
        <v>theater</v>
      </c>
      <c r="R4009" t="str">
        <f t="shared" si="623"/>
        <v>plays</v>
      </c>
      <c r="S4009" s="10">
        <f t="shared" si="624"/>
        <v>41848.522928240738</v>
      </c>
      <c r="T4009" s="10">
        <f t="shared" si="625"/>
        <v>41877.436111111107</v>
      </c>
      <c r="U4009">
        <f t="shared" si="626"/>
        <v>2014</v>
      </c>
      <c r="V4009">
        <f t="shared" si="627"/>
        <v>2014</v>
      </c>
      <c r="W4009" t="str">
        <f t="shared" si="628"/>
        <v>Jul</v>
      </c>
      <c r="X4009" t="str">
        <f t="shared" si="629"/>
        <v>&lt;1000</v>
      </c>
      <c r="Y4009" s="12">
        <f>VLOOKUP(H4009,Table1[#All],2,)*Kickstarter!E4009</f>
        <v>5</v>
      </c>
      <c r="Z4009" s="5">
        <f>Y4009/'currency conversion'!$B$18</f>
        <v>1.0852537819872369E-7</v>
      </c>
    </row>
    <row r="4010" spans="1:26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0"/>
        <v>0.06</v>
      </c>
      <c r="P4010" s="6">
        <f t="shared" si="621"/>
        <v>15</v>
      </c>
      <c r="Q4010" t="str">
        <f t="shared" si="622"/>
        <v>theater</v>
      </c>
      <c r="R4010" t="str">
        <f t="shared" si="623"/>
        <v>plays</v>
      </c>
      <c r="S4010" s="10">
        <f t="shared" si="624"/>
        <v>42177.714201388888</v>
      </c>
      <c r="T4010" s="10">
        <f t="shared" si="625"/>
        <v>42207.714201388888</v>
      </c>
      <c r="U4010">
        <f t="shared" si="626"/>
        <v>2015</v>
      </c>
      <c r="V4010">
        <f t="shared" si="627"/>
        <v>2015</v>
      </c>
      <c r="W4010" t="str">
        <f t="shared" si="628"/>
        <v>Jun</v>
      </c>
      <c r="X4010" t="str">
        <f t="shared" si="629"/>
        <v>&lt;1000</v>
      </c>
      <c r="Y4010" s="12">
        <f>VLOOKUP(H4010,Table1[#All],2,)*Kickstarter!E4010</f>
        <v>78.600000000000009</v>
      </c>
      <c r="Z4010" s="5">
        <f>Y4010/'currency conversion'!$B$18</f>
        <v>1.7060189452839365E-6</v>
      </c>
    </row>
    <row r="4011" spans="1:26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0"/>
        <v>3.8860103626943004E-2</v>
      </c>
      <c r="P4011" s="6">
        <f t="shared" si="621"/>
        <v>25</v>
      </c>
      <c r="Q4011" t="str">
        <f t="shared" si="622"/>
        <v>theater</v>
      </c>
      <c r="R4011" t="str">
        <f t="shared" si="623"/>
        <v>plays</v>
      </c>
      <c r="S4011" s="10">
        <f t="shared" si="624"/>
        <v>41851.450925925928</v>
      </c>
      <c r="T4011" s="10">
        <f t="shared" si="625"/>
        <v>41891.450925925928</v>
      </c>
      <c r="U4011">
        <f t="shared" si="626"/>
        <v>2014</v>
      </c>
      <c r="V4011">
        <f t="shared" si="627"/>
        <v>2014</v>
      </c>
      <c r="W4011" t="str">
        <f t="shared" si="628"/>
        <v>Jul</v>
      </c>
      <c r="X4011" t="str">
        <f t="shared" si="629"/>
        <v>&lt;1000</v>
      </c>
      <c r="Y4011" s="12">
        <f>VLOOKUP(H4011,Table1[#All],2,)*Kickstarter!E4011</f>
        <v>98.25</v>
      </c>
      <c r="Z4011" s="5">
        <f>Y4011/'currency conversion'!$B$18</f>
        <v>2.1325236816049206E-6</v>
      </c>
    </row>
    <row r="4012" spans="1:26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0"/>
        <v>0.24194444444444443</v>
      </c>
      <c r="P4012" s="6">
        <f t="shared" si="621"/>
        <v>45.842105263157897</v>
      </c>
      <c r="Q4012" t="str">
        <f t="shared" si="622"/>
        <v>theater</v>
      </c>
      <c r="R4012" t="str">
        <f t="shared" si="623"/>
        <v>plays</v>
      </c>
      <c r="S4012" s="10">
        <f t="shared" si="624"/>
        <v>41921.520439814813</v>
      </c>
      <c r="T4012" s="10">
        <f t="shared" si="625"/>
        <v>41938.520439814813</v>
      </c>
      <c r="U4012">
        <f t="shared" si="626"/>
        <v>2014</v>
      </c>
      <c r="V4012">
        <f t="shared" si="627"/>
        <v>2014</v>
      </c>
      <c r="W4012" t="str">
        <f t="shared" si="628"/>
        <v>Oct</v>
      </c>
      <c r="X4012" t="str">
        <f t="shared" si="629"/>
        <v>1000 to 4999</v>
      </c>
      <c r="Y4012" s="12">
        <f>VLOOKUP(H4012,Table1[#All],2,)*Kickstarter!E4012</f>
        <v>1742</v>
      </c>
      <c r="Z4012" s="5">
        <f>Y4012/'currency conversion'!$B$18</f>
        <v>3.7810241764435334E-5</v>
      </c>
    </row>
    <row r="4013" spans="1:26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0"/>
        <v>7.5999999999999998E-2</v>
      </c>
      <c r="P4013" s="6">
        <f t="shared" si="621"/>
        <v>4.75</v>
      </c>
      <c r="Q4013" t="str">
        <f t="shared" si="622"/>
        <v>theater</v>
      </c>
      <c r="R4013" t="str">
        <f t="shared" si="623"/>
        <v>plays</v>
      </c>
      <c r="S4013" s="10">
        <f t="shared" si="624"/>
        <v>42002.29488425926</v>
      </c>
      <c r="T4013" s="10">
        <f t="shared" si="625"/>
        <v>42032.29488425926</v>
      </c>
      <c r="U4013">
        <f t="shared" si="626"/>
        <v>2014</v>
      </c>
      <c r="V4013">
        <f t="shared" si="627"/>
        <v>2015</v>
      </c>
      <c r="W4013" t="str">
        <f t="shared" si="628"/>
        <v>Dec</v>
      </c>
      <c r="X4013" t="str">
        <f t="shared" si="629"/>
        <v>&lt;1000</v>
      </c>
      <c r="Y4013" s="12">
        <f>VLOOKUP(H4013,Table1[#All],2,)*Kickstarter!E4013</f>
        <v>24.89</v>
      </c>
      <c r="Z4013" s="5">
        <f>Y4013/'currency conversion'!$B$18</f>
        <v>5.4023933267324655E-7</v>
      </c>
    </row>
    <row r="4014" spans="1:26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0"/>
        <v>0</v>
      </c>
      <c r="P4014" s="6">
        <f t="shared" si="621"/>
        <v>0</v>
      </c>
      <c r="Q4014" t="str">
        <f t="shared" si="622"/>
        <v>theater</v>
      </c>
      <c r="R4014" t="str">
        <f t="shared" si="623"/>
        <v>plays</v>
      </c>
      <c r="S4014" s="10">
        <f t="shared" si="624"/>
        <v>42096.294548611113</v>
      </c>
      <c r="T4014" s="10">
        <f t="shared" si="625"/>
        <v>42126.294548611113</v>
      </c>
      <c r="U4014">
        <f t="shared" si="626"/>
        <v>2015</v>
      </c>
      <c r="V4014">
        <f t="shared" si="627"/>
        <v>2015</v>
      </c>
      <c r="W4014" t="str">
        <f t="shared" si="628"/>
        <v>Apr</v>
      </c>
      <c r="X4014" t="str">
        <f t="shared" si="629"/>
        <v>No funding</v>
      </c>
      <c r="Y4014" s="12">
        <f>VLOOKUP(H4014,Table1[#All],2,)*Kickstarter!E4014</f>
        <v>0</v>
      </c>
      <c r="Z4014" s="5">
        <f>Y4014/'currency conversion'!$B$18</f>
        <v>0</v>
      </c>
    </row>
    <row r="4015" spans="1:26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0"/>
        <v>1.2999999999999999E-2</v>
      </c>
      <c r="P4015" s="6">
        <f t="shared" si="621"/>
        <v>13</v>
      </c>
      <c r="Q4015" t="str">
        <f t="shared" si="622"/>
        <v>theater</v>
      </c>
      <c r="R4015" t="str">
        <f t="shared" si="623"/>
        <v>plays</v>
      </c>
      <c r="S4015" s="10">
        <f t="shared" si="624"/>
        <v>42021.051192129627</v>
      </c>
      <c r="T4015" s="10">
        <f t="shared" si="625"/>
        <v>42051.051192129627</v>
      </c>
      <c r="U4015">
        <f t="shared" si="626"/>
        <v>2015</v>
      </c>
      <c r="V4015">
        <f t="shared" si="627"/>
        <v>2015</v>
      </c>
      <c r="W4015" t="str">
        <f t="shared" si="628"/>
        <v>Jan</v>
      </c>
      <c r="X4015" t="str">
        <f t="shared" si="629"/>
        <v>&lt;1000</v>
      </c>
      <c r="Y4015" s="12">
        <f>VLOOKUP(H4015,Table1[#All],2,)*Kickstarter!E4015</f>
        <v>26</v>
      </c>
      <c r="Z4015" s="5">
        <f>Y4015/'currency conversion'!$B$18</f>
        <v>5.6433196663336323E-7</v>
      </c>
    </row>
    <row r="4016" spans="1:26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0"/>
        <v>0</v>
      </c>
      <c r="P4016" s="6">
        <f t="shared" si="621"/>
        <v>0</v>
      </c>
      <c r="Q4016" t="str">
        <f t="shared" si="622"/>
        <v>theater</v>
      </c>
      <c r="R4016" t="str">
        <f t="shared" si="623"/>
        <v>plays</v>
      </c>
      <c r="S4016" s="10">
        <f t="shared" si="624"/>
        <v>42418.996168981481</v>
      </c>
      <c r="T4016" s="10">
        <f t="shared" si="625"/>
        <v>42433.996168981481</v>
      </c>
      <c r="U4016">
        <f t="shared" si="626"/>
        <v>2016</v>
      </c>
      <c r="V4016">
        <f t="shared" si="627"/>
        <v>2016</v>
      </c>
      <c r="W4016" t="str">
        <f t="shared" si="628"/>
        <v>Feb</v>
      </c>
      <c r="X4016" t="str">
        <f t="shared" si="629"/>
        <v>No funding</v>
      </c>
      <c r="Y4016" s="12">
        <f>VLOOKUP(H4016,Table1[#All],2,)*Kickstarter!E4016</f>
        <v>0</v>
      </c>
      <c r="Z4016" s="5">
        <f>Y4016/'currency conversion'!$B$18</f>
        <v>0</v>
      </c>
    </row>
    <row r="4017" spans="1:26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0"/>
        <v>1.4285714285714287E-4</v>
      </c>
      <c r="P4017" s="6">
        <f t="shared" si="621"/>
        <v>1</v>
      </c>
      <c r="Q4017" t="str">
        <f t="shared" si="622"/>
        <v>theater</v>
      </c>
      <c r="R4017" t="str">
        <f t="shared" si="623"/>
        <v>plays</v>
      </c>
      <c r="S4017" s="10">
        <f t="shared" si="624"/>
        <v>42174.530821759261</v>
      </c>
      <c r="T4017" s="10">
        <f t="shared" si="625"/>
        <v>42204.530821759261</v>
      </c>
      <c r="U4017">
        <f t="shared" si="626"/>
        <v>2015</v>
      </c>
      <c r="V4017">
        <f t="shared" si="627"/>
        <v>2015</v>
      </c>
      <c r="W4017" t="str">
        <f t="shared" si="628"/>
        <v>Jun</v>
      </c>
      <c r="X4017" t="str">
        <f t="shared" si="629"/>
        <v>&lt;1000</v>
      </c>
      <c r="Y4017" s="12">
        <f>VLOOKUP(H4017,Table1[#All],2,)*Kickstarter!E4017</f>
        <v>1</v>
      </c>
      <c r="Z4017" s="5">
        <f>Y4017/'currency conversion'!$B$18</f>
        <v>2.1705075639744737E-8</v>
      </c>
    </row>
    <row r="4018" spans="1:26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0"/>
        <v>0.14000000000000001</v>
      </c>
      <c r="P4018" s="6">
        <f t="shared" si="621"/>
        <v>10</v>
      </c>
      <c r="Q4018" t="str">
        <f t="shared" si="622"/>
        <v>theater</v>
      </c>
      <c r="R4018" t="str">
        <f t="shared" si="623"/>
        <v>plays</v>
      </c>
      <c r="S4018" s="10">
        <f t="shared" si="624"/>
        <v>41869.622685185182</v>
      </c>
      <c r="T4018" s="10">
        <f t="shared" si="625"/>
        <v>41899.622685185182</v>
      </c>
      <c r="U4018">
        <f t="shared" si="626"/>
        <v>2014</v>
      </c>
      <c r="V4018">
        <f t="shared" si="627"/>
        <v>2014</v>
      </c>
      <c r="W4018" t="str">
        <f t="shared" si="628"/>
        <v>Aug</v>
      </c>
      <c r="X4018" t="str">
        <f t="shared" si="629"/>
        <v>&lt;1000</v>
      </c>
      <c r="Y4018" s="12">
        <f>VLOOKUP(H4018,Table1[#All],2,)*Kickstarter!E4018</f>
        <v>91.7</v>
      </c>
      <c r="Z4018" s="5">
        <f>Y4018/'currency conversion'!$B$18</f>
        <v>1.9903554361645926E-6</v>
      </c>
    </row>
    <row r="4019" spans="1:26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0"/>
        <v>1.0500000000000001E-2</v>
      </c>
      <c r="P4019" s="6">
        <f t="shared" si="621"/>
        <v>52.5</v>
      </c>
      <c r="Q4019" t="str">
        <f t="shared" si="622"/>
        <v>theater</v>
      </c>
      <c r="R4019" t="str">
        <f t="shared" si="623"/>
        <v>plays</v>
      </c>
      <c r="S4019" s="10">
        <f t="shared" si="624"/>
        <v>41856.422152777777</v>
      </c>
      <c r="T4019" s="10">
        <f t="shared" si="625"/>
        <v>41886.422152777777</v>
      </c>
      <c r="U4019">
        <f t="shared" si="626"/>
        <v>2014</v>
      </c>
      <c r="V4019">
        <f t="shared" si="627"/>
        <v>2014</v>
      </c>
      <c r="W4019" t="str">
        <f t="shared" si="628"/>
        <v>Aug</v>
      </c>
      <c r="X4019" t="str">
        <f t="shared" si="629"/>
        <v>&lt;1000</v>
      </c>
      <c r="Y4019" s="12">
        <f>VLOOKUP(H4019,Table1[#All],2,)*Kickstarter!E4019</f>
        <v>105</v>
      </c>
      <c r="Z4019" s="5">
        <f>Y4019/'currency conversion'!$B$18</f>
        <v>2.2790329421731975E-6</v>
      </c>
    </row>
    <row r="4020" spans="1:26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0"/>
        <v>8.666666666666667E-2</v>
      </c>
      <c r="P4020" s="6">
        <f t="shared" si="621"/>
        <v>32.5</v>
      </c>
      <c r="Q4020" t="str">
        <f t="shared" si="622"/>
        <v>theater</v>
      </c>
      <c r="R4020" t="str">
        <f t="shared" si="623"/>
        <v>plays</v>
      </c>
      <c r="S4020" s="10">
        <f t="shared" si="624"/>
        <v>42620.66097222222</v>
      </c>
      <c r="T4020" s="10">
        <f t="shared" si="625"/>
        <v>42650.66097222222</v>
      </c>
      <c r="U4020">
        <f t="shared" si="626"/>
        <v>2016</v>
      </c>
      <c r="V4020">
        <f t="shared" si="627"/>
        <v>2016</v>
      </c>
      <c r="W4020" t="str">
        <f t="shared" si="628"/>
        <v>Sep</v>
      </c>
      <c r="X4020" t="str">
        <f t="shared" si="629"/>
        <v>&lt;1000</v>
      </c>
      <c r="Y4020" s="12">
        <f>VLOOKUP(H4020,Table1[#All],2,)*Kickstarter!E4020</f>
        <v>170.3</v>
      </c>
      <c r="Z4020" s="5">
        <f>Y4020/'currency conversion'!$B$18</f>
        <v>3.6963743814485289E-6</v>
      </c>
    </row>
    <row r="4021" spans="1:26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0"/>
        <v>8.2857142857142851E-3</v>
      </c>
      <c r="P4021" s="6">
        <f t="shared" si="621"/>
        <v>7.25</v>
      </c>
      <c r="Q4021" t="str">
        <f t="shared" si="622"/>
        <v>theater</v>
      </c>
      <c r="R4021" t="str">
        <f t="shared" si="623"/>
        <v>plays</v>
      </c>
      <c r="S4021" s="10">
        <f t="shared" si="624"/>
        <v>42417.425879629634</v>
      </c>
      <c r="T4021" s="10">
        <f t="shared" si="625"/>
        <v>42475.436111111107</v>
      </c>
      <c r="U4021">
        <f t="shared" si="626"/>
        <v>2016</v>
      </c>
      <c r="V4021">
        <f t="shared" si="627"/>
        <v>2016</v>
      </c>
      <c r="W4021" t="str">
        <f t="shared" si="628"/>
        <v>Feb</v>
      </c>
      <c r="X4021" t="str">
        <f t="shared" si="629"/>
        <v>&lt;1000</v>
      </c>
      <c r="Y4021" s="12">
        <f>VLOOKUP(H4021,Table1[#All],2,)*Kickstarter!E4021</f>
        <v>29</v>
      </c>
      <c r="Z4021" s="5">
        <f>Y4021/'currency conversion'!$B$18</f>
        <v>6.2944719355259736E-7</v>
      </c>
    </row>
    <row r="4022" spans="1:26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0"/>
        <v>0.16666666666666666</v>
      </c>
      <c r="P4022" s="6">
        <f t="shared" si="621"/>
        <v>33.333333333333336</v>
      </c>
      <c r="Q4022" t="str">
        <f t="shared" si="622"/>
        <v>theater</v>
      </c>
      <c r="R4022" t="str">
        <f t="shared" si="623"/>
        <v>plays</v>
      </c>
      <c r="S4022" s="10">
        <f t="shared" si="624"/>
        <v>42056.940960648149</v>
      </c>
      <c r="T4022" s="10">
        <f t="shared" si="625"/>
        <v>42086.899293981478</v>
      </c>
      <c r="U4022">
        <f t="shared" si="626"/>
        <v>2015</v>
      </c>
      <c r="V4022">
        <f t="shared" si="627"/>
        <v>2015</v>
      </c>
      <c r="W4022" t="str">
        <f t="shared" si="628"/>
        <v>Feb</v>
      </c>
      <c r="X4022" t="str">
        <f t="shared" si="629"/>
        <v>&lt;1000</v>
      </c>
      <c r="Y4022" s="12">
        <f>VLOOKUP(H4022,Table1[#All],2,)*Kickstarter!E4022</f>
        <v>100</v>
      </c>
      <c r="Z4022" s="5">
        <f>Y4022/'currency conversion'!$B$18</f>
        <v>2.170507563974474E-6</v>
      </c>
    </row>
    <row r="4023" spans="1:26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0"/>
        <v>8.3333333333333332E-3</v>
      </c>
      <c r="P4023" s="6">
        <f t="shared" si="621"/>
        <v>62.5</v>
      </c>
      <c r="Q4023" t="str">
        <f t="shared" si="622"/>
        <v>theater</v>
      </c>
      <c r="R4023" t="str">
        <f t="shared" si="623"/>
        <v>plays</v>
      </c>
      <c r="S4023" s="10">
        <f t="shared" si="624"/>
        <v>41878.661550925928</v>
      </c>
      <c r="T4023" s="10">
        <f t="shared" si="625"/>
        <v>41938.661550925928</v>
      </c>
      <c r="U4023">
        <f t="shared" si="626"/>
        <v>2014</v>
      </c>
      <c r="V4023">
        <f t="shared" si="627"/>
        <v>2014</v>
      </c>
      <c r="W4023" t="str">
        <f t="shared" si="628"/>
        <v>Aug</v>
      </c>
      <c r="X4023" t="str">
        <f t="shared" si="629"/>
        <v>&lt;1000</v>
      </c>
      <c r="Y4023" s="12">
        <f>VLOOKUP(H4023,Table1[#All],2,)*Kickstarter!E4023</f>
        <v>125</v>
      </c>
      <c r="Z4023" s="5">
        <f>Y4023/'currency conversion'!$B$18</f>
        <v>2.7131344549680923E-6</v>
      </c>
    </row>
    <row r="4024" spans="1:26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0"/>
        <v>0.69561111111111107</v>
      </c>
      <c r="P4024" s="6">
        <f t="shared" si="621"/>
        <v>63.558375634517766</v>
      </c>
      <c r="Q4024" t="str">
        <f t="shared" si="622"/>
        <v>theater</v>
      </c>
      <c r="R4024" t="str">
        <f t="shared" si="623"/>
        <v>plays</v>
      </c>
      <c r="S4024" s="10">
        <f t="shared" si="624"/>
        <v>41990.334108796298</v>
      </c>
      <c r="T4024" s="10">
        <f t="shared" si="625"/>
        <v>42035.870833333334</v>
      </c>
      <c r="U4024">
        <f t="shared" si="626"/>
        <v>2014</v>
      </c>
      <c r="V4024">
        <f t="shared" si="627"/>
        <v>2015</v>
      </c>
      <c r="W4024" t="str">
        <f t="shared" si="628"/>
        <v>Dec</v>
      </c>
      <c r="X4024" t="str">
        <f t="shared" si="629"/>
        <v>10000 to 14999</v>
      </c>
      <c r="Y4024" s="12">
        <f>VLOOKUP(H4024,Table1[#All],2,)*Kickstarter!E4024</f>
        <v>12521</v>
      </c>
      <c r="Z4024" s="5">
        <f>Y4024/'currency conversion'!$B$18</f>
        <v>2.7176925208524384E-4</v>
      </c>
    </row>
    <row r="4025" spans="1:26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0"/>
        <v>0</v>
      </c>
      <c r="P4025" s="6">
        <f t="shared" si="621"/>
        <v>0</v>
      </c>
      <c r="Q4025" t="str">
        <f t="shared" si="622"/>
        <v>theater</v>
      </c>
      <c r="R4025" t="str">
        <f t="shared" si="623"/>
        <v>plays</v>
      </c>
      <c r="S4025" s="10">
        <f t="shared" si="624"/>
        <v>42408.749571759261</v>
      </c>
      <c r="T4025" s="10">
        <f t="shared" si="625"/>
        <v>42453.707905092597</v>
      </c>
      <c r="U4025">
        <f t="shared" si="626"/>
        <v>2016</v>
      </c>
      <c r="V4025">
        <f t="shared" si="627"/>
        <v>2016</v>
      </c>
      <c r="W4025" t="str">
        <f t="shared" si="628"/>
        <v>Feb</v>
      </c>
      <c r="X4025" t="str">
        <f t="shared" si="629"/>
        <v>No funding</v>
      </c>
      <c r="Y4025" s="12">
        <f>VLOOKUP(H4025,Table1[#All],2,)*Kickstarter!E4025</f>
        <v>0</v>
      </c>
      <c r="Z4025" s="5">
        <f>Y4025/'currency conversion'!$B$18</f>
        <v>0</v>
      </c>
    </row>
    <row r="4026" spans="1:26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0"/>
        <v>1.2500000000000001E-2</v>
      </c>
      <c r="P4026" s="6">
        <f t="shared" si="621"/>
        <v>10</v>
      </c>
      <c r="Q4026" t="str">
        <f t="shared" si="622"/>
        <v>theater</v>
      </c>
      <c r="R4026" t="str">
        <f t="shared" si="623"/>
        <v>plays</v>
      </c>
      <c r="S4026" s="10">
        <f t="shared" si="624"/>
        <v>42217.420104166667</v>
      </c>
      <c r="T4026" s="10">
        <f t="shared" si="625"/>
        <v>42247.420104166667</v>
      </c>
      <c r="U4026">
        <f t="shared" si="626"/>
        <v>2015</v>
      </c>
      <c r="V4026">
        <f t="shared" si="627"/>
        <v>2015</v>
      </c>
      <c r="W4026" t="str">
        <f t="shared" si="628"/>
        <v>Aug</v>
      </c>
      <c r="X4026" t="str">
        <f t="shared" si="629"/>
        <v>&lt;1000</v>
      </c>
      <c r="Y4026" s="12">
        <f>VLOOKUP(H4026,Table1[#All],2,)*Kickstarter!E4026</f>
        <v>10</v>
      </c>
      <c r="Z4026" s="5">
        <f>Y4026/'currency conversion'!$B$18</f>
        <v>2.1705075639744738E-7</v>
      </c>
    </row>
    <row r="4027" spans="1:26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0"/>
        <v>0.05</v>
      </c>
      <c r="P4027" s="6">
        <f t="shared" si="621"/>
        <v>62.5</v>
      </c>
      <c r="Q4027" t="str">
        <f t="shared" si="622"/>
        <v>theater</v>
      </c>
      <c r="R4027" t="str">
        <f t="shared" si="623"/>
        <v>plays</v>
      </c>
      <c r="S4027" s="10">
        <f t="shared" si="624"/>
        <v>42150.987685185188</v>
      </c>
      <c r="T4027" s="10">
        <f t="shared" si="625"/>
        <v>42210.987685185188</v>
      </c>
      <c r="U4027">
        <f t="shared" si="626"/>
        <v>2015</v>
      </c>
      <c r="V4027">
        <f t="shared" si="627"/>
        <v>2015</v>
      </c>
      <c r="W4027" t="str">
        <f t="shared" si="628"/>
        <v>May</v>
      </c>
      <c r="X4027" t="str">
        <f t="shared" si="629"/>
        <v>&lt;1000</v>
      </c>
      <c r="Y4027" s="12">
        <f>VLOOKUP(H4027,Table1[#All],2,)*Kickstarter!E4027</f>
        <v>285</v>
      </c>
      <c r="Z4027" s="5">
        <f>Y4027/'currency conversion'!$B$18</f>
        <v>6.1859465573272501E-6</v>
      </c>
    </row>
    <row r="4028" spans="1:26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0"/>
        <v>0</v>
      </c>
      <c r="P4028" s="6">
        <f t="shared" si="621"/>
        <v>0</v>
      </c>
      <c r="Q4028" t="str">
        <f t="shared" si="622"/>
        <v>theater</v>
      </c>
      <c r="R4028" t="str">
        <f t="shared" si="623"/>
        <v>plays</v>
      </c>
      <c r="S4028" s="10">
        <f t="shared" si="624"/>
        <v>42282.405543981484</v>
      </c>
      <c r="T4028" s="10">
        <f t="shared" si="625"/>
        <v>42342.447210648148</v>
      </c>
      <c r="U4028">
        <f t="shared" si="626"/>
        <v>2015</v>
      </c>
      <c r="V4028">
        <f t="shared" si="627"/>
        <v>2015</v>
      </c>
      <c r="W4028" t="str">
        <f t="shared" si="628"/>
        <v>Oct</v>
      </c>
      <c r="X4028" t="str">
        <f t="shared" si="629"/>
        <v>No funding</v>
      </c>
      <c r="Y4028" s="12">
        <f>VLOOKUP(H4028,Table1[#All],2,)*Kickstarter!E4028</f>
        <v>0</v>
      </c>
      <c r="Z4028" s="5">
        <f>Y4028/'currency conversion'!$B$18</f>
        <v>0</v>
      </c>
    </row>
    <row r="4029" spans="1:26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0"/>
        <v>7.166666666666667E-2</v>
      </c>
      <c r="P4029" s="6">
        <f t="shared" si="621"/>
        <v>30.714285714285715</v>
      </c>
      <c r="Q4029" t="str">
        <f t="shared" si="622"/>
        <v>theater</v>
      </c>
      <c r="R4029" t="str">
        <f t="shared" si="623"/>
        <v>plays</v>
      </c>
      <c r="S4029" s="10">
        <f t="shared" si="624"/>
        <v>42768.72084490741</v>
      </c>
      <c r="T4029" s="10">
        <f t="shared" si="625"/>
        <v>42788.791666666672</v>
      </c>
      <c r="U4029">
        <f t="shared" si="626"/>
        <v>2017</v>
      </c>
      <c r="V4029">
        <f t="shared" si="627"/>
        <v>2017</v>
      </c>
      <c r="W4029" t="str">
        <f t="shared" si="628"/>
        <v>Feb</v>
      </c>
      <c r="X4029" t="str">
        <f t="shared" si="629"/>
        <v>&lt;1000</v>
      </c>
      <c r="Y4029" s="12">
        <f>VLOOKUP(H4029,Table1[#All],2,)*Kickstarter!E4029</f>
        <v>215</v>
      </c>
      <c r="Z4029" s="5">
        <f>Y4029/'currency conversion'!$B$18</f>
        <v>4.6665912625451184E-6</v>
      </c>
    </row>
    <row r="4030" spans="1:26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0"/>
        <v>0.28050000000000003</v>
      </c>
      <c r="P4030" s="6">
        <f t="shared" si="621"/>
        <v>51</v>
      </c>
      <c r="Q4030" t="str">
        <f t="shared" si="622"/>
        <v>theater</v>
      </c>
      <c r="R4030" t="str">
        <f t="shared" si="623"/>
        <v>plays</v>
      </c>
      <c r="S4030" s="10">
        <f t="shared" si="624"/>
        <v>41765.688657407409</v>
      </c>
      <c r="T4030" s="10">
        <f t="shared" si="625"/>
        <v>41795.688657407409</v>
      </c>
      <c r="U4030">
        <f t="shared" si="626"/>
        <v>2014</v>
      </c>
      <c r="V4030">
        <f t="shared" si="627"/>
        <v>2014</v>
      </c>
      <c r="W4030" t="str">
        <f t="shared" si="628"/>
        <v>May</v>
      </c>
      <c r="X4030" t="str">
        <f t="shared" si="629"/>
        <v>&lt;1000</v>
      </c>
      <c r="Y4030" s="12">
        <f>VLOOKUP(H4030,Table1[#All],2,)*Kickstarter!E4030</f>
        <v>561</v>
      </c>
      <c r="Z4030" s="5">
        <f>Y4030/'currency conversion'!$B$18</f>
        <v>1.2176547433896798E-5</v>
      </c>
    </row>
    <row r="4031" spans="1:26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0"/>
        <v>0</v>
      </c>
      <c r="P4031" s="6">
        <f t="shared" si="621"/>
        <v>0</v>
      </c>
      <c r="Q4031" t="str">
        <f t="shared" si="622"/>
        <v>theater</v>
      </c>
      <c r="R4031" t="str">
        <f t="shared" si="623"/>
        <v>plays</v>
      </c>
      <c r="S4031" s="10">
        <f t="shared" si="624"/>
        <v>42321.77511574074</v>
      </c>
      <c r="T4031" s="10">
        <f t="shared" si="625"/>
        <v>42351.77511574074</v>
      </c>
      <c r="U4031">
        <f t="shared" si="626"/>
        <v>2015</v>
      </c>
      <c r="V4031">
        <f t="shared" si="627"/>
        <v>2015</v>
      </c>
      <c r="W4031" t="str">
        <f t="shared" si="628"/>
        <v>Nov</v>
      </c>
      <c r="X4031" t="str">
        <f t="shared" si="629"/>
        <v>No funding</v>
      </c>
      <c r="Y4031" s="12">
        <f>VLOOKUP(H4031,Table1[#All],2,)*Kickstarter!E4031</f>
        <v>0</v>
      </c>
      <c r="Z4031" s="5">
        <f>Y4031/'currency conversion'!$B$18</f>
        <v>0</v>
      </c>
    </row>
    <row r="4032" spans="1:26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0"/>
        <v>0.16</v>
      </c>
      <c r="P4032" s="6">
        <f t="shared" si="621"/>
        <v>66.666666666666671</v>
      </c>
      <c r="Q4032" t="str">
        <f t="shared" si="622"/>
        <v>theater</v>
      </c>
      <c r="R4032" t="str">
        <f t="shared" si="623"/>
        <v>plays</v>
      </c>
      <c r="S4032" s="10">
        <f t="shared" si="624"/>
        <v>42374.405081018514</v>
      </c>
      <c r="T4032" s="10">
        <f t="shared" si="625"/>
        <v>42403.53402777778</v>
      </c>
      <c r="U4032">
        <f t="shared" si="626"/>
        <v>2016</v>
      </c>
      <c r="V4032">
        <f t="shared" si="627"/>
        <v>2016</v>
      </c>
      <c r="W4032" t="str">
        <f t="shared" si="628"/>
        <v>Jan</v>
      </c>
      <c r="X4032" t="str">
        <f t="shared" si="629"/>
        <v>&lt;1000</v>
      </c>
      <c r="Y4032" s="12">
        <f>VLOOKUP(H4032,Table1[#All],2,)*Kickstarter!E4032</f>
        <v>400</v>
      </c>
      <c r="Z4032" s="5">
        <f>Y4032/'currency conversion'!$B$18</f>
        <v>8.6820302558978958E-6</v>
      </c>
    </row>
    <row r="4033" spans="1:26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0"/>
        <v>0</v>
      </c>
      <c r="P4033" s="6">
        <f t="shared" si="621"/>
        <v>0</v>
      </c>
      <c r="Q4033" t="str">
        <f t="shared" si="622"/>
        <v>theater</v>
      </c>
      <c r="R4033" t="str">
        <f t="shared" si="623"/>
        <v>plays</v>
      </c>
      <c r="S4033" s="10">
        <f t="shared" si="624"/>
        <v>41941.335231481484</v>
      </c>
      <c r="T4033" s="10">
        <f t="shared" si="625"/>
        <v>41991.376898148148</v>
      </c>
      <c r="U4033">
        <f t="shared" si="626"/>
        <v>2014</v>
      </c>
      <c r="V4033">
        <f t="shared" si="627"/>
        <v>2014</v>
      </c>
      <c r="W4033" t="str">
        <f t="shared" si="628"/>
        <v>Oct</v>
      </c>
      <c r="X4033" t="str">
        <f t="shared" si="629"/>
        <v>No funding</v>
      </c>
      <c r="Y4033" s="12">
        <f>VLOOKUP(H4033,Table1[#All],2,)*Kickstarter!E4033</f>
        <v>0</v>
      </c>
      <c r="Z4033" s="5">
        <f>Y4033/'currency conversion'!$B$18</f>
        <v>0</v>
      </c>
    </row>
    <row r="4034" spans="1:26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0"/>
        <v>6.8287037037037035E-2</v>
      </c>
      <c r="P4034" s="6">
        <f t="shared" si="621"/>
        <v>59</v>
      </c>
      <c r="Q4034" t="str">
        <f t="shared" si="622"/>
        <v>theater</v>
      </c>
      <c r="R4034" t="str">
        <f t="shared" si="623"/>
        <v>plays</v>
      </c>
      <c r="S4034" s="10">
        <f t="shared" si="624"/>
        <v>42293.559212962966</v>
      </c>
      <c r="T4034" s="10">
        <f t="shared" si="625"/>
        <v>42353.60087962963</v>
      </c>
      <c r="U4034">
        <f t="shared" si="626"/>
        <v>2015</v>
      </c>
      <c r="V4034">
        <f t="shared" si="627"/>
        <v>2015</v>
      </c>
      <c r="W4034" t="str">
        <f t="shared" si="628"/>
        <v>Oct</v>
      </c>
      <c r="X4034" t="str">
        <f t="shared" si="629"/>
        <v>&lt;1000</v>
      </c>
      <c r="Y4034" s="12">
        <f>VLOOKUP(H4034,Table1[#All],2,)*Kickstarter!E4034</f>
        <v>413</v>
      </c>
      <c r="Z4034" s="5">
        <f>Y4034/'currency conversion'!$B$18</f>
        <v>8.9641962392145764E-6</v>
      </c>
    </row>
    <row r="4035" spans="1:26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0">IF(D4035&lt;&gt;0,IF(E4035&lt;&gt;0,E4035/D4035,0),0)</f>
        <v>0.25698702928870293</v>
      </c>
      <c r="P4035" s="6">
        <f t="shared" ref="P4035:P4098" si="631">IF(L4035&lt;&gt;0,IF(E4035&lt;&gt;0,E4035/L4035,0),0)</f>
        <v>65.340319148936175</v>
      </c>
      <c r="Q4035" t="str">
        <f t="shared" ref="Q4035:Q4098" si="632">LEFT(N4035,SEARCH("/",N4035,1)-1)</f>
        <v>theater</v>
      </c>
      <c r="R4035" t="str">
        <f t="shared" ref="R4035:R4098" si="633">RIGHT(N4035,LEN(N4035)-SEARCH("/",N4035,1))</f>
        <v>plays</v>
      </c>
      <c r="S4035" s="10">
        <f t="shared" ref="S4035:S4098" si="634">(J4035/86400)+25569+(-6/24)</f>
        <v>42614.018796296295</v>
      </c>
      <c r="T4035" s="10">
        <f t="shared" ref="T4035:T4098" si="635">(I4035/86400)+25569+(-6/24)</f>
        <v>42645.125</v>
      </c>
      <c r="U4035">
        <f t="shared" ref="U4035:U4098" si="636">YEAR(S4035)</f>
        <v>2016</v>
      </c>
      <c r="V4035">
        <f t="shared" ref="V4035:V4098" si="637">YEAR(T4035)</f>
        <v>2016</v>
      </c>
      <c r="W4035" t="str">
        <f t="shared" ref="W4035:W4098" si="638">TEXT(S4035,"mmm")</f>
        <v>Sep</v>
      </c>
      <c r="X4035" t="str">
        <f t="shared" ref="X4035:X4098" si="639">IF(E4035=0,"No funding",IF(E4035&lt;1000,"&lt;1000",IF(E4035&lt;4999,"1000 to 4999",IF(E4035&lt;10000,"5000 to 9999",IF(E4035&lt;14999,"10000 to 14999",IF(E4035&lt;20000,"15000 to 19999",IF(E4035&lt;25000,"20000 to 24999",IF(E4035&lt;30000,"25000 to 29999",IF(E4035&lt;35000,"30000 to 34999",IF(E4035&lt;40000,"35000 to 39999",IF(E4035&lt;45000,"40000 to 44999",IF(E4035&lt;50000,"45000 to 49999","&gt;50000"))))))))))))</f>
        <v>5000 to 9999</v>
      </c>
      <c r="Y4035" s="12">
        <f>VLOOKUP(H4035,Table1[#All],2,)*Kickstarter!E4035</f>
        <v>8046.0069000000003</v>
      </c>
      <c r="Z4035" s="5">
        <f>Y4035/'currency conversion'!$B$18</f>
        <v>1.7463918836240809E-4</v>
      </c>
    </row>
    <row r="4036" spans="1:26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0"/>
        <v>1.4814814814814815E-2</v>
      </c>
      <c r="P4036" s="6">
        <f t="shared" si="631"/>
        <v>100</v>
      </c>
      <c r="Q4036" t="str">
        <f t="shared" si="632"/>
        <v>theater</v>
      </c>
      <c r="R4036" t="str">
        <f t="shared" si="633"/>
        <v>plays</v>
      </c>
      <c r="S4036" s="10">
        <f t="shared" si="634"/>
        <v>42067.697337962964</v>
      </c>
      <c r="T4036" s="10">
        <f t="shared" si="635"/>
        <v>42097.655671296292</v>
      </c>
      <c r="U4036">
        <f t="shared" si="636"/>
        <v>2015</v>
      </c>
      <c r="V4036">
        <f t="shared" si="637"/>
        <v>2015</v>
      </c>
      <c r="W4036" t="str">
        <f t="shared" si="638"/>
        <v>Mar</v>
      </c>
      <c r="X4036" t="str">
        <f t="shared" si="639"/>
        <v>&lt;1000</v>
      </c>
      <c r="Y4036" s="12">
        <f>VLOOKUP(H4036,Table1[#All],2,)*Kickstarter!E4036</f>
        <v>200</v>
      </c>
      <c r="Z4036" s="5">
        <f>Y4036/'currency conversion'!$B$18</f>
        <v>4.3410151279489479E-6</v>
      </c>
    </row>
    <row r="4037" spans="1:26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0"/>
        <v>0.36849999999999999</v>
      </c>
      <c r="P4037" s="6">
        <f t="shared" si="631"/>
        <v>147.4</v>
      </c>
      <c r="Q4037" t="str">
        <f t="shared" si="632"/>
        <v>theater</v>
      </c>
      <c r="R4037" t="str">
        <f t="shared" si="633"/>
        <v>plays</v>
      </c>
      <c r="S4037" s="10">
        <f t="shared" si="634"/>
        <v>41903.632951388892</v>
      </c>
      <c r="T4037" s="10">
        <f t="shared" si="635"/>
        <v>41933.632951388892</v>
      </c>
      <c r="U4037">
        <f t="shared" si="636"/>
        <v>2014</v>
      </c>
      <c r="V4037">
        <f t="shared" si="637"/>
        <v>2014</v>
      </c>
      <c r="W4037" t="str">
        <f t="shared" si="638"/>
        <v>Sep</v>
      </c>
      <c r="X4037" t="str">
        <f t="shared" si="639"/>
        <v>1000 to 4999</v>
      </c>
      <c r="Y4037" s="12">
        <f>VLOOKUP(H4037,Table1[#All],2,)*Kickstarter!E4037</f>
        <v>3685</v>
      </c>
      <c r="Z4037" s="5">
        <f>Y4037/'currency conversion'!$B$18</f>
        <v>7.9983203732459366E-5</v>
      </c>
    </row>
    <row r="4038" spans="1:26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0"/>
        <v>0.47049999999999997</v>
      </c>
      <c r="P4038" s="6">
        <f t="shared" si="631"/>
        <v>166.05882352941177</v>
      </c>
      <c r="Q4038" t="str">
        <f t="shared" si="632"/>
        <v>theater</v>
      </c>
      <c r="R4038" t="str">
        <f t="shared" si="633"/>
        <v>plays</v>
      </c>
      <c r="S4038" s="10">
        <f t="shared" si="634"/>
        <v>41804.687083333338</v>
      </c>
      <c r="T4038" s="10">
        <f t="shared" si="635"/>
        <v>41821.6875</v>
      </c>
      <c r="U4038">
        <f t="shared" si="636"/>
        <v>2014</v>
      </c>
      <c r="V4038">
        <f t="shared" si="637"/>
        <v>2014</v>
      </c>
      <c r="W4038" t="str">
        <f t="shared" si="638"/>
        <v>Jun</v>
      </c>
      <c r="X4038" t="str">
        <f t="shared" si="639"/>
        <v>1000 to 4999</v>
      </c>
      <c r="Y4038" s="12">
        <f>VLOOKUP(H4038,Table1[#All],2,)*Kickstarter!E4038</f>
        <v>2823</v>
      </c>
      <c r="Z4038" s="5">
        <f>Y4038/'currency conversion'!$B$18</f>
        <v>6.127342853099939E-5</v>
      </c>
    </row>
    <row r="4039" spans="1:26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0"/>
        <v>0.11428571428571428</v>
      </c>
      <c r="P4039" s="6">
        <f t="shared" si="631"/>
        <v>40</v>
      </c>
      <c r="Q4039" t="str">
        <f t="shared" si="632"/>
        <v>theater</v>
      </c>
      <c r="R4039" t="str">
        <f t="shared" si="633"/>
        <v>plays</v>
      </c>
      <c r="S4039" s="10">
        <f t="shared" si="634"/>
        <v>42496.820775462962</v>
      </c>
      <c r="T4039" s="10">
        <f t="shared" si="635"/>
        <v>42514.350694444445</v>
      </c>
      <c r="U4039">
        <f t="shared" si="636"/>
        <v>2016</v>
      </c>
      <c r="V4039">
        <f t="shared" si="637"/>
        <v>2016</v>
      </c>
      <c r="W4039" t="str">
        <f t="shared" si="638"/>
        <v>May</v>
      </c>
      <c r="X4039" t="str">
        <f t="shared" si="639"/>
        <v>&lt;1000</v>
      </c>
      <c r="Y4039" s="12">
        <f>VLOOKUP(H4039,Table1[#All],2,)*Kickstarter!E4039</f>
        <v>80</v>
      </c>
      <c r="Z4039" s="5">
        <f>Y4039/'currency conversion'!$B$18</f>
        <v>1.7364060511795791E-6</v>
      </c>
    </row>
    <row r="4040" spans="1:26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0"/>
        <v>0.12039999999999999</v>
      </c>
      <c r="P4040" s="6">
        <f t="shared" si="631"/>
        <v>75.25</v>
      </c>
      <c r="Q4040" t="str">
        <f t="shared" si="632"/>
        <v>theater</v>
      </c>
      <c r="R4040" t="str">
        <f t="shared" si="633"/>
        <v>plays</v>
      </c>
      <c r="S4040" s="10">
        <f t="shared" si="634"/>
        <v>41869.548726851848</v>
      </c>
      <c r="T4040" s="10">
        <f t="shared" si="635"/>
        <v>41929.548726851848</v>
      </c>
      <c r="U4040">
        <f t="shared" si="636"/>
        <v>2014</v>
      </c>
      <c r="V4040">
        <f t="shared" si="637"/>
        <v>2014</v>
      </c>
      <c r="W4040" t="str">
        <f t="shared" si="638"/>
        <v>Aug</v>
      </c>
      <c r="X4040" t="str">
        <f t="shared" si="639"/>
        <v>&lt;1000</v>
      </c>
      <c r="Y4040" s="12">
        <f>VLOOKUP(H4040,Table1[#All],2,)*Kickstarter!E4040</f>
        <v>301</v>
      </c>
      <c r="Z4040" s="5">
        <f>Y4040/'currency conversion'!$B$18</f>
        <v>6.533227767563166E-6</v>
      </c>
    </row>
    <row r="4041" spans="1:26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0"/>
        <v>0.6</v>
      </c>
      <c r="P4041" s="6">
        <f t="shared" si="631"/>
        <v>60</v>
      </c>
      <c r="Q4041" t="str">
        <f t="shared" si="632"/>
        <v>theater</v>
      </c>
      <c r="R4041" t="str">
        <f t="shared" si="633"/>
        <v>plays</v>
      </c>
      <c r="S4041" s="10">
        <f t="shared" si="634"/>
        <v>42305.420914351853</v>
      </c>
      <c r="T4041" s="10">
        <f t="shared" si="635"/>
        <v>42338.999305555553</v>
      </c>
      <c r="U4041">
        <f t="shared" si="636"/>
        <v>2015</v>
      </c>
      <c r="V4041">
        <f t="shared" si="637"/>
        <v>2015</v>
      </c>
      <c r="W4041" t="str">
        <f t="shared" si="638"/>
        <v>Oct</v>
      </c>
      <c r="X4041" t="str">
        <f t="shared" si="639"/>
        <v>&lt;1000</v>
      </c>
      <c r="Y4041" s="12">
        <f>VLOOKUP(H4041,Table1[#All],2,)*Kickstarter!E4041</f>
        <v>300</v>
      </c>
      <c r="Z4041" s="5">
        <f>Y4041/'currency conversion'!$B$18</f>
        <v>6.5115226919234214E-6</v>
      </c>
    </row>
    <row r="4042" spans="1:26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0"/>
        <v>0.3125</v>
      </c>
      <c r="P4042" s="6">
        <f t="shared" si="631"/>
        <v>1250</v>
      </c>
      <c r="Q4042" t="str">
        <f t="shared" si="632"/>
        <v>theater</v>
      </c>
      <c r="R4042" t="str">
        <f t="shared" si="633"/>
        <v>plays</v>
      </c>
      <c r="S4042" s="10">
        <f t="shared" si="634"/>
        <v>42143.981527777782</v>
      </c>
      <c r="T4042" s="10">
        <f t="shared" si="635"/>
        <v>42202.875</v>
      </c>
      <c r="U4042">
        <f t="shared" si="636"/>
        <v>2015</v>
      </c>
      <c r="V4042">
        <f t="shared" si="637"/>
        <v>2015</v>
      </c>
      <c r="W4042" t="str">
        <f t="shared" si="638"/>
        <v>May</v>
      </c>
      <c r="X4042" t="str">
        <f t="shared" si="639"/>
        <v>1000 to 4999</v>
      </c>
      <c r="Y4042" s="12">
        <f>VLOOKUP(H4042,Table1[#All],2,)*Kickstarter!E4042</f>
        <v>2500</v>
      </c>
      <c r="Z4042" s="5">
        <f>Y4042/'currency conversion'!$B$18</f>
        <v>5.4262689099361845E-5</v>
      </c>
    </row>
    <row r="4043" spans="1:26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0"/>
        <v>4.1999999999999997E-3</v>
      </c>
      <c r="P4043" s="6">
        <f t="shared" si="631"/>
        <v>10.5</v>
      </c>
      <c r="Q4043" t="str">
        <f t="shared" si="632"/>
        <v>theater</v>
      </c>
      <c r="R4043" t="str">
        <f t="shared" si="633"/>
        <v>plays</v>
      </c>
      <c r="S4043" s="10">
        <f t="shared" si="634"/>
        <v>42559.224004629628</v>
      </c>
      <c r="T4043" s="10">
        <f t="shared" si="635"/>
        <v>42619.224004629628</v>
      </c>
      <c r="U4043">
        <f t="shared" si="636"/>
        <v>2016</v>
      </c>
      <c r="V4043">
        <f t="shared" si="637"/>
        <v>2016</v>
      </c>
      <c r="W4043" t="str">
        <f t="shared" si="638"/>
        <v>Jul</v>
      </c>
      <c r="X4043" t="str">
        <f t="shared" si="639"/>
        <v>&lt;1000</v>
      </c>
      <c r="Y4043" s="12">
        <f>VLOOKUP(H4043,Table1[#All],2,)*Kickstarter!E4043</f>
        <v>27.51</v>
      </c>
      <c r="Z4043" s="5">
        <f>Y4043/'currency conversion'!$B$18</f>
        <v>5.9710663084937773E-7</v>
      </c>
    </row>
    <row r="4044" spans="1:26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0"/>
        <v>2.0999999999999999E-3</v>
      </c>
      <c r="P4044" s="6">
        <f t="shared" si="631"/>
        <v>7</v>
      </c>
      <c r="Q4044" t="str">
        <f t="shared" si="632"/>
        <v>theater</v>
      </c>
      <c r="R4044" t="str">
        <f t="shared" si="633"/>
        <v>plays</v>
      </c>
      <c r="S4044" s="10">
        <f t="shared" si="634"/>
        <v>41994.834074074075</v>
      </c>
      <c r="T4044" s="10">
        <f t="shared" si="635"/>
        <v>42024.552777777775</v>
      </c>
      <c r="U4044">
        <f t="shared" si="636"/>
        <v>2014</v>
      </c>
      <c r="V4044">
        <f t="shared" si="637"/>
        <v>2015</v>
      </c>
      <c r="W4044" t="str">
        <f t="shared" si="638"/>
        <v>Dec</v>
      </c>
      <c r="X4044" t="str">
        <f t="shared" si="639"/>
        <v>&lt;1000</v>
      </c>
      <c r="Y4044" s="12">
        <f>VLOOKUP(H4044,Table1[#All],2,)*Kickstarter!E4044</f>
        <v>21</v>
      </c>
      <c r="Z4044" s="5">
        <f>Y4044/'currency conversion'!$B$18</f>
        <v>4.5580658843463951E-7</v>
      </c>
    </row>
    <row r="4045" spans="1:26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0"/>
        <v>0</v>
      </c>
      <c r="P4045" s="6">
        <f t="shared" si="631"/>
        <v>0</v>
      </c>
      <c r="Q4045" t="str">
        <f t="shared" si="632"/>
        <v>theater</v>
      </c>
      <c r="R4045" t="str">
        <f t="shared" si="633"/>
        <v>plays</v>
      </c>
      <c r="S4045" s="10">
        <f t="shared" si="634"/>
        <v>41948.707465277781</v>
      </c>
      <c r="T4045" s="10">
        <f t="shared" si="635"/>
        <v>41963.707465277781</v>
      </c>
      <c r="U4045">
        <f t="shared" si="636"/>
        <v>2014</v>
      </c>
      <c r="V4045">
        <f t="shared" si="637"/>
        <v>2014</v>
      </c>
      <c r="W4045" t="str">
        <f t="shared" si="638"/>
        <v>Nov</v>
      </c>
      <c r="X4045" t="str">
        <f t="shared" si="639"/>
        <v>No funding</v>
      </c>
      <c r="Y4045" s="12">
        <f>VLOOKUP(H4045,Table1[#All],2,)*Kickstarter!E4045</f>
        <v>0</v>
      </c>
      <c r="Z4045" s="5">
        <f>Y4045/'currency conversion'!$B$18</f>
        <v>0</v>
      </c>
    </row>
    <row r="4046" spans="1:26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0"/>
        <v>0.375</v>
      </c>
      <c r="P4046" s="6">
        <f t="shared" si="631"/>
        <v>56.25</v>
      </c>
      <c r="Q4046" t="str">
        <f t="shared" si="632"/>
        <v>theater</v>
      </c>
      <c r="R4046" t="str">
        <f t="shared" si="633"/>
        <v>plays</v>
      </c>
      <c r="S4046" s="10">
        <f t="shared" si="634"/>
        <v>42073.969699074078</v>
      </c>
      <c r="T4046" s="10">
        <f t="shared" si="635"/>
        <v>42103.958333333328</v>
      </c>
      <c r="U4046">
        <f t="shared" si="636"/>
        <v>2015</v>
      </c>
      <c r="V4046">
        <f t="shared" si="637"/>
        <v>2015</v>
      </c>
      <c r="W4046" t="str">
        <f t="shared" si="638"/>
        <v>Mar</v>
      </c>
      <c r="X4046" t="str">
        <f t="shared" si="639"/>
        <v>&lt;1000</v>
      </c>
      <c r="Y4046" s="12">
        <f>VLOOKUP(H4046,Table1[#All],2,)*Kickstarter!E4046</f>
        <v>225</v>
      </c>
      <c r="Z4046" s="5">
        <f>Y4046/'currency conversion'!$B$18</f>
        <v>4.8836420189425663E-6</v>
      </c>
    </row>
    <row r="4047" spans="1:26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0"/>
        <v>2.0000000000000001E-4</v>
      </c>
      <c r="P4047" s="6">
        <f t="shared" si="631"/>
        <v>1</v>
      </c>
      <c r="Q4047" t="str">
        <f t="shared" si="632"/>
        <v>theater</v>
      </c>
      <c r="R4047" t="str">
        <f t="shared" si="633"/>
        <v>plays</v>
      </c>
      <c r="S4047" s="10">
        <f t="shared" si="634"/>
        <v>41841.951261574075</v>
      </c>
      <c r="T4047" s="10">
        <f t="shared" si="635"/>
        <v>41871.951261574075</v>
      </c>
      <c r="U4047">
        <f t="shared" si="636"/>
        <v>2014</v>
      </c>
      <c r="V4047">
        <f t="shared" si="637"/>
        <v>2014</v>
      </c>
      <c r="W4047" t="str">
        <f t="shared" si="638"/>
        <v>Jul</v>
      </c>
      <c r="X4047" t="str">
        <f t="shared" si="639"/>
        <v>&lt;1000</v>
      </c>
      <c r="Y4047" s="12">
        <f>VLOOKUP(H4047,Table1[#All],2,)*Kickstarter!E4047</f>
        <v>0.71</v>
      </c>
      <c r="Z4047" s="5">
        <f>Y4047/'currency conversion'!$B$18</f>
        <v>1.5410603704218763E-8</v>
      </c>
    </row>
    <row r="4048" spans="1:26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0"/>
        <v>8.2142857142857142E-2</v>
      </c>
      <c r="P4048" s="6">
        <f t="shared" si="631"/>
        <v>38.333333333333336</v>
      </c>
      <c r="Q4048" t="str">
        <f t="shared" si="632"/>
        <v>theater</v>
      </c>
      <c r="R4048" t="str">
        <f t="shared" si="633"/>
        <v>plays</v>
      </c>
      <c r="S4048" s="10">
        <f t="shared" si="634"/>
        <v>41904.400578703702</v>
      </c>
      <c r="T4048" s="10">
        <f t="shared" si="635"/>
        <v>41934.400578703702</v>
      </c>
      <c r="U4048">
        <f t="shared" si="636"/>
        <v>2014</v>
      </c>
      <c r="V4048">
        <f t="shared" si="637"/>
        <v>2014</v>
      </c>
      <c r="W4048" t="str">
        <f t="shared" si="638"/>
        <v>Sep</v>
      </c>
      <c r="X4048" t="str">
        <f t="shared" si="639"/>
        <v>&lt;1000</v>
      </c>
      <c r="Y4048" s="12">
        <f>VLOOKUP(H4048,Table1[#All],2,)*Kickstarter!E4048</f>
        <v>460</v>
      </c>
      <c r="Z4048" s="5">
        <f>Y4048/'currency conversion'!$B$18</f>
        <v>9.9843347942825796E-6</v>
      </c>
    </row>
    <row r="4049" spans="1:26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0"/>
        <v>2.1999999999999999E-2</v>
      </c>
      <c r="P4049" s="6">
        <f t="shared" si="631"/>
        <v>27.5</v>
      </c>
      <c r="Q4049" t="str">
        <f t="shared" si="632"/>
        <v>theater</v>
      </c>
      <c r="R4049" t="str">
        <f t="shared" si="633"/>
        <v>plays</v>
      </c>
      <c r="S4049" s="10">
        <f t="shared" si="634"/>
        <v>41990.772488425922</v>
      </c>
      <c r="T4049" s="10">
        <f t="shared" si="635"/>
        <v>42014.791666666672</v>
      </c>
      <c r="U4049">
        <f t="shared" si="636"/>
        <v>2014</v>
      </c>
      <c r="V4049">
        <f t="shared" si="637"/>
        <v>2015</v>
      </c>
      <c r="W4049" t="str">
        <f t="shared" si="638"/>
        <v>Dec</v>
      </c>
      <c r="X4049" t="str">
        <f t="shared" si="639"/>
        <v>&lt;1000</v>
      </c>
      <c r="Y4049" s="12">
        <f>VLOOKUP(H4049,Table1[#All],2,)*Kickstarter!E4049</f>
        <v>110</v>
      </c>
      <c r="Z4049" s="5">
        <f>Y4049/'currency conversion'!$B$18</f>
        <v>2.3875583203719214E-6</v>
      </c>
    </row>
    <row r="4050" spans="1:26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0"/>
        <v>0.17652941176470588</v>
      </c>
      <c r="P4050" s="6">
        <f t="shared" si="631"/>
        <v>32.978021978021978</v>
      </c>
      <c r="Q4050" t="str">
        <f t="shared" si="632"/>
        <v>theater</v>
      </c>
      <c r="R4050" t="str">
        <f t="shared" si="633"/>
        <v>plays</v>
      </c>
      <c r="S4050" s="10">
        <f t="shared" si="634"/>
        <v>42436.259108796294</v>
      </c>
      <c r="T4050" s="10">
        <f t="shared" si="635"/>
        <v>42471.217442129629</v>
      </c>
      <c r="U4050">
        <f t="shared" si="636"/>
        <v>2016</v>
      </c>
      <c r="V4050">
        <f t="shared" si="637"/>
        <v>2016</v>
      </c>
      <c r="W4050" t="str">
        <f t="shared" si="638"/>
        <v>Mar</v>
      </c>
      <c r="X4050" t="str">
        <f t="shared" si="639"/>
        <v>1000 to 4999</v>
      </c>
      <c r="Y4050" s="12">
        <f>VLOOKUP(H4050,Table1[#All],2,)*Kickstarter!E4050</f>
        <v>3931.31</v>
      </c>
      <c r="Z4050" s="5">
        <f>Y4050/'currency conversion'!$B$18</f>
        <v>8.5329380913284892E-5</v>
      </c>
    </row>
    <row r="4051" spans="1:26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0"/>
        <v>8.0000000000000004E-4</v>
      </c>
      <c r="P4051" s="6">
        <f t="shared" si="631"/>
        <v>16</v>
      </c>
      <c r="Q4051" t="str">
        <f t="shared" si="632"/>
        <v>theater</v>
      </c>
      <c r="R4051" t="str">
        <f t="shared" si="633"/>
        <v>plays</v>
      </c>
      <c r="S4051" s="10">
        <f t="shared" si="634"/>
        <v>42169.708506944444</v>
      </c>
      <c r="T4051" s="10">
        <f t="shared" si="635"/>
        <v>42199.708506944444</v>
      </c>
      <c r="U4051">
        <f t="shared" si="636"/>
        <v>2015</v>
      </c>
      <c r="V4051">
        <f t="shared" si="637"/>
        <v>2015</v>
      </c>
      <c r="W4051" t="str">
        <f t="shared" si="638"/>
        <v>Jun</v>
      </c>
      <c r="X4051" t="str">
        <f t="shared" si="639"/>
        <v>&lt;1000</v>
      </c>
      <c r="Y4051" s="12">
        <f>VLOOKUP(H4051,Table1[#All],2,)*Kickstarter!E4051</f>
        <v>16</v>
      </c>
      <c r="Z4051" s="5">
        <f>Y4051/'currency conversion'!$B$18</f>
        <v>3.4728121023591579E-7</v>
      </c>
    </row>
    <row r="4052" spans="1:26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0"/>
        <v>6.6666666666666664E-4</v>
      </c>
      <c r="P4052" s="6">
        <f t="shared" si="631"/>
        <v>1</v>
      </c>
      <c r="Q4052" t="str">
        <f t="shared" si="632"/>
        <v>theater</v>
      </c>
      <c r="R4052" t="str">
        <f t="shared" si="633"/>
        <v>plays</v>
      </c>
      <c r="S4052" s="10">
        <f t="shared" si="634"/>
        <v>41905.386469907404</v>
      </c>
      <c r="T4052" s="10">
        <f t="shared" si="635"/>
        <v>41935.386469907404</v>
      </c>
      <c r="U4052">
        <f t="shared" si="636"/>
        <v>2014</v>
      </c>
      <c r="V4052">
        <f t="shared" si="637"/>
        <v>2014</v>
      </c>
      <c r="W4052" t="str">
        <f t="shared" si="638"/>
        <v>Sep</v>
      </c>
      <c r="X4052" t="str">
        <f t="shared" si="639"/>
        <v>&lt;1000</v>
      </c>
      <c r="Y4052" s="12">
        <f>VLOOKUP(H4052,Table1[#All],2,)*Kickstarter!E4052</f>
        <v>1</v>
      </c>
      <c r="Z4052" s="5">
        <f>Y4052/'currency conversion'!$B$18</f>
        <v>2.1705075639744737E-8</v>
      </c>
    </row>
    <row r="4053" spans="1:26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0"/>
        <v>0</v>
      </c>
      <c r="P4053" s="6">
        <f t="shared" si="631"/>
        <v>0</v>
      </c>
      <c r="Q4053" t="str">
        <f t="shared" si="632"/>
        <v>theater</v>
      </c>
      <c r="R4053" t="str">
        <f t="shared" si="633"/>
        <v>plays</v>
      </c>
      <c r="S4053" s="10">
        <f t="shared" si="634"/>
        <v>41761.560150462959</v>
      </c>
      <c r="T4053" s="10">
        <f t="shared" si="635"/>
        <v>41768.036805555559</v>
      </c>
      <c r="U4053">
        <f t="shared" si="636"/>
        <v>2014</v>
      </c>
      <c r="V4053">
        <f t="shared" si="637"/>
        <v>2014</v>
      </c>
      <c r="W4053" t="str">
        <f t="shared" si="638"/>
        <v>May</v>
      </c>
      <c r="X4053" t="str">
        <f t="shared" si="639"/>
        <v>No funding</v>
      </c>
      <c r="Y4053" s="12">
        <f>VLOOKUP(H4053,Table1[#All],2,)*Kickstarter!E4053</f>
        <v>0</v>
      </c>
      <c r="Z4053" s="5">
        <f>Y4053/'currency conversion'!$B$18</f>
        <v>0</v>
      </c>
    </row>
    <row r="4054" spans="1:26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0"/>
        <v>0.37533333333333335</v>
      </c>
      <c r="P4054" s="6">
        <f t="shared" si="631"/>
        <v>86.615384615384613</v>
      </c>
      <c r="Q4054" t="str">
        <f t="shared" si="632"/>
        <v>theater</v>
      </c>
      <c r="R4054" t="str">
        <f t="shared" si="633"/>
        <v>plays</v>
      </c>
      <c r="S4054" s="10">
        <f t="shared" si="634"/>
        <v>41865.628657407404</v>
      </c>
      <c r="T4054" s="10">
        <f t="shared" si="635"/>
        <v>41925.628657407404</v>
      </c>
      <c r="U4054">
        <f t="shared" si="636"/>
        <v>2014</v>
      </c>
      <c r="V4054">
        <f t="shared" si="637"/>
        <v>2014</v>
      </c>
      <c r="W4054" t="str">
        <f t="shared" si="638"/>
        <v>Aug</v>
      </c>
      <c r="X4054" t="str">
        <f t="shared" si="639"/>
        <v>1000 to 4999</v>
      </c>
      <c r="Y4054" s="12">
        <f>VLOOKUP(H4054,Table1[#All],2,)*Kickstarter!E4054</f>
        <v>1126</v>
      </c>
      <c r="Z4054" s="5">
        <f>Y4054/'currency conversion'!$B$18</f>
        <v>2.4439915170352577E-5</v>
      </c>
    </row>
    <row r="4055" spans="1:26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0"/>
        <v>0.22</v>
      </c>
      <c r="P4055" s="6">
        <f t="shared" si="631"/>
        <v>55</v>
      </c>
      <c r="Q4055" t="str">
        <f t="shared" si="632"/>
        <v>theater</v>
      </c>
      <c r="R4055" t="str">
        <f t="shared" si="633"/>
        <v>plays</v>
      </c>
      <c r="S4055" s="10">
        <f t="shared" si="634"/>
        <v>41928.440138888887</v>
      </c>
      <c r="T4055" s="10">
        <f t="shared" si="635"/>
        <v>41958.583333333328</v>
      </c>
      <c r="U4055">
        <f t="shared" si="636"/>
        <v>2014</v>
      </c>
      <c r="V4055">
        <f t="shared" si="637"/>
        <v>2014</v>
      </c>
      <c r="W4055" t="str">
        <f t="shared" si="638"/>
        <v>Oct</v>
      </c>
      <c r="X4055" t="str">
        <f t="shared" si="639"/>
        <v>&lt;1000</v>
      </c>
      <c r="Y4055" s="12">
        <f>VLOOKUP(H4055,Table1[#All],2,)*Kickstarter!E4055</f>
        <v>144.1</v>
      </c>
      <c r="Z4055" s="5">
        <f>Y4055/'currency conversion'!$B$18</f>
        <v>3.1277013996872167E-6</v>
      </c>
    </row>
    <row r="4056" spans="1:26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0"/>
        <v>0</v>
      </c>
      <c r="P4056" s="6">
        <f t="shared" si="631"/>
        <v>0</v>
      </c>
      <c r="Q4056" t="str">
        <f t="shared" si="632"/>
        <v>theater</v>
      </c>
      <c r="R4056" t="str">
        <f t="shared" si="633"/>
        <v>plays</v>
      </c>
      <c r="S4056" s="10">
        <f t="shared" si="634"/>
        <v>42613.591261574074</v>
      </c>
      <c r="T4056" s="10">
        <f t="shared" si="635"/>
        <v>42643.916666666672</v>
      </c>
      <c r="U4056">
        <f t="shared" si="636"/>
        <v>2016</v>
      </c>
      <c r="V4056">
        <f t="shared" si="637"/>
        <v>2016</v>
      </c>
      <c r="W4056" t="str">
        <f t="shared" si="638"/>
        <v>Aug</v>
      </c>
      <c r="X4056" t="str">
        <f t="shared" si="639"/>
        <v>No funding</v>
      </c>
      <c r="Y4056" s="12">
        <f>VLOOKUP(H4056,Table1[#All],2,)*Kickstarter!E4056</f>
        <v>0</v>
      </c>
      <c r="Z4056" s="5">
        <f>Y4056/'currency conversion'!$B$18</f>
        <v>0</v>
      </c>
    </row>
    <row r="4057" spans="1:26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0"/>
        <v>0.1762</v>
      </c>
      <c r="P4057" s="6">
        <f t="shared" si="631"/>
        <v>41.952380952380949</v>
      </c>
      <c r="Q4057" t="str">
        <f t="shared" si="632"/>
        <v>theater</v>
      </c>
      <c r="R4057" t="str">
        <f t="shared" si="633"/>
        <v>plays</v>
      </c>
      <c r="S4057" s="10">
        <f t="shared" si="634"/>
        <v>41779.398506944446</v>
      </c>
      <c r="T4057" s="10">
        <f t="shared" si="635"/>
        <v>41809.398506944446</v>
      </c>
      <c r="U4057">
        <f t="shared" si="636"/>
        <v>2014</v>
      </c>
      <c r="V4057">
        <f t="shared" si="637"/>
        <v>2014</v>
      </c>
      <c r="W4057" t="str">
        <f t="shared" si="638"/>
        <v>May</v>
      </c>
      <c r="X4057" t="str">
        <f t="shared" si="639"/>
        <v>&lt;1000</v>
      </c>
      <c r="Y4057" s="12">
        <f>VLOOKUP(H4057,Table1[#All],2,)*Kickstarter!E4057</f>
        <v>1154.1100000000001</v>
      </c>
      <c r="Z4057" s="5">
        <f>Y4057/'currency conversion'!$B$18</f>
        <v>2.5050044846585801E-5</v>
      </c>
    </row>
    <row r="4058" spans="1:26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0"/>
        <v>0.53</v>
      </c>
      <c r="P4058" s="6">
        <f t="shared" si="631"/>
        <v>88.333333333333329</v>
      </c>
      <c r="Q4058" t="str">
        <f t="shared" si="632"/>
        <v>theater</v>
      </c>
      <c r="R4058" t="str">
        <f t="shared" si="633"/>
        <v>plays</v>
      </c>
      <c r="S4058" s="10">
        <f t="shared" si="634"/>
        <v>42534.683321759258</v>
      </c>
      <c r="T4058" s="10">
        <f t="shared" si="635"/>
        <v>42554.582638888889</v>
      </c>
      <c r="U4058">
        <f t="shared" si="636"/>
        <v>2016</v>
      </c>
      <c r="V4058">
        <f t="shared" si="637"/>
        <v>2016</v>
      </c>
      <c r="W4058" t="str">
        <f t="shared" si="638"/>
        <v>Jun</v>
      </c>
      <c r="X4058" t="str">
        <f t="shared" si="639"/>
        <v>&lt;1000</v>
      </c>
      <c r="Y4058" s="12">
        <f>VLOOKUP(H4058,Table1[#All],2,)*Kickstarter!E4058</f>
        <v>795</v>
      </c>
      <c r="Z4058" s="5">
        <f>Y4058/'currency conversion'!$B$18</f>
        <v>1.7255535133597066E-5</v>
      </c>
    </row>
    <row r="4059" spans="1:26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0"/>
        <v>0.22142857142857142</v>
      </c>
      <c r="P4059" s="6">
        <f t="shared" si="631"/>
        <v>129.16666666666666</v>
      </c>
      <c r="Q4059" t="str">
        <f t="shared" si="632"/>
        <v>theater</v>
      </c>
      <c r="R4059" t="str">
        <f t="shared" si="633"/>
        <v>plays</v>
      </c>
      <c r="S4059" s="10">
        <f t="shared" si="634"/>
        <v>42310.718518518523</v>
      </c>
      <c r="T4059" s="10">
        <f t="shared" si="635"/>
        <v>42333.708333333328</v>
      </c>
      <c r="U4059">
        <f t="shared" si="636"/>
        <v>2015</v>
      </c>
      <c r="V4059">
        <f t="shared" si="637"/>
        <v>2015</v>
      </c>
      <c r="W4059" t="str">
        <f t="shared" si="638"/>
        <v>Nov</v>
      </c>
      <c r="X4059" t="str">
        <f t="shared" si="639"/>
        <v>&lt;1000</v>
      </c>
      <c r="Y4059" s="12">
        <f>VLOOKUP(H4059,Table1[#All],2,)*Kickstarter!E4059</f>
        <v>1015.25</v>
      </c>
      <c r="Z4059" s="5">
        <f>Y4059/'currency conversion'!$B$18</f>
        <v>2.2036078043250844E-5</v>
      </c>
    </row>
    <row r="4060" spans="1:26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0"/>
        <v>2.5333333333333333E-2</v>
      </c>
      <c r="P4060" s="6">
        <f t="shared" si="631"/>
        <v>23.75</v>
      </c>
      <c r="Q4060" t="str">
        <f t="shared" si="632"/>
        <v>theater</v>
      </c>
      <c r="R4060" t="str">
        <f t="shared" si="633"/>
        <v>plays</v>
      </c>
      <c r="S4060" s="10">
        <f t="shared" si="634"/>
        <v>42445.810694444444</v>
      </c>
      <c r="T4060" s="10">
        <f t="shared" si="635"/>
        <v>42460.915972222225</v>
      </c>
      <c r="U4060">
        <f t="shared" si="636"/>
        <v>2016</v>
      </c>
      <c r="V4060">
        <f t="shared" si="637"/>
        <v>2016</v>
      </c>
      <c r="W4060" t="str">
        <f t="shared" si="638"/>
        <v>Mar</v>
      </c>
      <c r="X4060" t="str">
        <f t="shared" si="639"/>
        <v>&lt;1000</v>
      </c>
      <c r="Y4060" s="12">
        <f>VLOOKUP(H4060,Table1[#All],2,)*Kickstarter!E4060</f>
        <v>95</v>
      </c>
      <c r="Z4060" s="5">
        <f>Y4060/'currency conversion'!$B$18</f>
        <v>2.06198218577575E-6</v>
      </c>
    </row>
    <row r="4061" spans="1:26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0"/>
        <v>2.5000000000000001E-2</v>
      </c>
      <c r="P4061" s="6">
        <f t="shared" si="631"/>
        <v>35.714285714285715</v>
      </c>
      <c r="Q4061" t="str">
        <f t="shared" si="632"/>
        <v>theater</v>
      </c>
      <c r="R4061" t="str">
        <f t="shared" si="633"/>
        <v>plays</v>
      </c>
      <c r="S4061" s="10">
        <f t="shared" si="634"/>
        <v>41866.390648148146</v>
      </c>
      <c r="T4061" s="10">
        <f t="shared" si="635"/>
        <v>41897.875</v>
      </c>
      <c r="U4061">
        <f t="shared" si="636"/>
        <v>2014</v>
      </c>
      <c r="V4061">
        <f t="shared" si="637"/>
        <v>2014</v>
      </c>
      <c r="W4061" t="str">
        <f t="shared" si="638"/>
        <v>Aug</v>
      </c>
      <c r="X4061" t="str">
        <f t="shared" si="639"/>
        <v>&lt;1000</v>
      </c>
      <c r="Y4061" s="12">
        <f>VLOOKUP(H4061,Table1[#All],2,)*Kickstarter!E4061</f>
        <v>187.5</v>
      </c>
      <c r="Z4061" s="5">
        <f>Y4061/'currency conversion'!$B$18</f>
        <v>4.0697016824521387E-6</v>
      </c>
    </row>
    <row r="4062" spans="1:26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0"/>
        <v>2.8500000000000001E-2</v>
      </c>
      <c r="P4062" s="6">
        <f t="shared" si="631"/>
        <v>57</v>
      </c>
      <c r="Q4062" t="str">
        <f t="shared" si="632"/>
        <v>theater</v>
      </c>
      <c r="R4062" t="str">
        <f t="shared" si="633"/>
        <v>plays</v>
      </c>
      <c r="S4062" s="10">
        <f t="shared" si="634"/>
        <v>41779.445092592592</v>
      </c>
      <c r="T4062" s="10">
        <f t="shared" si="635"/>
        <v>41813.416666666664</v>
      </c>
      <c r="U4062">
        <f t="shared" si="636"/>
        <v>2014</v>
      </c>
      <c r="V4062">
        <f t="shared" si="637"/>
        <v>2014</v>
      </c>
      <c r="W4062" t="str">
        <f t="shared" si="638"/>
        <v>May</v>
      </c>
      <c r="X4062" t="str">
        <f t="shared" si="639"/>
        <v>&lt;1000</v>
      </c>
      <c r="Y4062" s="12">
        <f>VLOOKUP(H4062,Table1[#All],2,)*Kickstarter!E4062</f>
        <v>213.75</v>
      </c>
      <c r="Z4062" s="5">
        <f>Y4062/'currency conversion'!$B$18</f>
        <v>4.6394599179954378E-6</v>
      </c>
    </row>
    <row r="4063" spans="1:26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0"/>
        <v>0</v>
      </c>
      <c r="P4063" s="6">
        <f t="shared" si="631"/>
        <v>0</v>
      </c>
      <c r="Q4063" t="str">
        <f t="shared" si="632"/>
        <v>theater</v>
      </c>
      <c r="R4063" t="str">
        <f t="shared" si="633"/>
        <v>plays</v>
      </c>
      <c r="S4063" s="10">
        <f t="shared" si="634"/>
        <v>42420.891469907408</v>
      </c>
      <c r="T4063" s="10">
        <f t="shared" si="635"/>
        <v>42480.849803240737</v>
      </c>
      <c r="U4063">
        <f t="shared" si="636"/>
        <v>2016</v>
      </c>
      <c r="V4063">
        <f t="shared" si="637"/>
        <v>2016</v>
      </c>
      <c r="W4063" t="str">
        <f t="shared" si="638"/>
        <v>Feb</v>
      </c>
      <c r="X4063" t="str">
        <f t="shared" si="639"/>
        <v>No funding</v>
      </c>
      <c r="Y4063" s="12">
        <f>VLOOKUP(H4063,Table1[#All],2,)*Kickstarter!E4063</f>
        <v>0</v>
      </c>
      <c r="Z4063" s="5">
        <f>Y4063/'currency conversion'!$B$18</f>
        <v>0</v>
      </c>
    </row>
    <row r="4064" spans="1:26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0"/>
        <v>2.4500000000000001E-2</v>
      </c>
      <c r="P4064" s="6">
        <f t="shared" si="631"/>
        <v>163.33333333333334</v>
      </c>
      <c r="Q4064" t="str">
        <f t="shared" si="632"/>
        <v>theater</v>
      </c>
      <c r="R4064" t="str">
        <f t="shared" si="633"/>
        <v>plays</v>
      </c>
      <c r="S4064" s="10">
        <f t="shared" si="634"/>
        <v>42523.489212962959</v>
      </c>
      <c r="T4064" s="10">
        <f t="shared" si="635"/>
        <v>42553.489212962959</v>
      </c>
      <c r="U4064">
        <f t="shared" si="636"/>
        <v>2016</v>
      </c>
      <c r="V4064">
        <f t="shared" si="637"/>
        <v>2016</v>
      </c>
      <c r="W4064" t="str">
        <f t="shared" si="638"/>
        <v>Jun</v>
      </c>
      <c r="X4064" t="str">
        <f t="shared" si="639"/>
        <v>&lt;1000</v>
      </c>
      <c r="Y4064" s="12">
        <f>VLOOKUP(H4064,Table1[#All],2,)*Kickstarter!E4064</f>
        <v>490</v>
      </c>
      <c r="Z4064" s="5">
        <f>Y4064/'currency conversion'!$B$18</f>
        <v>1.0635487063474922E-5</v>
      </c>
    </row>
    <row r="4065" spans="1:26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0"/>
        <v>1.4210526315789474E-2</v>
      </c>
      <c r="P4065" s="6">
        <f t="shared" si="631"/>
        <v>15</v>
      </c>
      <c r="Q4065" t="str">
        <f t="shared" si="632"/>
        <v>theater</v>
      </c>
      <c r="R4065" t="str">
        <f t="shared" si="633"/>
        <v>plays</v>
      </c>
      <c r="S4065" s="10">
        <f t="shared" si="634"/>
        <v>41787.431527777779</v>
      </c>
      <c r="T4065" s="10">
        <f t="shared" si="635"/>
        <v>41817.431527777779</v>
      </c>
      <c r="U4065">
        <f t="shared" si="636"/>
        <v>2014</v>
      </c>
      <c r="V4065">
        <f t="shared" si="637"/>
        <v>2014</v>
      </c>
      <c r="W4065" t="str">
        <f t="shared" si="638"/>
        <v>May</v>
      </c>
      <c r="X4065" t="str">
        <f t="shared" si="639"/>
        <v>&lt;1000</v>
      </c>
      <c r="Y4065" s="12">
        <f>VLOOKUP(H4065,Table1[#All],2,)*Kickstarter!E4065</f>
        <v>176.85</v>
      </c>
      <c r="Z4065" s="5">
        <f>Y4065/'currency conversion'!$B$18</f>
        <v>3.8385426268888569E-6</v>
      </c>
    </row>
    <row r="4066" spans="1:26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0"/>
        <v>0.1925</v>
      </c>
      <c r="P4066" s="6">
        <f t="shared" si="631"/>
        <v>64.166666666666671</v>
      </c>
      <c r="Q4066" t="str">
        <f t="shared" si="632"/>
        <v>theater</v>
      </c>
      <c r="R4066" t="str">
        <f t="shared" si="633"/>
        <v>plays</v>
      </c>
      <c r="S4066" s="10">
        <f t="shared" si="634"/>
        <v>42093.338263888887</v>
      </c>
      <c r="T4066" s="10">
        <f t="shared" si="635"/>
        <v>42123.338263888887</v>
      </c>
      <c r="U4066">
        <f t="shared" si="636"/>
        <v>2015</v>
      </c>
      <c r="V4066">
        <f t="shared" si="637"/>
        <v>2015</v>
      </c>
      <c r="W4066" t="str">
        <f t="shared" si="638"/>
        <v>Mar</v>
      </c>
      <c r="X4066" t="str">
        <f t="shared" si="639"/>
        <v>&lt;1000</v>
      </c>
      <c r="Y4066" s="12">
        <f>VLOOKUP(H4066,Table1[#All],2,)*Kickstarter!E4066</f>
        <v>273.34999999999997</v>
      </c>
      <c r="Z4066" s="5">
        <f>Y4066/'currency conversion'!$B$18</f>
        <v>5.9330824261242237E-6</v>
      </c>
    </row>
    <row r="4067" spans="1:26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0"/>
        <v>6.7499999999999999E-3</v>
      </c>
      <c r="P4067" s="6">
        <f t="shared" si="631"/>
        <v>6.75</v>
      </c>
      <c r="Q4067" t="str">
        <f t="shared" si="632"/>
        <v>theater</v>
      </c>
      <c r="R4067" t="str">
        <f t="shared" si="633"/>
        <v>plays</v>
      </c>
      <c r="S4067" s="10">
        <f t="shared" si="634"/>
        <v>41833.701516203706</v>
      </c>
      <c r="T4067" s="10">
        <f t="shared" si="635"/>
        <v>41863.701516203706</v>
      </c>
      <c r="U4067">
        <f t="shared" si="636"/>
        <v>2014</v>
      </c>
      <c r="V4067">
        <f t="shared" si="637"/>
        <v>2014</v>
      </c>
      <c r="W4067" t="str">
        <f t="shared" si="638"/>
        <v>Jul</v>
      </c>
      <c r="X4067" t="str">
        <f t="shared" si="639"/>
        <v>&lt;1000</v>
      </c>
      <c r="Y4067" s="12">
        <f>VLOOKUP(H4067,Table1[#All],2,)*Kickstarter!E4067</f>
        <v>27</v>
      </c>
      <c r="Z4067" s="5">
        <f>Y4067/'currency conversion'!$B$18</f>
        <v>5.8603704227310798E-7</v>
      </c>
    </row>
    <row r="4068" spans="1:26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0"/>
        <v>1.6666666666666668E-3</v>
      </c>
      <c r="P4068" s="6">
        <f t="shared" si="631"/>
        <v>25</v>
      </c>
      <c r="Q4068" t="str">
        <f t="shared" si="632"/>
        <v>theater</v>
      </c>
      <c r="R4068" t="str">
        <f t="shared" si="633"/>
        <v>plays</v>
      </c>
      <c r="S4068" s="10">
        <f t="shared" si="634"/>
        <v>42478.789212962962</v>
      </c>
      <c r="T4068" s="10">
        <f t="shared" si="635"/>
        <v>42508.789212962962</v>
      </c>
      <c r="U4068">
        <f t="shared" si="636"/>
        <v>2016</v>
      </c>
      <c r="V4068">
        <f t="shared" si="637"/>
        <v>2016</v>
      </c>
      <c r="W4068" t="str">
        <f t="shared" si="638"/>
        <v>Apr</v>
      </c>
      <c r="X4068" t="str">
        <f t="shared" si="639"/>
        <v>&lt;1000</v>
      </c>
      <c r="Y4068" s="12">
        <f>VLOOKUP(H4068,Table1[#All],2,)*Kickstarter!E4068</f>
        <v>25</v>
      </c>
      <c r="Z4068" s="5">
        <f>Y4068/'currency conversion'!$B$18</f>
        <v>5.4262689099361849E-7</v>
      </c>
    </row>
    <row r="4069" spans="1:26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0"/>
        <v>0.60899999999999999</v>
      </c>
      <c r="P4069" s="6">
        <f t="shared" si="631"/>
        <v>179.11764705882354</v>
      </c>
      <c r="Q4069" t="str">
        <f t="shared" si="632"/>
        <v>theater</v>
      </c>
      <c r="R4069" t="str">
        <f t="shared" si="633"/>
        <v>plays</v>
      </c>
      <c r="S4069" s="10">
        <f t="shared" si="634"/>
        <v>42234.867476851854</v>
      </c>
      <c r="T4069" s="10">
        <f t="shared" si="635"/>
        <v>42274.867476851854</v>
      </c>
      <c r="U4069">
        <f t="shared" si="636"/>
        <v>2015</v>
      </c>
      <c r="V4069">
        <f t="shared" si="637"/>
        <v>2015</v>
      </c>
      <c r="W4069" t="str">
        <f t="shared" si="638"/>
        <v>Aug</v>
      </c>
      <c r="X4069" t="str">
        <f t="shared" si="639"/>
        <v>1000 to 4999</v>
      </c>
      <c r="Y4069" s="12">
        <f>VLOOKUP(H4069,Table1[#All],2,)*Kickstarter!E4069</f>
        <v>3045</v>
      </c>
      <c r="Z4069" s="5">
        <f>Y4069/'currency conversion'!$B$18</f>
        <v>6.609195532302273E-5</v>
      </c>
    </row>
    <row r="4070" spans="1:26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0"/>
        <v>0.01</v>
      </c>
      <c r="P4070" s="6">
        <f t="shared" si="631"/>
        <v>34.950000000000003</v>
      </c>
      <c r="Q4070" t="str">
        <f t="shared" si="632"/>
        <v>theater</v>
      </c>
      <c r="R4070" t="str">
        <f t="shared" si="633"/>
        <v>plays</v>
      </c>
      <c r="S4070" s="10">
        <f t="shared" si="634"/>
        <v>42718.713599537034</v>
      </c>
      <c r="T4070" s="10">
        <f t="shared" si="635"/>
        <v>42748.711805555555</v>
      </c>
      <c r="U4070">
        <f t="shared" si="636"/>
        <v>2016</v>
      </c>
      <c r="V4070">
        <f t="shared" si="637"/>
        <v>2017</v>
      </c>
      <c r="W4070" t="str">
        <f t="shared" si="638"/>
        <v>Dec</v>
      </c>
      <c r="X4070" t="str">
        <f t="shared" si="639"/>
        <v>&lt;1000</v>
      </c>
      <c r="Y4070" s="12">
        <f>VLOOKUP(H4070,Table1[#All],2,)*Kickstarter!E4070</f>
        <v>34.950000000000003</v>
      </c>
      <c r="Z4070" s="5">
        <f>Y4070/'currency conversion'!$B$18</f>
        <v>7.585923936090787E-7</v>
      </c>
    </row>
    <row r="4071" spans="1:26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0"/>
        <v>0.34399999999999997</v>
      </c>
      <c r="P4071" s="6">
        <f t="shared" si="631"/>
        <v>33.07692307692308</v>
      </c>
      <c r="Q4071" t="str">
        <f t="shared" si="632"/>
        <v>theater</v>
      </c>
      <c r="R4071" t="str">
        <f t="shared" si="633"/>
        <v>plays</v>
      </c>
      <c r="S4071" s="10">
        <f t="shared" si="634"/>
        <v>42022.411527777775</v>
      </c>
      <c r="T4071" s="10">
        <f t="shared" si="635"/>
        <v>42063.25</v>
      </c>
      <c r="U4071">
        <f t="shared" si="636"/>
        <v>2015</v>
      </c>
      <c r="V4071">
        <f t="shared" si="637"/>
        <v>2015</v>
      </c>
      <c r="W4071" t="str">
        <f t="shared" si="638"/>
        <v>Jan</v>
      </c>
      <c r="X4071" t="str">
        <f t="shared" si="639"/>
        <v>&lt;1000</v>
      </c>
      <c r="Y4071" s="12">
        <f>VLOOKUP(H4071,Table1[#All],2,)*Kickstarter!E4071</f>
        <v>563.30000000000007</v>
      </c>
      <c r="Z4071" s="5">
        <f>Y4071/'currency conversion'!$B$18</f>
        <v>1.2226469107868212E-5</v>
      </c>
    </row>
    <row r="4072" spans="1:26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0"/>
        <v>0.16500000000000001</v>
      </c>
      <c r="P4072" s="6">
        <f t="shared" si="631"/>
        <v>27.5</v>
      </c>
      <c r="Q4072" t="str">
        <f t="shared" si="632"/>
        <v>theater</v>
      </c>
      <c r="R4072" t="str">
        <f t="shared" si="633"/>
        <v>plays</v>
      </c>
      <c r="S4072" s="10">
        <f t="shared" si="634"/>
        <v>42031.416898148149</v>
      </c>
      <c r="T4072" s="10">
        <f t="shared" si="635"/>
        <v>42063.875</v>
      </c>
      <c r="U4072">
        <f t="shared" si="636"/>
        <v>2015</v>
      </c>
      <c r="V4072">
        <f t="shared" si="637"/>
        <v>2015</v>
      </c>
      <c r="W4072" t="str">
        <f t="shared" si="638"/>
        <v>Jan</v>
      </c>
      <c r="X4072" t="str">
        <f t="shared" si="639"/>
        <v>&lt;1000</v>
      </c>
      <c r="Y4072" s="12">
        <f>VLOOKUP(H4072,Table1[#All],2,)*Kickstarter!E4072</f>
        <v>165</v>
      </c>
      <c r="Z4072" s="5">
        <f>Y4072/'currency conversion'!$B$18</f>
        <v>3.5813374805578817E-6</v>
      </c>
    </row>
    <row r="4073" spans="1:26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0"/>
        <v>0</v>
      </c>
      <c r="P4073" s="6">
        <f t="shared" si="631"/>
        <v>0</v>
      </c>
      <c r="Q4073" t="str">
        <f t="shared" si="632"/>
        <v>theater</v>
      </c>
      <c r="R4073" t="str">
        <f t="shared" si="633"/>
        <v>plays</v>
      </c>
      <c r="S4073" s="10">
        <f t="shared" si="634"/>
        <v>42700.554756944446</v>
      </c>
      <c r="T4073" s="10">
        <f t="shared" si="635"/>
        <v>42730.554756944446</v>
      </c>
      <c r="U4073">
        <f t="shared" si="636"/>
        <v>2016</v>
      </c>
      <c r="V4073">
        <f t="shared" si="637"/>
        <v>2016</v>
      </c>
      <c r="W4073" t="str">
        <f t="shared" si="638"/>
        <v>Nov</v>
      </c>
      <c r="X4073" t="str">
        <f t="shared" si="639"/>
        <v>No funding</v>
      </c>
      <c r="Y4073" s="12">
        <f>VLOOKUP(H4073,Table1[#All],2,)*Kickstarter!E4073</f>
        <v>0</v>
      </c>
      <c r="Z4073" s="5">
        <f>Y4073/'currency conversion'!$B$18</f>
        <v>0</v>
      </c>
    </row>
    <row r="4074" spans="1:26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0"/>
        <v>4.0000000000000001E-3</v>
      </c>
      <c r="P4074" s="6">
        <f t="shared" si="631"/>
        <v>2</v>
      </c>
      <c r="Q4074" t="str">
        <f t="shared" si="632"/>
        <v>theater</v>
      </c>
      <c r="R4074" t="str">
        <f t="shared" si="633"/>
        <v>plays</v>
      </c>
      <c r="S4074" s="10">
        <f t="shared" si="634"/>
        <v>41812.52443287037</v>
      </c>
      <c r="T4074" s="10">
        <f t="shared" si="635"/>
        <v>41872.52443287037</v>
      </c>
      <c r="U4074">
        <f t="shared" si="636"/>
        <v>2014</v>
      </c>
      <c r="V4074">
        <f t="shared" si="637"/>
        <v>2014</v>
      </c>
      <c r="W4074" t="str">
        <f t="shared" si="638"/>
        <v>Jun</v>
      </c>
      <c r="X4074" t="str">
        <f t="shared" si="639"/>
        <v>&lt;1000</v>
      </c>
      <c r="Y4074" s="12">
        <f>VLOOKUP(H4074,Table1[#All],2,)*Kickstarter!E4074</f>
        <v>5.24</v>
      </c>
      <c r="Z4074" s="5">
        <f>Y4074/'currency conversion'!$B$18</f>
        <v>1.1373459635226243E-7</v>
      </c>
    </row>
    <row r="4075" spans="1:26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0"/>
        <v>1.0571428571428572E-2</v>
      </c>
      <c r="P4075" s="6">
        <f t="shared" si="631"/>
        <v>18.5</v>
      </c>
      <c r="Q4075" t="str">
        <f t="shared" si="632"/>
        <v>theater</v>
      </c>
      <c r="R4075" t="str">
        <f t="shared" si="633"/>
        <v>plays</v>
      </c>
      <c r="S4075" s="10">
        <f t="shared" si="634"/>
        <v>42078.095208333332</v>
      </c>
      <c r="T4075" s="10">
        <f t="shared" si="635"/>
        <v>42132.916666666672</v>
      </c>
      <c r="U4075">
        <f t="shared" si="636"/>
        <v>2015</v>
      </c>
      <c r="V4075">
        <f t="shared" si="637"/>
        <v>2015</v>
      </c>
      <c r="W4075" t="str">
        <f t="shared" si="638"/>
        <v>Mar</v>
      </c>
      <c r="X4075" t="str">
        <f t="shared" si="639"/>
        <v>&lt;1000</v>
      </c>
      <c r="Y4075" s="12">
        <f>VLOOKUP(H4075,Table1[#All],2,)*Kickstarter!E4075</f>
        <v>37</v>
      </c>
      <c r="Z4075" s="5">
        <f>Y4075/'currency conversion'!$B$18</f>
        <v>8.0308779867055531E-7</v>
      </c>
    </row>
    <row r="4076" spans="1:26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0"/>
        <v>0.26727272727272727</v>
      </c>
      <c r="P4076" s="6">
        <f t="shared" si="631"/>
        <v>35</v>
      </c>
      <c r="Q4076" t="str">
        <f t="shared" si="632"/>
        <v>theater</v>
      </c>
      <c r="R4076" t="str">
        <f t="shared" si="633"/>
        <v>plays</v>
      </c>
      <c r="S4076" s="10">
        <f t="shared" si="634"/>
        <v>42283.302951388891</v>
      </c>
      <c r="T4076" s="10">
        <f t="shared" si="635"/>
        <v>42313.344618055555</v>
      </c>
      <c r="U4076">
        <f t="shared" si="636"/>
        <v>2015</v>
      </c>
      <c r="V4076">
        <f t="shared" si="637"/>
        <v>2015</v>
      </c>
      <c r="W4076" t="str">
        <f t="shared" si="638"/>
        <v>Oct</v>
      </c>
      <c r="X4076" t="str">
        <f t="shared" si="639"/>
        <v>&lt;1000</v>
      </c>
      <c r="Y4076" s="12">
        <f>VLOOKUP(H4076,Table1[#All],2,)*Kickstarter!E4076</f>
        <v>962.85</v>
      </c>
      <c r="Z4076" s="5">
        <f>Y4076/'currency conversion'!$B$18</f>
        <v>2.0898732079728221E-5</v>
      </c>
    </row>
    <row r="4077" spans="1:26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0"/>
        <v>0.28799999999999998</v>
      </c>
      <c r="P4077" s="6">
        <f t="shared" si="631"/>
        <v>44.307692307692307</v>
      </c>
      <c r="Q4077" t="str">
        <f t="shared" si="632"/>
        <v>theater</v>
      </c>
      <c r="R4077" t="str">
        <f t="shared" si="633"/>
        <v>plays</v>
      </c>
      <c r="S4077" s="10">
        <f t="shared" si="634"/>
        <v>41778.795937499999</v>
      </c>
      <c r="T4077" s="10">
        <f t="shared" si="635"/>
        <v>41820.477777777778</v>
      </c>
      <c r="U4077">
        <f t="shared" si="636"/>
        <v>2014</v>
      </c>
      <c r="V4077">
        <f t="shared" si="637"/>
        <v>2014</v>
      </c>
      <c r="W4077" t="str">
        <f t="shared" si="638"/>
        <v>May</v>
      </c>
      <c r="X4077" t="str">
        <f t="shared" si="639"/>
        <v>&lt;1000</v>
      </c>
      <c r="Y4077" s="12">
        <f>VLOOKUP(H4077,Table1[#All],2,)*Kickstarter!E4077</f>
        <v>754.56000000000006</v>
      </c>
      <c r="Z4077" s="5">
        <f>Y4077/'currency conversion'!$B$18</f>
        <v>1.6377781874725791E-5</v>
      </c>
    </row>
    <row r="4078" spans="1:26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0"/>
        <v>0</v>
      </c>
      <c r="P4078" s="6">
        <f t="shared" si="631"/>
        <v>0</v>
      </c>
      <c r="Q4078" t="str">
        <f t="shared" si="632"/>
        <v>theater</v>
      </c>
      <c r="R4078" t="str">
        <f t="shared" si="633"/>
        <v>plays</v>
      </c>
      <c r="S4078" s="10">
        <f t="shared" si="634"/>
        <v>41905.545706018514</v>
      </c>
      <c r="T4078" s="10">
        <f t="shared" si="635"/>
        <v>41933.577083333337</v>
      </c>
      <c r="U4078">
        <f t="shared" si="636"/>
        <v>2014</v>
      </c>
      <c r="V4078">
        <f t="shared" si="637"/>
        <v>2014</v>
      </c>
      <c r="W4078" t="str">
        <f t="shared" si="638"/>
        <v>Sep</v>
      </c>
      <c r="X4078" t="str">
        <f t="shared" si="639"/>
        <v>No funding</v>
      </c>
      <c r="Y4078" s="12">
        <f>VLOOKUP(H4078,Table1[#All],2,)*Kickstarter!E4078</f>
        <v>0</v>
      </c>
      <c r="Z4078" s="5">
        <f>Y4078/'currency conversion'!$B$18</f>
        <v>0</v>
      </c>
    </row>
    <row r="4079" spans="1:26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0"/>
        <v>8.8999999999999996E-2</v>
      </c>
      <c r="P4079" s="6">
        <f t="shared" si="631"/>
        <v>222.5</v>
      </c>
      <c r="Q4079" t="str">
        <f t="shared" si="632"/>
        <v>theater</v>
      </c>
      <c r="R4079" t="str">
        <f t="shared" si="633"/>
        <v>plays</v>
      </c>
      <c r="S4079" s="10">
        <f t="shared" si="634"/>
        <v>42695.4605787037</v>
      </c>
      <c r="T4079" s="10">
        <f t="shared" si="635"/>
        <v>42725.4605787037</v>
      </c>
      <c r="U4079">
        <f t="shared" si="636"/>
        <v>2016</v>
      </c>
      <c r="V4079">
        <f t="shared" si="637"/>
        <v>2016</v>
      </c>
      <c r="W4079" t="str">
        <f t="shared" si="638"/>
        <v>Nov</v>
      </c>
      <c r="X4079" t="str">
        <f t="shared" si="639"/>
        <v>1000 to 4999</v>
      </c>
      <c r="Y4079" s="12">
        <f>VLOOKUP(H4079,Table1[#All],2,)*Kickstarter!E4079</f>
        <v>1335</v>
      </c>
      <c r="Z4079" s="5">
        <f>Y4079/'currency conversion'!$B$18</f>
        <v>2.8976275979059225E-5</v>
      </c>
    </row>
    <row r="4080" spans="1:26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0"/>
        <v>0</v>
      </c>
      <c r="P4080" s="6">
        <f t="shared" si="631"/>
        <v>0</v>
      </c>
      <c r="Q4080" t="str">
        <f t="shared" si="632"/>
        <v>theater</v>
      </c>
      <c r="R4080" t="str">
        <f t="shared" si="633"/>
        <v>plays</v>
      </c>
      <c r="S4080" s="10">
        <f t="shared" si="634"/>
        <v>42732.537523148145</v>
      </c>
      <c r="T4080" s="10">
        <f t="shared" si="635"/>
        <v>42762.537523148145</v>
      </c>
      <c r="U4080">
        <f t="shared" si="636"/>
        <v>2016</v>
      </c>
      <c r="V4080">
        <f t="shared" si="637"/>
        <v>2017</v>
      </c>
      <c r="W4080" t="str">
        <f t="shared" si="638"/>
        <v>Dec</v>
      </c>
      <c r="X4080" t="str">
        <f t="shared" si="639"/>
        <v>No funding</v>
      </c>
      <c r="Y4080" s="12">
        <f>VLOOKUP(H4080,Table1[#All],2,)*Kickstarter!E4080</f>
        <v>0</v>
      </c>
      <c r="Z4080" s="5">
        <f>Y4080/'currency conversion'!$B$18</f>
        <v>0</v>
      </c>
    </row>
    <row r="4081" spans="1:26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0"/>
        <v>1.6666666666666668E-3</v>
      </c>
      <c r="P4081" s="6">
        <f t="shared" si="631"/>
        <v>5</v>
      </c>
      <c r="Q4081" t="str">
        <f t="shared" si="632"/>
        <v>theater</v>
      </c>
      <c r="R4081" t="str">
        <f t="shared" si="633"/>
        <v>plays</v>
      </c>
      <c r="S4081" s="10">
        <f t="shared" si="634"/>
        <v>42510.688900462963</v>
      </c>
      <c r="T4081" s="10">
        <f t="shared" si="635"/>
        <v>42540.688900462963</v>
      </c>
      <c r="U4081">
        <f t="shared" si="636"/>
        <v>2016</v>
      </c>
      <c r="V4081">
        <f t="shared" si="637"/>
        <v>2016</v>
      </c>
      <c r="W4081" t="str">
        <f t="shared" si="638"/>
        <v>May</v>
      </c>
      <c r="X4081" t="str">
        <f t="shared" si="639"/>
        <v>&lt;1000</v>
      </c>
      <c r="Y4081" s="12">
        <f>VLOOKUP(H4081,Table1[#All],2,)*Kickstarter!E4081</f>
        <v>5</v>
      </c>
      <c r="Z4081" s="5">
        <f>Y4081/'currency conversion'!$B$18</f>
        <v>1.0852537819872369E-7</v>
      </c>
    </row>
    <row r="4082" spans="1:26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0"/>
        <v>0</v>
      </c>
      <c r="P4082" s="6">
        <f t="shared" si="631"/>
        <v>0</v>
      </c>
      <c r="Q4082" t="str">
        <f t="shared" si="632"/>
        <v>theater</v>
      </c>
      <c r="R4082" t="str">
        <f t="shared" si="633"/>
        <v>plays</v>
      </c>
      <c r="S4082" s="10">
        <f t="shared" si="634"/>
        <v>42511.448101851856</v>
      </c>
      <c r="T4082" s="10">
        <f t="shared" si="635"/>
        <v>42535.537499999999</v>
      </c>
      <c r="U4082">
        <f t="shared" si="636"/>
        <v>2016</v>
      </c>
      <c r="V4082">
        <f t="shared" si="637"/>
        <v>2016</v>
      </c>
      <c r="W4082" t="str">
        <f t="shared" si="638"/>
        <v>May</v>
      </c>
      <c r="X4082" t="str">
        <f t="shared" si="639"/>
        <v>No funding</v>
      </c>
      <c r="Y4082" s="12">
        <f>VLOOKUP(H4082,Table1[#All],2,)*Kickstarter!E4082</f>
        <v>0</v>
      </c>
      <c r="Z4082" s="5">
        <f>Y4082/'currency conversion'!$B$18</f>
        <v>0</v>
      </c>
    </row>
    <row r="4083" spans="1:26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0"/>
        <v>0.15737410071942445</v>
      </c>
      <c r="P4083" s="6">
        <f t="shared" si="631"/>
        <v>29.166666666666668</v>
      </c>
      <c r="Q4083" t="str">
        <f t="shared" si="632"/>
        <v>theater</v>
      </c>
      <c r="R4083" t="str">
        <f t="shared" si="633"/>
        <v>plays</v>
      </c>
      <c r="S4083" s="10">
        <f t="shared" si="634"/>
        <v>42041.331307870365</v>
      </c>
      <c r="T4083" s="10">
        <f t="shared" si="635"/>
        <v>42071.289641203708</v>
      </c>
      <c r="U4083">
        <f t="shared" si="636"/>
        <v>2015</v>
      </c>
      <c r="V4083">
        <f t="shared" si="637"/>
        <v>2015</v>
      </c>
      <c r="W4083" t="str">
        <f t="shared" si="638"/>
        <v>Feb</v>
      </c>
      <c r="X4083" t="str">
        <f t="shared" si="639"/>
        <v>&lt;1000</v>
      </c>
      <c r="Y4083" s="12">
        <f>VLOOKUP(H4083,Table1[#All],2,)*Kickstarter!E4083</f>
        <v>350</v>
      </c>
      <c r="Z4083" s="5">
        <f>Y4083/'currency conversion'!$B$18</f>
        <v>7.5967764739106582E-6</v>
      </c>
    </row>
    <row r="4084" spans="1:26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0"/>
        <v>0.02</v>
      </c>
      <c r="P4084" s="6">
        <f t="shared" si="631"/>
        <v>1.5</v>
      </c>
      <c r="Q4084" t="str">
        <f t="shared" si="632"/>
        <v>theater</v>
      </c>
      <c r="R4084" t="str">
        <f t="shared" si="633"/>
        <v>plays</v>
      </c>
      <c r="S4084" s="10">
        <f t="shared" si="634"/>
        <v>42306.939270833333</v>
      </c>
      <c r="T4084" s="10">
        <f t="shared" si="635"/>
        <v>42322.708333333328</v>
      </c>
      <c r="U4084">
        <f t="shared" si="636"/>
        <v>2015</v>
      </c>
      <c r="V4084">
        <f t="shared" si="637"/>
        <v>2015</v>
      </c>
      <c r="W4084" t="str">
        <f t="shared" si="638"/>
        <v>Oct</v>
      </c>
      <c r="X4084" t="str">
        <f t="shared" si="639"/>
        <v>&lt;1000</v>
      </c>
      <c r="Y4084" s="12">
        <f>VLOOKUP(H4084,Table1[#All],2,)*Kickstarter!E4084</f>
        <v>3</v>
      </c>
      <c r="Z4084" s="5">
        <f>Y4084/'currency conversion'!$B$18</f>
        <v>6.5115226919234218E-8</v>
      </c>
    </row>
    <row r="4085" spans="1:26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0"/>
        <v>0.21685714285714286</v>
      </c>
      <c r="P4085" s="6">
        <f t="shared" si="631"/>
        <v>126.5</v>
      </c>
      <c r="Q4085" t="str">
        <f t="shared" si="632"/>
        <v>theater</v>
      </c>
      <c r="R4085" t="str">
        <f t="shared" si="633"/>
        <v>plays</v>
      </c>
      <c r="S4085" s="10">
        <f t="shared" si="634"/>
        <v>42353.511759259258</v>
      </c>
      <c r="T4085" s="10">
        <f t="shared" si="635"/>
        <v>42383.511759259258</v>
      </c>
      <c r="U4085">
        <f t="shared" si="636"/>
        <v>2015</v>
      </c>
      <c r="V4085">
        <f t="shared" si="637"/>
        <v>2016</v>
      </c>
      <c r="W4085" t="str">
        <f t="shared" si="638"/>
        <v>Dec</v>
      </c>
      <c r="X4085" t="str">
        <f t="shared" si="639"/>
        <v>&lt;1000</v>
      </c>
      <c r="Y4085" s="12">
        <f>VLOOKUP(H4085,Table1[#All],2,)*Kickstarter!E4085</f>
        <v>759</v>
      </c>
      <c r="Z4085" s="5">
        <f>Y4085/'currency conversion'!$B$18</f>
        <v>1.6474152410566256E-5</v>
      </c>
    </row>
    <row r="4086" spans="1:26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0"/>
        <v>3.3333333333333335E-3</v>
      </c>
      <c r="P4086" s="6">
        <f t="shared" si="631"/>
        <v>10</v>
      </c>
      <c r="Q4086" t="str">
        <f t="shared" si="632"/>
        <v>theater</v>
      </c>
      <c r="R4086" t="str">
        <f t="shared" si="633"/>
        <v>plays</v>
      </c>
      <c r="S4086" s="10">
        <f t="shared" si="634"/>
        <v>42622.186412037037</v>
      </c>
      <c r="T4086" s="10">
        <f t="shared" si="635"/>
        <v>42652.186412037037</v>
      </c>
      <c r="U4086">
        <f t="shared" si="636"/>
        <v>2016</v>
      </c>
      <c r="V4086">
        <f t="shared" si="637"/>
        <v>2016</v>
      </c>
      <c r="W4086" t="str">
        <f t="shared" si="638"/>
        <v>Sep</v>
      </c>
      <c r="X4086" t="str">
        <f t="shared" si="639"/>
        <v>&lt;1000</v>
      </c>
      <c r="Y4086" s="12">
        <f>VLOOKUP(H4086,Table1[#All],2,)*Kickstarter!E4086</f>
        <v>11.399999999999999</v>
      </c>
      <c r="Z4086" s="5">
        <f>Y4086/'currency conversion'!$B$18</f>
        <v>2.4743786229308999E-7</v>
      </c>
    </row>
    <row r="4087" spans="1:26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0"/>
        <v>2.8571428571428571E-3</v>
      </c>
      <c r="P4087" s="6">
        <f t="shared" si="631"/>
        <v>10</v>
      </c>
      <c r="Q4087" t="str">
        <f t="shared" si="632"/>
        <v>theater</v>
      </c>
      <c r="R4087" t="str">
        <f t="shared" si="633"/>
        <v>plays</v>
      </c>
      <c r="S4087" s="10">
        <f t="shared" si="634"/>
        <v>42058.353877314818</v>
      </c>
      <c r="T4087" s="10">
        <f t="shared" si="635"/>
        <v>42086.915972222225</v>
      </c>
      <c r="U4087">
        <f t="shared" si="636"/>
        <v>2015</v>
      </c>
      <c r="V4087">
        <f t="shared" si="637"/>
        <v>2015</v>
      </c>
      <c r="W4087" t="str">
        <f t="shared" si="638"/>
        <v>Feb</v>
      </c>
      <c r="X4087" t="str">
        <f t="shared" si="639"/>
        <v>&lt;1000</v>
      </c>
      <c r="Y4087" s="12">
        <f>VLOOKUP(H4087,Table1[#All],2,)*Kickstarter!E4087</f>
        <v>10</v>
      </c>
      <c r="Z4087" s="5">
        <f>Y4087/'currency conversion'!$B$18</f>
        <v>2.1705075639744738E-7</v>
      </c>
    </row>
    <row r="4088" spans="1:26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0"/>
        <v>4.7E-2</v>
      </c>
      <c r="P4088" s="6">
        <f t="shared" si="631"/>
        <v>9.4</v>
      </c>
      <c r="Q4088" t="str">
        <f t="shared" si="632"/>
        <v>theater</v>
      </c>
      <c r="R4088" t="str">
        <f t="shared" si="633"/>
        <v>plays</v>
      </c>
      <c r="S4088" s="10">
        <f t="shared" si="634"/>
        <v>42304.690960648149</v>
      </c>
      <c r="T4088" s="10">
        <f t="shared" si="635"/>
        <v>42328.916666666672</v>
      </c>
      <c r="U4088">
        <f t="shared" si="636"/>
        <v>2015</v>
      </c>
      <c r="V4088">
        <f t="shared" si="637"/>
        <v>2015</v>
      </c>
      <c r="W4088" t="str">
        <f t="shared" si="638"/>
        <v>Oct</v>
      </c>
      <c r="X4088" t="str">
        <f t="shared" si="639"/>
        <v>&lt;1000</v>
      </c>
      <c r="Y4088" s="12">
        <f>VLOOKUP(H4088,Table1[#All],2,)*Kickstarter!E4088</f>
        <v>47</v>
      </c>
      <c r="Z4088" s="5">
        <f>Y4088/'currency conversion'!$B$18</f>
        <v>1.0201385550680027E-6</v>
      </c>
    </row>
    <row r="4089" spans="1:26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0"/>
        <v>0</v>
      </c>
      <c r="P4089" s="6">
        <f t="shared" si="631"/>
        <v>0</v>
      </c>
      <c r="Q4089" t="str">
        <f t="shared" si="632"/>
        <v>theater</v>
      </c>
      <c r="R4089" t="str">
        <f t="shared" si="633"/>
        <v>plays</v>
      </c>
      <c r="S4089" s="10">
        <f t="shared" si="634"/>
        <v>42538.492893518516</v>
      </c>
      <c r="T4089" s="10">
        <f t="shared" si="635"/>
        <v>42568.492893518516</v>
      </c>
      <c r="U4089">
        <f t="shared" si="636"/>
        <v>2016</v>
      </c>
      <c r="V4089">
        <f t="shared" si="637"/>
        <v>2016</v>
      </c>
      <c r="W4089" t="str">
        <f t="shared" si="638"/>
        <v>Jun</v>
      </c>
      <c r="X4089" t="str">
        <f t="shared" si="639"/>
        <v>No funding</v>
      </c>
      <c r="Y4089" s="12">
        <f>VLOOKUP(H4089,Table1[#All],2,)*Kickstarter!E4089</f>
        <v>0</v>
      </c>
      <c r="Z4089" s="5">
        <f>Y4089/'currency conversion'!$B$18</f>
        <v>0</v>
      </c>
    </row>
    <row r="4090" spans="1:26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0"/>
        <v>0.108</v>
      </c>
      <c r="P4090" s="6">
        <f t="shared" si="631"/>
        <v>72</v>
      </c>
      <c r="Q4090" t="str">
        <f t="shared" si="632"/>
        <v>theater</v>
      </c>
      <c r="R4090" t="str">
        <f t="shared" si="633"/>
        <v>plays</v>
      </c>
      <c r="S4090" s="10">
        <f t="shared" si="634"/>
        <v>41990.362546296295</v>
      </c>
      <c r="T4090" s="10">
        <f t="shared" si="635"/>
        <v>42020.18472222222</v>
      </c>
      <c r="U4090">
        <f t="shared" si="636"/>
        <v>2014</v>
      </c>
      <c r="V4090">
        <f t="shared" si="637"/>
        <v>2015</v>
      </c>
      <c r="W4090" t="str">
        <f t="shared" si="638"/>
        <v>Dec</v>
      </c>
      <c r="X4090" t="str">
        <f t="shared" si="639"/>
        <v>&lt;1000</v>
      </c>
      <c r="Y4090" s="12">
        <f>VLOOKUP(H4090,Table1[#All],2,)*Kickstarter!E4090</f>
        <v>282.96000000000004</v>
      </c>
      <c r="Z4090" s="5">
        <f>Y4090/'currency conversion'!$B$18</f>
        <v>6.1416682030221719E-6</v>
      </c>
    </row>
    <row r="4091" spans="1:26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0"/>
        <v>4.8000000000000001E-2</v>
      </c>
      <c r="P4091" s="6">
        <f t="shared" si="631"/>
        <v>30</v>
      </c>
      <c r="Q4091" t="str">
        <f t="shared" si="632"/>
        <v>theater</v>
      </c>
      <c r="R4091" t="str">
        <f t="shared" si="633"/>
        <v>plays</v>
      </c>
      <c r="S4091" s="10">
        <f t="shared" si="634"/>
        <v>42122.482499999998</v>
      </c>
      <c r="T4091" s="10">
        <f t="shared" si="635"/>
        <v>42155.482638888891</v>
      </c>
      <c r="U4091">
        <f t="shared" si="636"/>
        <v>2015</v>
      </c>
      <c r="V4091">
        <f t="shared" si="637"/>
        <v>2015</v>
      </c>
      <c r="W4091" t="str">
        <f t="shared" si="638"/>
        <v>Apr</v>
      </c>
      <c r="X4091" t="str">
        <f t="shared" si="639"/>
        <v>&lt;1000</v>
      </c>
      <c r="Y4091" s="12">
        <f>VLOOKUP(H4091,Table1[#All],2,)*Kickstarter!E4091</f>
        <v>240</v>
      </c>
      <c r="Z4091" s="5">
        <f>Y4091/'currency conversion'!$B$18</f>
        <v>5.2092181535387368E-6</v>
      </c>
    </row>
    <row r="4092" spans="1:26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0"/>
        <v>3.2000000000000001E-2</v>
      </c>
      <c r="P4092" s="6">
        <f t="shared" si="631"/>
        <v>10.666666666666666</v>
      </c>
      <c r="Q4092" t="str">
        <f t="shared" si="632"/>
        <v>theater</v>
      </c>
      <c r="R4092" t="str">
        <f t="shared" si="633"/>
        <v>plays</v>
      </c>
      <c r="S4092" s="10">
        <f t="shared" si="634"/>
        <v>42209.42288194444</v>
      </c>
      <c r="T4092" s="10">
        <f t="shared" si="635"/>
        <v>42223.375</v>
      </c>
      <c r="U4092">
        <f t="shared" si="636"/>
        <v>2015</v>
      </c>
      <c r="V4092">
        <f t="shared" si="637"/>
        <v>2015</v>
      </c>
      <c r="W4092" t="str">
        <f t="shared" si="638"/>
        <v>Jul</v>
      </c>
      <c r="X4092" t="str">
        <f t="shared" si="639"/>
        <v>&lt;1000</v>
      </c>
      <c r="Y4092" s="12">
        <f>VLOOKUP(H4092,Table1[#All],2,)*Kickstarter!E4092</f>
        <v>32</v>
      </c>
      <c r="Z4092" s="5">
        <f>Y4092/'currency conversion'!$B$18</f>
        <v>6.9456242047183159E-7</v>
      </c>
    </row>
    <row r="4093" spans="1:26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0"/>
        <v>0.1275</v>
      </c>
      <c r="P4093" s="6">
        <f t="shared" si="631"/>
        <v>25.5</v>
      </c>
      <c r="Q4093" t="str">
        <f t="shared" si="632"/>
        <v>theater</v>
      </c>
      <c r="R4093" t="str">
        <f t="shared" si="633"/>
        <v>plays</v>
      </c>
      <c r="S4093" s="10">
        <f t="shared" si="634"/>
        <v>41990.256377314814</v>
      </c>
      <c r="T4093" s="10">
        <f t="shared" si="635"/>
        <v>42020.256377314814</v>
      </c>
      <c r="U4093">
        <f t="shared" si="636"/>
        <v>2014</v>
      </c>
      <c r="V4093">
        <f t="shared" si="637"/>
        <v>2015</v>
      </c>
      <c r="W4093" t="str">
        <f t="shared" si="638"/>
        <v>Dec</v>
      </c>
      <c r="X4093" t="str">
        <f t="shared" si="639"/>
        <v>&lt;1000</v>
      </c>
      <c r="Y4093" s="12">
        <f>VLOOKUP(H4093,Table1[#All],2,)*Kickstarter!E4093</f>
        <v>204</v>
      </c>
      <c r="Z4093" s="5">
        <f>Y4093/'currency conversion'!$B$18</f>
        <v>4.4278354305079269E-6</v>
      </c>
    </row>
    <row r="4094" spans="1:26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0"/>
        <v>1.8181818181818181E-4</v>
      </c>
      <c r="P4094" s="6">
        <f t="shared" si="631"/>
        <v>20</v>
      </c>
      <c r="Q4094" t="str">
        <f t="shared" si="632"/>
        <v>theater</v>
      </c>
      <c r="R4094" t="str">
        <f t="shared" si="633"/>
        <v>plays</v>
      </c>
      <c r="S4094" s="10">
        <f t="shared" si="634"/>
        <v>42038.944988425923</v>
      </c>
      <c r="T4094" s="10">
        <f t="shared" si="635"/>
        <v>42098.903321759259</v>
      </c>
      <c r="U4094">
        <f t="shared" si="636"/>
        <v>2015</v>
      </c>
      <c r="V4094">
        <f t="shared" si="637"/>
        <v>2015</v>
      </c>
      <c r="W4094" t="str">
        <f t="shared" si="638"/>
        <v>Feb</v>
      </c>
      <c r="X4094" t="str">
        <f t="shared" si="639"/>
        <v>&lt;1000</v>
      </c>
      <c r="Y4094" s="12">
        <f>VLOOKUP(H4094,Table1[#All],2,)*Kickstarter!E4094</f>
        <v>20</v>
      </c>
      <c r="Z4094" s="5">
        <f>Y4094/'currency conversion'!$B$18</f>
        <v>4.3410151279489477E-7</v>
      </c>
    </row>
    <row r="4095" spans="1:26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0"/>
        <v>2.4E-2</v>
      </c>
      <c r="P4095" s="6">
        <f t="shared" si="631"/>
        <v>15</v>
      </c>
      <c r="Q4095" t="str">
        <f t="shared" si="632"/>
        <v>theater</v>
      </c>
      <c r="R4095" t="str">
        <f t="shared" si="633"/>
        <v>plays</v>
      </c>
      <c r="S4095" s="10">
        <f t="shared" si="634"/>
        <v>42178.565891203703</v>
      </c>
      <c r="T4095" s="10">
        <f t="shared" si="635"/>
        <v>42238.565891203703</v>
      </c>
      <c r="U4095">
        <f t="shared" si="636"/>
        <v>2015</v>
      </c>
      <c r="V4095">
        <f t="shared" si="637"/>
        <v>2015</v>
      </c>
      <c r="W4095" t="str">
        <f t="shared" si="638"/>
        <v>Jun</v>
      </c>
      <c r="X4095" t="str">
        <f t="shared" si="639"/>
        <v>&lt;1000</v>
      </c>
      <c r="Y4095" s="12">
        <f>VLOOKUP(H4095,Table1[#All],2,)*Kickstarter!E4095</f>
        <v>78.600000000000009</v>
      </c>
      <c r="Z4095" s="5">
        <f>Y4095/'currency conversion'!$B$18</f>
        <v>1.7060189452839365E-6</v>
      </c>
    </row>
    <row r="4096" spans="1:26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0"/>
        <v>0.36499999999999999</v>
      </c>
      <c r="P4096" s="6">
        <f t="shared" si="631"/>
        <v>91.25</v>
      </c>
      <c r="Q4096" t="str">
        <f t="shared" si="632"/>
        <v>theater</v>
      </c>
      <c r="R4096" t="str">
        <f t="shared" si="633"/>
        <v>plays</v>
      </c>
      <c r="S4096" s="10">
        <f t="shared" si="634"/>
        <v>41889.836805555555</v>
      </c>
      <c r="T4096" s="10">
        <f t="shared" si="635"/>
        <v>41933.957638888889</v>
      </c>
      <c r="U4096">
        <f t="shared" si="636"/>
        <v>2014</v>
      </c>
      <c r="V4096">
        <f t="shared" si="637"/>
        <v>2014</v>
      </c>
      <c r="W4096" t="str">
        <f t="shared" si="638"/>
        <v>Sep</v>
      </c>
      <c r="X4096" t="str">
        <f t="shared" si="639"/>
        <v>&lt;1000</v>
      </c>
      <c r="Y4096" s="12">
        <f>VLOOKUP(H4096,Table1[#All],2,)*Kickstarter!E4096</f>
        <v>730</v>
      </c>
      <c r="Z4096" s="5">
        <f>Y4096/'currency conversion'!$B$18</f>
        <v>1.5844705217013657E-5</v>
      </c>
    </row>
    <row r="4097" spans="1:26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0"/>
        <v>2.6666666666666668E-2</v>
      </c>
      <c r="P4097" s="6">
        <f t="shared" si="631"/>
        <v>800</v>
      </c>
      <c r="Q4097" t="str">
        <f t="shared" si="632"/>
        <v>theater</v>
      </c>
      <c r="R4097" t="str">
        <f t="shared" si="633"/>
        <v>plays</v>
      </c>
      <c r="S4097" s="10">
        <f t="shared" si="634"/>
        <v>42692.781828703708</v>
      </c>
      <c r="T4097" s="10">
        <f t="shared" si="635"/>
        <v>42722.781828703708</v>
      </c>
      <c r="U4097">
        <f t="shared" si="636"/>
        <v>2016</v>
      </c>
      <c r="V4097">
        <f t="shared" si="637"/>
        <v>2016</v>
      </c>
      <c r="W4097" t="str">
        <f t="shared" si="638"/>
        <v>Nov</v>
      </c>
      <c r="X4097" t="str">
        <f t="shared" si="639"/>
        <v>&lt;1000</v>
      </c>
      <c r="Y4097" s="12">
        <f>VLOOKUP(H4097,Table1[#All],2,)*Kickstarter!E4097</f>
        <v>42.4</v>
      </c>
      <c r="Z4097" s="5">
        <f>Y4097/'currency conversion'!$B$18</f>
        <v>9.2029520712517684E-7</v>
      </c>
    </row>
    <row r="4098" spans="1:26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0"/>
        <v>0.11428571428571428</v>
      </c>
      <c r="P4098" s="6">
        <f t="shared" si="631"/>
        <v>80</v>
      </c>
      <c r="Q4098" t="str">
        <f t="shared" si="632"/>
        <v>theater</v>
      </c>
      <c r="R4098" t="str">
        <f t="shared" si="633"/>
        <v>plays</v>
      </c>
      <c r="S4098" s="10">
        <f t="shared" si="634"/>
        <v>42750.280312499999</v>
      </c>
      <c r="T4098" s="10">
        <f t="shared" si="635"/>
        <v>42794.118750000001</v>
      </c>
      <c r="U4098">
        <f t="shared" si="636"/>
        <v>2017</v>
      </c>
      <c r="V4098">
        <f t="shared" si="637"/>
        <v>2017</v>
      </c>
      <c r="W4098" t="str">
        <f t="shared" si="638"/>
        <v>Jan</v>
      </c>
      <c r="X4098" t="str">
        <f t="shared" si="639"/>
        <v>&lt;1000</v>
      </c>
      <c r="Y4098" s="12">
        <f>VLOOKUP(H4098,Table1[#All],2,)*Kickstarter!E4098</f>
        <v>524</v>
      </c>
      <c r="Z4098" s="5">
        <f>Y4098/'currency conversion'!$B$18</f>
        <v>1.1373459635226243E-5</v>
      </c>
    </row>
    <row r="4099" spans="1:26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0">IF(D4099&lt;&gt;0,IF(E4099&lt;&gt;0,E4099/D4099,0),0)</f>
        <v>0</v>
      </c>
      <c r="P4099" s="6">
        <f t="shared" ref="P4099:P4115" si="641">IF(L4099&lt;&gt;0,IF(E4099&lt;&gt;0,E4099/L4099,0),0)</f>
        <v>0</v>
      </c>
      <c r="Q4099" t="str">
        <f t="shared" ref="Q4099:Q4115" si="642">LEFT(N4099,SEARCH("/",N4099,1)-1)</f>
        <v>theater</v>
      </c>
      <c r="R4099" t="str">
        <f t="shared" ref="R4099:R4115" si="643">RIGHT(N4099,LEN(N4099)-SEARCH("/",N4099,1))</f>
        <v>plays</v>
      </c>
      <c r="S4099" s="10">
        <f t="shared" ref="S4099:S4115" si="644">(J4099/86400)+25569+(-6/24)</f>
        <v>42344.574502314819</v>
      </c>
      <c r="T4099" s="10">
        <f t="shared" ref="T4099:T4115" si="645">(I4099/86400)+25569+(-6/24)</f>
        <v>42400.746527777781</v>
      </c>
      <c r="U4099">
        <f t="shared" ref="U4099:U4115" si="646">YEAR(S4099)</f>
        <v>2015</v>
      </c>
      <c r="V4099">
        <f t="shared" ref="V4099:V4115" si="647">YEAR(T4099)</f>
        <v>2016</v>
      </c>
      <c r="W4099" t="str">
        <f t="shared" ref="W4099:W4115" si="648">TEXT(S4099,"mmm")</f>
        <v>Dec</v>
      </c>
      <c r="X4099" t="str">
        <f t="shared" ref="X4099:X4115" si="649">IF(E4099=0,"No funding",IF(E4099&lt;1000,"&lt;1000",IF(E4099&lt;4999,"1000 to 4999",IF(E4099&lt;10000,"5000 to 9999",IF(E4099&lt;14999,"10000 to 14999",IF(E4099&lt;20000,"15000 to 19999",IF(E4099&lt;25000,"20000 to 24999",IF(E4099&lt;30000,"25000 to 29999",IF(E4099&lt;35000,"30000 to 34999",IF(E4099&lt;40000,"35000 to 39999",IF(E4099&lt;45000,"40000 to 44999",IF(E4099&lt;50000,"45000 to 49999","&gt;50000"))))))))))))</f>
        <v>No funding</v>
      </c>
      <c r="Y4099" s="12">
        <f>VLOOKUP(H4099,Table1[#All],2,)*Kickstarter!E4099</f>
        <v>0</v>
      </c>
      <c r="Z4099" s="5">
        <f>Y4099/'currency conversion'!$B$18</f>
        <v>0</v>
      </c>
    </row>
    <row r="4100" spans="1:26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0"/>
        <v>0</v>
      </c>
      <c r="P4100" s="6">
        <f t="shared" si="641"/>
        <v>0</v>
      </c>
      <c r="Q4100" t="str">
        <f t="shared" si="642"/>
        <v>theater</v>
      </c>
      <c r="R4100" t="str">
        <f t="shared" si="643"/>
        <v>plays</v>
      </c>
      <c r="S4100" s="10">
        <f t="shared" si="644"/>
        <v>42495.472187499996</v>
      </c>
      <c r="T4100" s="10">
        <f t="shared" si="645"/>
        <v>42525.472187499996</v>
      </c>
      <c r="U4100">
        <f t="shared" si="646"/>
        <v>2016</v>
      </c>
      <c r="V4100">
        <f t="shared" si="647"/>
        <v>2016</v>
      </c>
      <c r="W4100" t="str">
        <f t="shared" si="648"/>
        <v>May</v>
      </c>
      <c r="X4100" t="str">
        <f t="shared" si="649"/>
        <v>No funding</v>
      </c>
      <c r="Y4100" s="12">
        <f>VLOOKUP(H4100,Table1[#All],2,)*Kickstarter!E4100</f>
        <v>0</v>
      </c>
      <c r="Z4100" s="5">
        <f>Y4100/'currency conversion'!$B$18</f>
        <v>0</v>
      </c>
    </row>
    <row r="4101" spans="1:26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0"/>
        <v>1.1111111111111112E-2</v>
      </c>
      <c r="P4101" s="6">
        <f t="shared" si="641"/>
        <v>50</v>
      </c>
      <c r="Q4101" t="str">
        <f t="shared" si="642"/>
        <v>theater</v>
      </c>
      <c r="R4101" t="str">
        <f t="shared" si="643"/>
        <v>plays</v>
      </c>
      <c r="S4101" s="10">
        <f t="shared" si="644"/>
        <v>42570.600381944445</v>
      </c>
      <c r="T4101" s="10">
        <f t="shared" si="645"/>
        <v>42615.600381944445</v>
      </c>
      <c r="U4101">
        <f t="shared" si="646"/>
        <v>2016</v>
      </c>
      <c r="V4101">
        <f t="shared" si="647"/>
        <v>2016</v>
      </c>
      <c r="W4101" t="str">
        <f t="shared" si="648"/>
        <v>Jul</v>
      </c>
      <c r="X4101" t="str">
        <f t="shared" si="649"/>
        <v>&lt;1000</v>
      </c>
      <c r="Y4101" s="12">
        <f>VLOOKUP(H4101,Table1[#All],2,)*Kickstarter!E4101</f>
        <v>50</v>
      </c>
      <c r="Z4101" s="5">
        <f>Y4101/'currency conversion'!$B$18</f>
        <v>1.085253781987237E-6</v>
      </c>
    </row>
    <row r="4102" spans="1:26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0"/>
        <v>0</v>
      </c>
      <c r="P4102" s="6">
        <f t="shared" si="641"/>
        <v>0</v>
      </c>
      <c r="Q4102" t="str">
        <f t="shared" si="642"/>
        <v>theater</v>
      </c>
      <c r="R4102" t="str">
        <f t="shared" si="643"/>
        <v>plays</v>
      </c>
      <c r="S4102" s="10">
        <f t="shared" si="644"/>
        <v>41926.874884259261</v>
      </c>
      <c r="T4102" s="10">
        <f t="shared" si="645"/>
        <v>41936.874884259261</v>
      </c>
      <c r="U4102">
        <f t="shared" si="646"/>
        <v>2014</v>
      </c>
      <c r="V4102">
        <f t="shared" si="647"/>
        <v>2014</v>
      </c>
      <c r="W4102" t="str">
        <f t="shared" si="648"/>
        <v>Oct</v>
      </c>
      <c r="X4102" t="str">
        <f t="shared" si="649"/>
        <v>No funding</v>
      </c>
      <c r="Y4102" s="12">
        <f>VLOOKUP(H4102,Table1[#All],2,)*Kickstarter!E4102</f>
        <v>0</v>
      </c>
      <c r="Z4102" s="5">
        <f>Y4102/'currency conversion'!$B$18</f>
        <v>0</v>
      </c>
    </row>
    <row r="4103" spans="1:26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0"/>
        <v>0</v>
      </c>
      <c r="P4103" s="6">
        <f t="shared" si="641"/>
        <v>0</v>
      </c>
      <c r="Q4103" t="str">
        <f t="shared" si="642"/>
        <v>theater</v>
      </c>
      <c r="R4103" t="str">
        <f t="shared" si="643"/>
        <v>plays</v>
      </c>
      <c r="S4103" s="10">
        <f t="shared" si="644"/>
        <v>42730.653726851851</v>
      </c>
      <c r="T4103" s="10">
        <f t="shared" si="645"/>
        <v>42760.653726851851</v>
      </c>
      <c r="U4103">
        <f t="shared" si="646"/>
        <v>2016</v>
      </c>
      <c r="V4103">
        <f t="shared" si="647"/>
        <v>2017</v>
      </c>
      <c r="W4103" t="str">
        <f t="shared" si="648"/>
        <v>Dec</v>
      </c>
      <c r="X4103" t="str">
        <f t="shared" si="649"/>
        <v>No funding</v>
      </c>
      <c r="Y4103" s="12">
        <f>VLOOKUP(H4103,Table1[#All],2,)*Kickstarter!E4103</f>
        <v>0</v>
      </c>
      <c r="Z4103" s="5">
        <f>Y4103/'currency conversion'!$B$18</f>
        <v>0</v>
      </c>
    </row>
    <row r="4104" spans="1:26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0"/>
        <v>0.27400000000000002</v>
      </c>
      <c r="P4104" s="6">
        <f t="shared" si="641"/>
        <v>22.833333333333332</v>
      </c>
      <c r="Q4104" t="str">
        <f t="shared" si="642"/>
        <v>theater</v>
      </c>
      <c r="R4104" t="str">
        <f t="shared" si="643"/>
        <v>plays</v>
      </c>
      <c r="S4104" s="10">
        <f t="shared" si="644"/>
        <v>42475.598067129627</v>
      </c>
      <c r="T4104" s="10">
        <f t="shared" si="645"/>
        <v>42505.598067129627</v>
      </c>
      <c r="U4104">
        <f t="shared" si="646"/>
        <v>2016</v>
      </c>
      <c r="V4104">
        <f t="shared" si="647"/>
        <v>2016</v>
      </c>
      <c r="W4104" t="str">
        <f t="shared" si="648"/>
        <v>Apr</v>
      </c>
      <c r="X4104" t="str">
        <f t="shared" si="649"/>
        <v>&lt;1000</v>
      </c>
      <c r="Y4104" s="12">
        <f>VLOOKUP(H4104,Table1[#All],2,)*Kickstarter!E4104</f>
        <v>137</v>
      </c>
      <c r="Z4104" s="5">
        <f>Y4104/'currency conversion'!$B$18</f>
        <v>2.9735953626450293E-6</v>
      </c>
    </row>
    <row r="4105" spans="1:26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0"/>
        <v>0.1</v>
      </c>
      <c r="P4105" s="6">
        <f t="shared" si="641"/>
        <v>16.666666666666668</v>
      </c>
      <c r="Q4105" t="str">
        <f t="shared" si="642"/>
        <v>theater</v>
      </c>
      <c r="R4105" t="str">
        <f t="shared" si="643"/>
        <v>plays</v>
      </c>
      <c r="S4105" s="10">
        <f t="shared" si="644"/>
        <v>42188.58293981482</v>
      </c>
      <c r="T4105" s="10">
        <f t="shared" si="645"/>
        <v>42242.522222222222</v>
      </c>
      <c r="U4105">
        <f t="shared" si="646"/>
        <v>2015</v>
      </c>
      <c r="V4105">
        <f t="shared" si="647"/>
        <v>2015</v>
      </c>
      <c r="W4105" t="str">
        <f t="shared" si="648"/>
        <v>Jul</v>
      </c>
      <c r="X4105" t="str">
        <f t="shared" si="649"/>
        <v>&lt;1000</v>
      </c>
      <c r="Y4105" s="12">
        <f>VLOOKUP(H4105,Table1[#All],2,)*Kickstarter!E4105</f>
        <v>100</v>
      </c>
      <c r="Z4105" s="5">
        <f>Y4105/'currency conversion'!$B$18</f>
        <v>2.170507563974474E-6</v>
      </c>
    </row>
    <row r="4106" spans="1:26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0"/>
        <v>0.21366666666666667</v>
      </c>
      <c r="P4106" s="6">
        <f t="shared" si="641"/>
        <v>45.785714285714285</v>
      </c>
      <c r="Q4106" t="str">
        <f t="shared" si="642"/>
        <v>theater</v>
      </c>
      <c r="R4106" t="str">
        <f t="shared" si="643"/>
        <v>plays</v>
      </c>
      <c r="S4106" s="10">
        <f t="shared" si="644"/>
        <v>42640.028171296297</v>
      </c>
      <c r="T4106" s="10">
        <f t="shared" si="645"/>
        <v>42670.028171296297</v>
      </c>
      <c r="U4106">
        <f t="shared" si="646"/>
        <v>2016</v>
      </c>
      <c r="V4106">
        <f t="shared" si="647"/>
        <v>2016</v>
      </c>
      <c r="W4106" t="str">
        <f t="shared" si="648"/>
        <v>Sep</v>
      </c>
      <c r="X4106" t="str">
        <f t="shared" si="649"/>
        <v>&lt;1000</v>
      </c>
      <c r="Y4106" s="12">
        <f>VLOOKUP(H4106,Table1[#All],2,)*Kickstarter!E4106</f>
        <v>455.10999999999996</v>
      </c>
      <c r="Z4106" s="5">
        <f>Y4106/'currency conversion'!$B$18</f>
        <v>9.8781969744042261E-6</v>
      </c>
    </row>
    <row r="4107" spans="1:26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0"/>
        <v>6.9696969696969702E-2</v>
      </c>
      <c r="P4107" s="6">
        <f t="shared" si="641"/>
        <v>383.33333333333331</v>
      </c>
      <c r="Q4107" t="str">
        <f t="shared" si="642"/>
        <v>theater</v>
      </c>
      <c r="R4107" t="str">
        <f t="shared" si="643"/>
        <v>plays</v>
      </c>
      <c r="S4107" s="10">
        <f t="shared" si="644"/>
        <v>42696.760520833333</v>
      </c>
      <c r="T4107" s="10">
        <f t="shared" si="645"/>
        <v>42729.760520833333</v>
      </c>
      <c r="U4107">
        <f t="shared" si="646"/>
        <v>2016</v>
      </c>
      <c r="V4107">
        <f t="shared" si="647"/>
        <v>2016</v>
      </c>
      <c r="W4107" t="str">
        <f t="shared" si="648"/>
        <v>Nov</v>
      </c>
      <c r="X4107" t="str">
        <f t="shared" si="649"/>
        <v>1000 to 4999</v>
      </c>
      <c r="Y4107" s="12">
        <f>VLOOKUP(H4107,Table1[#All],2,)*Kickstarter!E4107</f>
        <v>121.89999999999999</v>
      </c>
      <c r="Z4107" s="5">
        <f>Y4107/'currency conversion'!$B$18</f>
        <v>2.6458487204848834E-6</v>
      </c>
    </row>
    <row r="4108" spans="1:26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0"/>
        <v>0.70599999999999996</v>
      </c>
      <c r="P4108" s="6">
        <f t="shared" si="641"/>
        <v>106.96969696969697</v>
      </c>
      <c r="Q4108" t="str">
        <f t="shared" si="642"/>
        <v>theater</v>
      </c>
      <c r="R4108" t="str">
        <f t="shared" si="643"/>
        <v>plays</v>
      </c>
      <c r="S4108" s="10">
        <f t="shared" si="644"/>
        <v>42052.799375000002</v>
      </c>
      <c r="T4108" s="10">
        <f t="shared" si="645"/>
        <v>42095.791666666672</v>
      </c>
      <c r="U4108">
        <f t="shared" si="646"/>
        <v>2015</v>
      </c>
      <c r="V4108">
        <f t="shared" si="647"/>
        <v>2015</v>
      </c>
      <c r="W4108" t="str">
        <f t="shared" si="648"/>
        <v>Feb</v>
      </c>
      <c r="X4108" t="str">
        <f t="shared" si="649"/>
        <v>1000 to 4999</v>
      </c>
      <c r="Y4108" s="12">
        <f>VLOOKUP(H4108,Table1[#All],2,)*Kickstarter!E4108</f>
        <v>3530</v>
      </c>
      <c r="Z4108" s="5">
        <f>Y4108/'currency conversion'!$B$18</f>
        <v>7.661891700829893E-5</v>
      </c>
    </row>
    <row r="4109" spans="1:26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0"/>
        <v>2.0500000000000001E-2</v>
      </c>
      <c r="P4109" s="6">
        <f t="shared" si="641"/>
        <v>10.25</v>
      </c>
      <c r="Q4109" t="str">
        <f t="shared" si="642"/>
        <v>theater</v>
      </c>
      <c r="R4109" t="str">
        <f t="shared" si="643"/>
        <v>plays</v>
      </c>
      <c r="S4109" s="10">
        <f t="shared" si="644"/>
        <v>41883.666678240741</v>
      </c>
      <c r="T4109" s="10">
        <f t="shared" si="645"/>
        <v>41906.666678240741</v>
      </c>
      <c r="U4109">
        <f t="shared" si="646"/>
        <v>2014</v>
      </c>
      <c r="V4109">
        <f t="shared" si="647"/>
        <v>2014</v>
      </c>
      <c r="W4109" t="str">
        <f t="shared" si="648"/>
        <v>Sep</v>
      </c>
      <c r="X4109" t="str">
        <f t="shared" si="649"/>
        <v>&lt;1000</v>
      </c>
      <c r="Y4109" s="12">
        <f>VLOOKUP(H4109,Table1[#All],2,)*Kickstarter!E4109</f>
        <v>41</v>
      </c>
      <c r="Z4109" s="5">
        <f>Y4109/'currency conversion'!$B$18</f>
        <v>8.8990810122953428E-7</v>
      </c>
    </row>
    <row r="4110" spans="1:26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0"/>
        <v>1.9666666666666666E-2</v>
      </c>
      <c r="P4110" s="6">
        <f t="shared" si="641"/>
        <v>59</v>
      </c>
      <c r="Q4110" t="str">
        <f t="shared" si="642"/>
        <v>theater</v>
      </c>
      <c r="R4110" t="str">
        <f t="shared" si="643"/>
        <v>plays</v>
      </c>
      <c r="S4110" s="10">
        <f t="shared" si="644"/>
        <v>42766.781678240739</v>
      </c>
      <c r="T4110" s="10">
        <f t="shared" si="645"/>
        <v>42796.958333333328</v>
      </c>
      <c r="U4110">
        <f t="shared" si="646"/>
        <v>2017</v>
      </c>
      <c r="V4110">
        <f t="shared" si="647"/>
        <v>2017</v>
      </c>
      <c r="W4110" t="str">
        <f t="shared" si="648"/>
        <v>Jan</v>
      </c>
      <c r="X4110" t="str">
        <f t="shared" si="649"/>
        <v>&lt;1000</v>
      </c>
      <c r="Y4110" s="12">
        <f>VLOOKUP(H4110,Table1[#All],2,)*Kickstarter!E4110</f>
        <v>59</v>
      </c>
      <c r="Z4110" s="5">
        <f>Y4110/'currency conversion'!$B$18</f>
        <v>1.2805994627449395E-6</v>
      </c>
    </row>
    <row r="4111" spans="1:26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0"/>
        <v>0</v>
      </c>
      <c r="P4111" s="6">
        <f t="shared" si="641"/>
        <v>0</v>
      </c>
      <c r="Q4111" t="str">
        <f t="shared" si="642"/>
        <v>theater</v>
      </c>
      <c r="R4111" t="str">
        <f t="shared" si="643"/>
        <v>plays</v>
      </c>
      <c r="S4111" s="10">
        <f t="shared" si="644"/>
        <v>42307.289398148147</v>
      </c>
      <c r="T4111" s="10">
        <f t="shared" si="645"/>
        <v>42337.331064814818</v>
      </c>
      <c r="U4111">
        <f t="shared" si="646"/>
        <v>2015</v>
      </c>
      <c r="V4111">
        <f t="shared" si="647"/>
        <v>2015</v>
      </c>
      <c r="W4111" t="str">
        <f t="shared" si="648"/>
        <v>Oct</v>
      </c>
      <c r="X4111" t="str">
        <f t="shared" si="649"/>
        <v>No funding</v>
      </c>
      <c r="Y4111" s="12">
        <f>VLOOKUP(H4111,Table1[#All],2,)*Kickstarter!E4111</f>
        <v>0</v>
      </c>
      <c r="Z4111" s="5">
        <f>Y4111/'currency conversion'!$B$18</f>
        <v>0</v>
      </c>
    </row>
    <row r="4112" spans="1:26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0"/>
        <v>0.28666666666666668</v>
      </c>
      <c r="P4112" s="6">
        <f t="shared" si="641"/>
        <v>14.333333333333334</v>
      </c>
      <c r="Q4112" t="str">
        <f t="shared" si="642"/>
        <v>theater</v>
      </c>
      <c r="R4112" t="str">
        <f t="shared" si="643"/>
        <v>plays</v>
      </c>
      <c r="S4112" s="10">
        <f t="shared" si="644"/>
        <v>42512.376747685186</v>
      </c>
      <c r="T4112" s="10">
        <f t="shared" si="645"/>
        <v>42572.376747685186</v>
      </c>
      <c r="U4112">
        <f t="shared" si="646"/>
        <v>2016</v>
      </c>
      <c r="V4112">
        <f t="shared" si="647"/>
        <v>2016</v>
      </c>
      <c r="W4112" t="str">
        <f t="shared" si="648"/>
        <v>May</v>
      </c>
      <c r="X4112" t="str">
        <f t="shared" si="649"/>
        <v>&lt;1000</v>
      </c>
      <c r="Y4112" s="12">
        <f>VLOOKUP(H4112,Table1[#All],2,)*Kickstarter!E4112</f>
        <v>112.66000000000001</v>
      </c>
      <c r="Z4112" s="5">
        <f>Y4112/'currency conversion'!$B$18</f>
        <v>2.4452938215736425E-6</v>
      </c>
    </row>
    <row r="4113" spans="1:26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0"/>
        <v>3.1333333333333331E-2</v>
      </c>
      <c r="P4113" s="6">
        <f t="shared" si="641"/>
        <v>15.666666666666666</v>
      </c>
      <c r="Q4113" t="str">
        <f t="shared" si="642"/>
        <v>theater</v>
      </c>
      <c r="R4113" t="str">
        <f t="shared" si="643"/>
        <v>plays</v>
      </c>
      <c r="S4113" s="10">
        <f t="shared" si="644"/>
        <v>42028.885879629626</v>
      </c>
      <c r="T4113" s="10">
        <f t="shared" si="645"/>
        <v>42058.885879629626</v>
      </c>
      <c r="U4113">
        <f t="shared" si="646"/>
        <v>2015</v>
      </c>
      <c r="V4113">
        <f t="shared" si="647"/>
        <v>2015</v>
      </c>
      <c r="W4113" t="str">
        <f t="shared" si="648"/>
        <v>Jan</v>
      </c>
      <c r="X4113" t="str">
        <f t="shared" si="649"/>
        <v>&lt;1000</v>
      </c>
      <c r="Y4113" s="12">
        <f>VLOOKUP(H4113,Table1[#All],2,)*Kickstarter!E4113</f>
        <v>94</v>
      </c>
      <c r="Z4113" s="5">
        <f>Y4113/'currency conversion'!$B$18</f>
        <v>2.0402771101360055E-6</v>
      </c>
    </row>
    <row r="4114" spans="1:26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0"/>
        <v>4.0000000000000002E-4</v>
      </c>
      <c r="P4114" s="6">
        <f t="shared" si="641"/>
        <v>1</v>
      </c>
      <c r="Q4114" t="str">
        <f t="shared" si="642"/>
        <v>theater</v>
      </c>
      <c r="R4114" t="str">
        <f t="shared" si="643"/>
        <v>plays</v>
      </c>
      <c r="S4114" s="10">
        <f t="shared" si="644"/>
        <v>42400.696597222224</v>
      </c>
      <c r="T4114" s="10">
        <f t="shared" si="645"/>
        <v>42427.75</v>
      </c>
      <c r="U4114">
        <f t="shared" si="646"/>
        <v>2016</v>
      </c>
      <c r="V4114">
        <f t="shared" si="647"/>
        <v>2016</v>
      </c>
      <c r="W4114" t="str">
        <f t="shared" si="648"/>
        <v>Jan</v>
      </c>
      <c r="X4114" t="str">
        <f t="shared" si="649"/>
        <v>&lt;1000</v>
      </c>
      <c r="Y4114" s="12">
        <f>VLOOKUP(H4114,Table1[#All],2,)*Kickstarter!E4114</f>
        <v>1.1399999999999999</v>
      </c>
      <c r="Z4114" s="5">
        <f>Y4114/'currency conversion'!$B$18</f>
        <v>2.4743786229308999E-8</v>
      </c>
    </row>
    <row r="4115" spans="1:26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0"/>
        <v>2E-3</v>
      </c>
      <c r="P4115" s="6">
        <f t="shared" si="641"/>
        <v>1</v>
      </c>
      <c r="Q4115" t="str">
        <f t="shared" si="642"/>
        <v>theater</v>
      </c>
      <c r="R4115" t="str">
        <f t="shared" si="643"/>
        <v>plays</v>
      </c>
      <c r="S4115" s="10">
        <f t="shared" si="644"/>
        <v>42358.323182870372</v>
      </c>
      <c r="T4115" s="10">
        <f t="shared" si="645"/>
        <v>42377.023611111115</v>
      </c>
      <c r="U4115">
        <f t="shared" si="646"/>
        <v>2015</v>
      </c>
      <c r="V4115">
        <f t="shared" si="647"/>
        <v>2016</v>
      </c>
      <c r="W4115" t="str">
        <f t="shared" si="648"/>
        <v>Dec</v>
      </c>
      <c r="X4115" t="str">
        <f t="shared" si="649"/>
        <v>&lt;1000</v>
      </c>
      <c r="Y4115" s="12">
        <f>VLOOKUP(H4115,Table1[#All],2,)*Kickstarter!E4115</f>
        <v>3</v>
      </c>
      <c r="Z4115" s="5">
        <f>Y4115/'currency conversion'!$B$18</f>
        <v>6.5115226919234218E-8</v>
      </c>
    </row>
    <row r="4116" spans="1:26" x14ac:dyDescent="0.2">
      <c r="L4116">
        <f>SUM(L2:L4115)</f>
        <v>463246</v>
      </c>
    </row>
    <row r="4117" spans="1:26" x14ac:dyDescent="0.2">
      <c r="Z4117" s="5">
        <f>SUM(Z2:Z4115)</f>
        <v>0.99999999999999967</v>
      </c>
    </row>
  </sheetData>
  <autoFilter ref="A1:X1" xr:uid="{0E12AADB-FBEC-3144-960D-54487B03EC14}"/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cancelled">
      <formula>NOT(ISERROR(SEARCH("cancelled",F1)))</formula>
    </cfRule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 P1:Z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C33A-0D5A-B54E-94B2-F4258C91B0A8}">
  <dimension ref="A1:F14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8369</v>
      </c>
      <c r="B3" s="7" t="s">
        <v>8311</v>
      </c>
    </row>
    <row r="4" spans="1:6" x14ac:dyDescent="0.2">
      <c r="A4" s="7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8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8315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8316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8317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8318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8319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8321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E1507-D470-0940-A9FB-14EA9B41D47D}">
  <dimension ref="A2:F48"/>
  <sheetViews>
    <sheetView workbookViewId="0">
      <selection activeCell="Q4" sqref="Q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7" t="s">
        <v>8223</v>
      </c>
      <c r="B2" t="s">
        <v>8310</v>
      </c>
    </row>
    <row r="3" spans="1:6" x14ac:dyDescent="0.2">
      <c r="A3" s="7" t="s">
        <v>8308</v>
      </c>
      <c r="B3" t="s">
        <v>8310</v>
      </c>
    </row>
    <row r="5" spans="1:6" x14ac:dyDescent="0.2">
      <c r="A5" s="7" t="s">
        <v>8323</v>
      </c>
      <c r="B5" s="7" t="s">
        <v>8311</v>
      </c>
    </row>
    <row r="6" spans="1:6" x14ac:dyDescent="0.2">
      <c r="A6" s="7" t="s">
        <v>8313</v>
      </c>
      <c r="B6" t="s">
        <v>8219</v>
      </c>
      <c r="C6" t="s">
        <v>8222</v>
      </c>
      <c r="D6" t="s">
        <v>8221</v>
      </c>
      <c r="E6" t="s">
        <v>8220</v>
      </c>
      <c r="F6" t="s">
        <v>8312</v>
      </c>
    </row>
    <row r="7" spans="1:6" x14ac:dyDescent="0.2">
      <c r="A7" s="8" t="s">
        <v>8324</v>
      </c>
      <c r="B7" s="9"/>
      <c r="C7" s="9"/>
      <c r="D7" s="9">
        <v>100</v>
      </c>
      <c r="E7" s="9"/>
      <c r="F7" s="9">
        <v>100</v>
      </c>
    </row>
    <row r="8" spans="1:6" x14ac:dyDescent="0.2">
      <c r="A8" s="8" t="s">
        <v>8325</v>
      </c>
      <c r="B8" s="9"/>
      <c r="C8" s="9"/>
      <c r="D8" s="9"/>
      <c r="E8" s="9">
        <v>20</v>
      </c>
      <c r="F8" s="9">
        <v>20</v>
      </c>
    </row>
    <row r="9" spans="1:6" x14ac:dyDescent="0.2">
      <c r="A9" s="8" t="s">
        <v>8326</v>
      </c>
      <c r="B9" s="9"/>
      <c r="C9" s="9"/>
      <c r="D9" s="9"/>
      <c r="E9" s="9">
        <v>24</v>
      </c>
      <c r="F9" s="9">
        <v>24</v>
      </c>
    </row>
    <row r="10" spans="1:6" x14ac:dyDescent="0.2">
      <c r="A10" s="8" t="s">
        <v>8327</v>
      </c>
      <c r="B10" s="9"/>
      <c r="C10" s="9"/>
      <c r="D10" s="9">
        <v>40</v>
      </c>
      <c r="E10" s="9"/>
      <c r="F10" s="9">
        <v>40</v>
      </c>
    </row>
    <row r="11" spans="1:6" x14ac:dyDescent="0.2">
      <c r="A11" s="8" t="s">
        <v>8397</v>
      </c>
      <c r="B11" s="9">
        <v>40</v>
      </c>
      <c r="C11" s="9"/>
      <c r="D11" s="9"/>
      <c r="E11" s="9"/>
      <c r="F11" s="9">
        <v>40</v>
      </c>
    </row>
    <row r="12" spans="1:6" x14ac:dyDescent="0.2">
      <c r="A12" s="8" t="s">
        <v>8398</v>
      </c>
      <c r="B12" s="9">
        <v>180</v>
      </c>
      <c r="C12" s="9"/>
      <c r="D12" s="9"/>
      <c r="E12" s="9"/>
      <c r="F12" s="9">
        <v>180</v>
      </c>
    </row>
    <row r="13" spans="1:6" x14ac:dyDescent="0.2">
      <c r="A13" s="8" t="s">
        <v>8328</v>
      </c>
      <c r="B13" s="9"/>
      <c r="C13" s="9"/>
      <c r="D13" s="9">
        <v>80</v>
      </c>
      <c r="E13" s="9"/>
      <c r="F13" s="9">
        <v>80</v>
      </c>
    </row>
    <row r="14" spans="1:6" x14ac:dyDescent="0.2">
      <c r="A14" s="8" t="s">
        <v>8399</v>
      </c>
      <c r="B14" s="9">
        <v>40</v>
      </c>
      <c r="C14" s="9"/>
      <c r="D14" s="9"/>
      <c r="E14" s="9"/>
      <c r="F14" s="9">
        <v>40</v>
      </c>
    </row>
    <row r="15" spans="1:6" x14ac:dyDescent="0.2">
      <c r="A15" s="8" t="s">
        <v>8329</v>
      </c>
      <c r="B15" s="9"/>
      <c r="C15" s="9">
        <v>20</v>
      </c>
      <c r="D15" s="9">
        <v>40</v>
      </c>
      <c r="E15" s="9"/>
      <c r="F15" s="9">
        <v>60</v>
      </c>
    </row>
    <row r="16" spans="1:6" x14ac:dyDescent="0.2">
      <c r="A16" s="8" t="s">
        <v>8330</v>
      </c>
      <c r="B16" s="9"/>
      <c r="C16" s="9"/>
      <c r="D16" s="9">
        <v>40</v>
      </c>
      <c r="E16" s="9"/>
      <c r="F16" s="9">
        <v>40</v>
      </c>
    </row>
    <row r="17" spans="1:6" x14ac:dyDescent="0.2">
      <c r="A17" s="8" t="s">
        <v>8331</v>
      </c>
      <c r="B17" s="9"/>
      <c r="C17" s="9"/>
      <c r="D17" s="9">
        <v>120</v>
      </c>
      <c r="E17" s="9">
        <v>20</v>
      </c>
      <c r="F17" s="9">
        <v>140</v>
      </c>
    </row>
    <row r="18" spans="1:6" x14ac:dyDescent="0.2">
      <c r="A18" s="8" t="s">
        <v>8332</v>
      </c>
      <c r="B18" s="9"/>
      <c r="C18" s="9"/>
      <c r="D18" s="9">
        <v>20</v>
      </c>
      <c r="E18" s="9"/>
      <c r="F18" s="9">
        <v>20</v>
      </c>
    </row>
    <row r="19" spans="1:6" x14ac:dyDescent="0.2">
      <c r="A19" s="8" t="s">
        <v>8400</v>
      </c>
      <c r="B19" s="9">
        <v>140</v>
      </c>
      <c r="C19" s="9"/>
      <c r="D19" s="9"/>
      <c r="E19" s="9"/>
      <c r="F19" s="9">
        <v>140</v>
      </c>
    </row>
    <row r="20" spans="1:6" x14ac:dyDescent="0.2">
      <c r="A20" s="8" t="s">
        <v>8333</v>
      </c>
      <c r="B20" s="9">
        <v>140</v>
      </c>
      <c r="C20" s="9"/>
      <c r="D20" s="9">
        <v>20</v>
      </c>
      <c r="E20" s="9"/>
      <c r="F20" s="9">
        <v>160</v>
      </c>
    </row>
    <row r="21" spans="1:6" x14ac:dyDescent="0.2">
      <c r="A21" s="8" t="s">
        <v>8334</v>
      </c>
      <c r="B21" s="9"/>
      <c r="C21" s="9"/>
      <c r="D21" s="9">
        <v>60</v>
      </c>
      <c r="E21" s="9"/>
      <c r="F21" s="9">
        <v>60</v>
      </c>
    </row>
    <row r="22" spans="1:6" x14ac:dyDescent="0.2">
      <c r="A22" s="8" t="s">
        <v>8335</v>
      </c>
      <c r="B22" s="9">
        <v>9</v>
      </c>
      <c r="C22" s="9"/>
      <c r="D22" s="9">
        <v>11</v>
      </c>
      <c r="E22" s="9"/>
      <c r="F22" s="9">
        <v>20</v>
      </c>
    </row>
    <row r="23" spans="1:6" x14ac:dyDescent="0.2">
      <c r="A23" s="8" t="s">
        <v>8401</v>
      </c>
      <c r="B23" s="9">
        <v>20</v>
      </c>
      <c r="C23" s="9"/>
      <c r="D23" s="9"/>
      <c r="E23" s="9"/>
      <c r="F23" s="9">
        <v>20</v>
      </c>
    </row>
    <row r="24" spans="1:6" x14ac:dyDescent="0.2">
      <c r="A24" s="8" t="s">
        <v>8336</v>
      </c>
      <c r="B24" s="9"/>
      <c r="C24" s="9"/>
      <c r="D24" s="9">
        <v>40</v>
      </c>
      <c r="E24" s="9"/>
      <c r="F24" s="9">
        <v>40</v>
      </c>
    </row>
    <row r="25" spans="1:6" x14ac:dyDescent="0.2">
      <c r="A25" s="8" t="s">
        <v>8337</v>
      </c>
      <c r="B25" s="9">
        <v>60</v>
      </c>
      <c r="C25" s="9"/>
      <c r="D25" s="9">
        <v>60</v>
      </c>
      <c r="E25" s="9">
        <v>20</v>
      </c>
      <c r="F25" s="9">
        <v>140</v>
      </c>
    </row>
    <row r="26" spans="1:6" x14ac:dyDescent="0.2">
      <c r="A26" s="8" t="s">
        <v>8338</v>
      </c>
      <c r="B26" s="9"/>
      <c r="C26" s="9"/>
      <c r="D26" s="9">
        <v>20</v>
      </c>
      <c r="E26" s="9"/>
      <c r="F26" s="9">
        <v>20</v>
      </c>
    </row>
    <row r="27" spans="1:6" x14ac:dyDescent="0.2">
      <c r="A27" s="8" t="s">
        <v>8402</v>
      </c>
      <c r="B27" s="9">
        <v>60</v>
      </c>
      <c r="C27" s="9"/>
      <c r="D27" s="9"/>
      <c r="E27" s="9"/>
      <c r="F27" s="9">
        <v>60</v>
      </c>
    </row>
    <row r="28" spans="1:6" x14ac:dyDescent="0.2">
      <c r="A28" s="8" t="s">
        <v>8339</v>
      </c>
      <c r="B28" s="9"/>
      <c r="C28" s="9"/>
      <c r="D28" s="9">
        <v>20</v>
      </c>
      <c r="E28" s="9"/>
      <c r="F28" s="9">
        <v>20</v>
      </c>
    </row>
    <row r="29" spans="1:6" x14ac:dyDescent="0.2">
      <c r="A29" s="8" t="s">
        <v>8340</v>
      </c>
      <c r="B29" s="9">
        <v>103</v>
      </c>
      <c r="C29" s="9"/>
      <c r="D29" s="9">
        <v>57</v>
      </c>
      <c r="E29" s="9"/>
      <c r="F29" s="9">
        <v>160</v>
      </c>
    </row>
    <row r="30" spans="1:6" x14ac:dyDescent="0.2">
      <c r="A30" s="8" t="s">
        <v>8341</v>
      </c>
      <c r="B30" s="9"/>
      <c r="C30" s="9"/>
      <c r="D30" s="9">
        <v>20</v>
      </c>
      <c r="E30" s="9"/>
      <c r="F30" s="9">
        <v>20</v>
      </c>
    </row>
    <row r="31" spans="1:6" x14ac:dyDescent="0.2">
      <c r="A31" s="8" t="s">
        <v>8342</v>
      </c>
      <c r="B31" s="9">
        <v>694</v>
      </c>
      <c r="C31" s="9">
        <v>19</v>
      </c>
      <c r="D31" s="9">
        <v>353</v>
      </c>
      <c r="E31" s="9"/>
      <c r="F31" s="9">
        <v>1066</v>
      </c>
    </row>
    <row r="32" spans="1:6" x14ac:dyDescent="0.2">
      <c r="A32" s="8" t="s">
        <v>8403</v>
      </c>
      <c r="B32" s="9">
        <v>40</v>
      </c>
      <c r="C32" s="9"/>
      <c r="D32" s="9"/>
      <c r="E32" s="9"/>
      <c r="F32" s="9">
        <v>40</v>
      </c>
    </row>
    <row r="33" spans="1:6" x14ac:dyDescent="0.2">
      <c r="A33" s="8" t="s">
        <v>8404</v>
      </c>
      <c r="B33" s="9">
        <v>20</v>
      </c>
      <c r="C33" s="9"/>
      <c r="D33" s="9"/>
      <c r="E33" s="9"/>
      <c r="F33" s="9">
        <v>20</v>
      </c>
    </row>
    <row r="34" spans="1:6" x14ac:dyDescent="0.2">
      <c r="A34" s="8" t="s">
        <v>8343</v>
      </c>
      <c r="B34" s="9"/>
      <c r="C34" s="9"/>
      <c r="D34" s="9">
        <v>20</v>
      </c>
      <c r="E34" s="9"/>
      <c r="F34" s="9">
        <v>20</v>
      </c>
    </row>
    <row r="35" spans="1:6" x14ac:dyDescent="0.2">
      <c r="A35" s="8" t="s">
        <v>8405</v>
      </c>
      <c r="B35" s="9">
        <v>260</v>
      </c>
      <c r="C35" s="9"/>
      <c r="D35" s="9"/>
      <c r="E35" s="9"/>
      <c r="F35" s="9">
        <v>260</v>
      </c>
    </row>
    <row r="36" spans="1:6" x14ac:dyDescent="0.2">
      <c r="A36" s="8" t="s">
        <v>8344</v>
      </c>
      <c r="B36" s="9"/>
      <c r="C36" s="9"/>
      <c r="D36" s="9"/>
      <c r="E36" s="9">
        <v>40</v>
      </c>
      <c r="F36" s="9">
        <v>40</v>
      </c>
    </row>
    <row r="37" spans="1:6" x14ac:dyDescent="0.2">
      <c r="A37" s="8" t="s">
        <v>8406</v>
      </c>
      <c r="B37" s="9">
        <v>60</v>
      </c>
      <c r="C37" s="9"/>
      <c r="D37" s="9"/>
      <c r="E37" s="9"/>
      <c r="F37" s="9">
        <v>60</v>
      </c>
    </row>
    <row r="38" spans="1:6" x14ac:dyDescent="0.2">
      <c r="A38" s="8" t="s">
        <v>8407</v>
      </c>
      <c r="B38" s="9">
        <v>34</v>
      </c>
      <c r="C38" s="9">
        <v>6</v>
      </c>
      <c r="D38" s="9"/>
      <c r="E38" s="9"/>
      <c r="F38" s="9">
        <v>40</v>
      </c>
    </row>
    <row r="39" spans="1:6" x14ac:dyDescent="0.2">
      <c r="A39" s="8" t="s">
        <v>8345</v>
      </c>
      <c r="B39" s="9">
        <v>40</v>
      </c>
      <c r="C39" s="9"/>
      <c r="D39" s="9">
        <v>2</v>
      </c>
      <c r="E39" s="9">
        <v>18</v>
      </c>
      <c r="F39" s="9">
        <v>60</v>
      </c>
    </row>
    <row r="40" spans="1:6" x14ac:dyDescent="0.2">
      <c r="A40" s="8" t="s">
        <v>8346</v>
      </c>
      <c r="B40" s="9">
        <v>85</v>
      </c>
      <c r="C40" s="9">
        <v>5</v>
      </c>
      <c r="D40" s="9">
        <v>80</v>
      </c>
      <c r="E40" s="9">
        <v>17</v>
      </c>
      <c r="F40" s="9">
        <v>187</v>
      </c>
    </row>
    <row r="41" spans="1:6" x14ac:dyDescent="0.2">
      <c r="A41" s="8" t="s">
        <v>8408</v>
      </c>
      <c r="B41" s="9">
        <v>80</v>
      </c>
      <c r="C41" s="9"/>
      <c r="D41" s="9"/>
      <c r="E41" s="9"/>
      <c r="F41" s="9">
        <v>80</v>
      </c>
    </row>
    <row r="42" spans="1:6" x14ac:dyDescent="0.2">
      <c r="A42" s="8" t="s">
        <v>8409</v>
      </c>
      <c r="B42" s="9">
        <v>60</v>
      </c>
      <c r="C42" s="9"/>
      <c r="D42" s="9"/>
      <c r="E42" s="9"/>
      <c r="F42" s="9">
        <v>60</v>
      </c>
    </row>
    <row r="43" spans="1:6" x14ac:dyDescent="0.2">
      <c r="A43" s="8" t="s">
        <v>8347</v>
      </c>
      <c r="B43" s="9"/>
      <c r="C43" s="9"/>
      <c r="D43" s="9">
        <v>47</v>
      </c>
      <c r="E43" s="9">
        <v>10</v>
      </c>
      <c r="F43" s="9">
        <v>57</v>
      </c>
    </row>
    <row r="44" spans="1:6" x14ac:dyDescent="0.2">
      <c r="A44" s="8" t="s">
        <v>8348</v>
      </c>
      <c r="B44" s="9"/>
      <c r="C44" s="9"/>
      <c r="D44" s="9">
        <v>100</v>
      </c>
      <c r="E44" s="9"/>
      <c r="F44" s="9">
        <v>100</v>
      </c>
    </row>
    <row r="45" spans="1:6" x14ac:dyDescent="0.2">
      <c r="A45" s="8" t="s">
        <v>8349</v>
      </c>
      <c r="B45" s="9">
        <v>20</v>
      </c>
      <c r="C45" s="9"/>
      <c r="D45" s="9">
        <v>120</v>
      </c>
      <c r="E45" s="9">
        <v>60</v>
      </c>
      <c r="F45" s="9">
        <v>200</v>
      </c>
    </row>
    <row r="46" spans="1:6" x14ac:dyDescent="0.2">
      <c r="A46" s="8" t="s">
        <v>8350</v>
      </c>
      <c r="B46" s="9"/>
      <c r="C46" s="9"/>
      <c r="D46" s="9">
        <v>60</v>
      </c>
      <c r="E46" s="9">
        <v>100</v>
      </c>
      <c r="F46" s="9">
        <v>160</v>
      </c>
    </row>
    <row r="47" spans="1:6" x14ac:dyDescent="0.2">
      <c r="A47" s="8" t="s">
        <v>8351</v>
      </c>
      <c r="B47" s="9"/>
      <c r="C47" s="9"/>
      <c r="D47" s="9"/>
      <c r="E47" s="9">
        <v>20</v>
      </c>
      <c r="F47" s="9">
        <v>20</v>
      </c>
    </row>
    <row r="48" spans="1:6" x14ac:dyDescent="0.2">
      <c r="A48" s="8" t="s">
        <v>8312</v>
      </c>
      <c r="B48" s="9">
        <v>2185</v>
      </c>
      <c r="C48" s="9">
        <v>50</v>
      </c>
      <c r="D48" s="9">
        <v>1530</v>
      </c>
      <c r="E48" s="9">
        <v>349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FC52-07DC-8946-BF56-E68F5E227B36}">
  <dimension ref="A1:E18"/>
  <sheetViews>
    <sheetView topLeftCell="A2" workbookViewId="0">
      <selection activeCell="L13" sqref="L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8354</v>
      </c>
      <c r="B2" t="s">
        <v>8310</v>
      </c>
    </row>
    <row r="4" spans="1:5" x14ac:dyDescent="0.2">
      <c r="A4" s="7" t="s">
        <v>8369</v>
      </c>
      <c r="B4" s="7" t="s">
        <v>8311</v>
      </c>
    </row>
    <row r="5" spans="1:5" x14ac:dyDescent="0.2">
      <c r="A5" s="7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8" t="s">
        <v>8357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8" t="s">
        <v>8358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8359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8" t="s">
        <v>8360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">
      <c r="A10" s="8" t="s">
        <v>8361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">
      <c r="A11" s="8" t="s">
        <v>8362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8" t="s">
        <v>8363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8" t="s">
        <v>8364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8" t="s">
        <v>8365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8" t="s">
        <v>8366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8" t="s">
        <v>8367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8" t="s">
        <v>8368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4C981-F638-1548-9096-F6534547C4F5}">
  <dimension ref="A1:H14"/>
  <sheetViews>
    <sheetView topLeftCell="A20" zoomScale="125" zoomScaleNormal="125" workbookViewId="0">
      <selection activeCell="L14" sqref="L14"/>
    </sheetView>
  </sheetViews>
  <sheetFormatPr baseColWidth="10" defaultRowHeight="15" x14ac:dyDescent="0.2"/>
  <cols>
    <col min="1" max="1" width="29" customWidth="1"/>
  </cols>
  <sheetData>
    <row r="1" spans="1:8" x14ac:dyDescent="0.2">
      <c r="A1" t="s">
        <v>8371</v>
      </c>
      <c r="B1" t="s">
        <v>8372</v>
      </c>
      <c r="C1" t="s">
        <v>8373</v>
      </c>
      <c r="D1" t="s">
        <v>8377</v>
      </c>
      <c r="E1" t="s">
        <v>8375</v>
      </c>
      <c r="F1" t="s">
        <v>8374</v>
      </c>
      <c r="G1" t="s">
        <v>8376</v>
      </c>
      <c r="H1" t="s">
        <v>8378</v>
      </c>
    </row>
    <row r="2" spans="1:8" ht="16" x14ac:dyDescent="0.2">
      <c r="A2" s="11" t="s">
        <v>8389</v>
      </c>
      <c r="B2">
        <f>COUNTIFS(Kickstarter!D2:D4115,"&lt;1000",Kickstarter!F2:F4115,"=successful")</f>
        <v>322</v>
      </c>
      <c r="C2">
        <f>COUNTIFS(Kickstarter!D2:D4115,"&lt;1000",Kickstarter!F2:F4115,"=failed")</f>
        <v>113</v>
      </c>
      <c r="D2">
        <f>COUNTIFS(Kickstarter!D2:D4115,"&lt;1000",Kickstarter!F2:F4115,"=cancelled")+COUNTIFS(Kickstarter!D2:D4115,"&lt;1000",Kickstarter!F2:F4115,"canceled")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 x14ac:dyDescent="0.2">
      <c r="A3" s="11" t="s">
        <v>8379</v>
      </c>
      <c r="B3">
        <f>COUNTIFS(Kickstarter!D2:D4115,"&gt;=1000",Kickstarter!D2:D4115,"&lt;5000",Kickstarter!F2:F4115,"=successful")</f>
        <v>932</v>
      </c>
      <c r="C3">
        <f>COUNTIFS(Kickstarter!D2:D4115,"&gt;=1000",Kickstarter!D2:D4115,"&lt;5000",Kickstarter!F2:F4115,"=failed")</f>
        <v>420</v>
      </c>
      <c r="D3">
        <f>COUNTIFS(Kickstarter!D2:D4115,"&gt;=1000",Kickstarter!D2:D4115,"&lt;5000",Kickstarter!F2:F4115,"=cancelled")+COUNTIFS(Kickstarter!D2:D4115,"&gt;=1000",Kickstarter!D2:D4115,"&lt;5000",Kickstarter!F2:F4115,"=canceled")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 x14ac:dyDescent="0.2">
      <c r="A4" s="11" t="s">
        <v>8387</v>
      </c>
      <c r="B4">
        <f>COUNTIFS(Kickstarter!D2:D4115,"&gt;=5000",Kickstarter!D2:D4115,"&lt;10000",Kickstarter!F2:F4115,"=successful")</f>
        <v>381</v>
      </c>
      <c r="C4">
        <f>COUNTIFS(Kickstarter!D2:D4115,"&gt;=5000",Kickstarter!D2:D4115,"&lt;10000",Kickstarter!F2:F4115,"=failed")</f>
        <v>283</v>
      </c>
      <c r="D4">
        <f>COUNTIFS(Kickstarter!D2:D4115,"&gt;=5000",Kickstarter!D2:D4115,"&lt;10000",Kickstarter!F2:F4115,"=cancelled")+COUNTIFS(Kickstarter!D2:D4115,"&gt;=5000",Kickstarter!D2:D4115,"&lt;10000",Kickstarter!F2:F4115,"=canceled")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 x14ac:dyDescent="0.2">
      <c r="A5" s="11" t="s">
        <v>8380</v>
      </c>
      <c r="B5">
        <f>COUNTIFS(Kickstarter!D2:D4115,"&gt;=10000",Kickstarter!D2:D4115,"&lt;15000",Kickstarter!F2:F4115,"=successful")</f>
        <v>168</v>
      </c>
      <c r="C5">
        <f>COUNTIFS(Kickstarter!D2:D4115,"&gt;=10000",Kickstarter!D2:D4115,"&lt;15000",Kickstarter!F2:F4115,"=failed")</f>
        <v>144</v>
      </c>
      <c r="D5">
        <f>COUNTIFS(Kickstarter!D2:D4115,"&gt;=10000",Kickstarter!D2:D4115,"&lt;15000",Kickstarter!F2:F4115,"=cancelled")+COUNTIFS(Kickstarter!D2:D4115,"&gt;=10000",Kickstarter!D2:D4115,"&lt;15000",Kickstarter!F2:F4115,"=canceled")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 x14ac:dyDescent="0.2">
      <c r="A6" s="11" t="s">
        <v>8381</v>
      </c>
      <c r="B6">
        <f>COUNTIFS(Kickstarter!D2:D4115,"&gt;=15000",Kickstarter!D2:D4115,"&lt;20000",Kickstarter!F2:F4115,"=successful")</f>
        <v>94</v>
      </c>
      <c r="C6">
        <f>COUNTIFS(Kickstarter!D2:D4115,"&gt;=15000",Kickstarter!D2:D4115,"&lt;20000",Kickstarter!F2:F4115,"=failed")</f>
        <v>90</v>
      </c>
      <c r="D6">
        <f>COUNTIFS(Kickstarter!D2:D4115,"&gt;=15000",Kickstarter!D2:D4115,"&lt;20000",Kickstarter!F2:F4115,"=cancelled")+COUNTIFS(Kickstarter!D2:D4115,"&gt;=15000",Kickstarter!D2:D4115,"&lt;20000",Kickstarter!F2:F4115,"=canceled")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 x14ac:dyDescent="0.2">
      <c r="A7" s="11" t="s">
        <v>8382</v>
      </c>
      <c r="B7">
        <f>COUNTIFS(Kickstarter!D2:D4115,"&gt;=20000",Kickstarter!D2:D4115,"&lt;25000",Kickstarter!F2:F4115,"=successful")</f>
        <v>62</v>
      </c>
      <c r="C7">
        <f>COUNTIFS(Kickstarter!D2:D4115,"&gt;=20000",Kickstarter!D2:D4115,"&lt;25000",Kickstarter!F2:F4115,"=failed")</f>
        <v>72</v>
      </c>
      <c r="D7">
        <f>COUNTIFS(Kickstarter!D2:D4115,"&gt;=20000",Kickstarter!D2:D4115,"&lt;25000",Kickstarter!F2:F4115,"=cancelled")+COUNTIFS(Kickstarter!D2:D4115,"&gt;=20000",Kickstarter!D2:D4115,"&lt;25000",Kickstarter!F2:F4115,"=canceled")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 x14ac:dyDescent="0.2">
      <c r="A8" s="11" t="s">
        <v>8383</v>
      </c>
      <c r="B8">
        <f>COUNTIFS(Kickstarter!D2:D4115,"&gt;=25000",Kickstarter!D2:D4115,"&lt;30000",Kickstarter!F2:F4115,"=successful")</f>
        <v>55</v>
      </c>
      <c r="C8">
        <f>COUNTIFS(Kickstarter!D2:D4115,"&gt;=25000",Kickstarter!D2:D4115,"&lt;30000",Kickstarter!F2:F4115,"=failed")</f>
        <v>64</v>
      </c>
      <c r="D8">
        <f>COUNTIFS(Kickstarter!D2:D4115,"&gt;=25000",Kickstarter!D2:D4115,"&lt;30000",Kickstarter!F2:F4115,"=cancelled")+COUNTIFS(Kickstarter!D2:D4115,"&gt;=25000",Kickstarter!D2:D4115,"&lt;30000",Kickstarter!F2:F4115,"=canceled")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 x14ac:dyDescent="0.2">
      <c r="A9" s="11" t="s">
        <v>8384</v>
      </c>
      <c r="B9">
        <f>COUNTIFS(Kickstarter!D2:D4115,"&gt;=30000",Kickstarter!D2:D4115,"&lt;35000",Kickstarter!F2:F4115,"=successful")</f>
        <v>32</v>
      </c>
      <c r="C9">
        <f>COUNTIFS(Kickstarter!D2:D4115,"&gt;=30000",Kickstarter!D2:D4115,"&lt;35000",Kickstarter!F2:F4115,"=failed")</f>
        <v>37</v>
      </c>
      <c r="D9">
        <f>COUNTIFS(Kickstarter!D2:D4115,"&gt;=30000",Kickstarter!D2:D4115,"&lt;35000",Kickstarter!F2:F4115,"=cancelled")+COUNTIFS(Kickstarter!D2:D4115,"&gt;=30000",Kickstarter!D2:D4115,"&lt;35000",Kickstarter!F2:F4115,"=canceled")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 x14ac:dyDescent="0.2">
      <c r="A10" s="11" t="s">
        <v>8385</v>
      </c>
      <c r="B10">
        <f>COUNTIFS(Kickstarter!D2:D4115,"&gt;=35000",Kickstarter!D2:D4115,"&lt;40000",Kickstarter!F2:F4115,"=successful")</f>
        <v>26</v>
      </c>
      <c r="C10">
        <f>COUNTIFS(Kickstarter!D2:D4115,"&gt;=35000",Kickstarter!D2:D4115,"&lt;40000",Kickstarter!F2:F4115,"=failed")</f>
        <v>22</v>
      </c>
      <c r="D10">
        <f>COUNTIFS(Kickstarter!D2:D4115,"&gt;=35000",Kickstarter!D2:D4115,"&lt;40000",Kickstarter!F2:F4115,"=cancelled")+COUNTIFS(Kickstarter!D2:D4115,"&gt;=35000",Kickstarter!D2:D4115,"&lt;40000",Kickstarter!F2:F4115,"=canceled")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 x14ac:dyDescent="0.2">
      <c r="A11" s="11" t="s">
        <v>8386</v>
      </c>
      <c r="B11">
        <f>COUNTIFS(Kickstarter!D2:D4115,"&gt;=40000",Kickstarter!D2:D4115,"&lt;45000",Kickstarter!F2:F4115,"=successful")</f>
        <v>21</v>
      </c>
      <c r="C11">
        <f>COUNTIFS(Kickstarter!D2:D4115,"&gt;=40000",Kickstarter!D2:D4115,"&lt;45000",Kickstarter!F2:F4115,"=failed")</f>
        <v>16</v>
      </c>
      <c r="D11">
        <f>COUNTIFS(Kickstarter!D2:D4115,"&gt;=40000",Kickstarter!D2:D4115,"&lt;45000",Kickstarter!F2:F4115,"=cancelled")+COUNTIFS(Kickstarter!D2:D4115,"&gt;=40000",Kickstarter!D2:D4115,"&lt;45000",Kickstarter!F2:F4115,"=canceled")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 x14ac:dyDescent="0.2">
      <c r="A12" s="11" t="s">
        <v>8390</v>
      </c>
      <c r="B12">
        <f>COUNTIFS(Kickstarter!D2:D4115,"&gt;=45000",Kickstarter!D2:D4115,"&lt;50000",Kickstarter!F2:F4115,"=successful")</f>
        <v>6</v>
      </c>
      <c r="C12">
        <f>COUNTIFS(Kickstarter!D2:D4115,"&gt;=45000",Kickstarter!D2:D4115,"&lt;50000",Kickstarter!F2:F4115,"=failed")</f>
        <v>11</v>
      </c>
      <c r="D12">
        <f>COUNTIFS(Kickstarter!D2:D4115,"&gt;=45000",Kickstarter!D2:D4115,"&lt;50000",Kickstarter!F2:F4115,"=cancelled")+COUNTIFS(Kickstarter!D2:D4115,"&gt;=45000",Kickstarter!D2:D4115,"&lt;50000",Kickstarter!F2:F4115,"=canceled")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 x14ac:dyDescent="0.2">
      <c r="A13" s="11" t="s">
        <v>8391</v>
      </c>
      <c r="B13">
        <f>COUNTIFS(Kickstarter!D2:D4115,"&gt;=50000",Kickstarter!F2:F4115,"=successful")</f>
        <v>86</v>
      </c>
      <c r="C13">
        <f>COUNTIFS(Kickstarter!D2:D4115,"&gt;=50000",Kickstarter!F2:F4115,"=failed")</f>
        <v>258</v>
      </c>
      <c r="D13">
        <f>COUNTIFS(Kickstarter!D2:D4115,"&gt;=50000",Kickstarter!F2:F4115,"=cancelled")+COUNTIFS(Kickstarter!D2:D4115,"&gt;=50000",Kickstarter!F2:F4115,"=canceled")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"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 t="shared" si="4"/>
        <v>4064</v>
      </c>
      <c r="F14" s="5"/>
      <c r="G14" s="5"/>
      <c r="H14" s="5"/>
    </row>
  </sheetData>
  <autoFilter ref="A1:H1" xr:uid="{F21DE6AC-46B3-4846-B8DB-33030E62CB8A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28CF0-64E2-D84F-A74B-4368AA98B393}">
  <dimension ref="A1:F14"/>
  <sheetViews>
    <sheetView workbookViewId="0">
      <selection activeCell="K28" sqref="K28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7" bestFit="1" customWidth="1"/>
    <col min="4" max="4" width="6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8396</v>
      </c>
      <c r="B3" s="7" t="s">
        <v>8311</v>
      </c>
    </row>
    <row r="4" spans="1:6" x14ac:dyDescent="0.2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8314</v>
      </c>
      <c r="B5" s="5">
        <v>9.2813784472917105E-3</v>
      </c>
      <c r="C5" s="5">
        <v>5.1142857891493157E-2</v>
      </c>
      <c r="D5" s="5">
        <v>0</v>
      </c>
      <c r="E5" s="5">
        <v>0.9395757636612152</v>
      </c>
      <c r="F5" s="5">
        <v>1</v>
      </c>
    </row>
    <row r="6" spans="1:6" x14ac:dyDescent="0.2">
      <c r="A6" s="8" t="s">
        <v>8315</v>
      </c>
      <c r="B6" s="5">
        <v>1.1590963408159894E-3</v>
      </c>
      <c r="C6" s="5">
        <v>7.9903971684107761E-2</v>
      </c>
      <c r="D6" s="5">
        <v>7.6574913973435788E-3</v>
      </c>
      <c r="E6" s="5">
        <v>0.91127944057773269</v>
      </c>
      <c r="F6" s="5">
        <v>1</v>
      </c>
    </row>
    <row r="7" spans="1:6" x14ac:dyDescent="0.2">
      <c r="A7" s="8" t="s">
        <v>8316</v>
      </c>
      <c r="B7" s="5">
        <v>0</v>
      </c>
      <c r="C7" s="5">
        <v>8.1538855401644822E-2</v>
      </c>
      <c r="D7" s="5">
        <v>0</v>
      </c>
      <c r="E7" s="5">
        <v>0.91846114459835526</v>
      </c>
      <c r="F7" s="5">
        <v>1</v>
      </c>
    </row>
    <row r="8" spans="1:6" x14ac:dyDescent="0.2">
      <c r="A8" s="8" t="s">
        <v>8317</v>
      </c>
      <c r="B8" s="5">
        <v>1</v>
      </c>
      <c r="C8" s="5">
        <v>0</v>
      </c>
      <c r="D8" s="5">
        <v>0</v>
      </c>
      <c r="E8" s="5">
        <v>0</v>
      </c>
      <c r="F8" s="5">
        <v>1</v>
      </c>
    </row>
    <row r="9" spans="1:6" x14ac:dyDescent="0.2">
      <c r="A9" s="8" t="s">
        <v>8318</v>
      </c>
      <c r="B9" s="5">
        <v>2.9440571756982701E-3</v>
      </c>
      <c r="C9" s="5">
        <v>2.0288079355089202E-2</v>
      </c>
      <c r="D9" s="5">
        <v>3.2379154458821009E-2</v>
      </c>
      <c r="E9" s="5">
        <v>0.94438870901039151</v>
      </c>
      <c r="F9" s="5">
        <v>1</v>
      </c>
    </row>
    <row r="10" spans="1:6" x14ac:dyDescent="0.2">
      <c r="A10" s="8" t="s">
        <v>8319</v>
      </c>
      <c r="B10" s="5">
        <v>0</v>
      </c>
      <c r="C10" s="5">
        <v>0.12159470243718254</v>
      </c>
      <c r="D10" s="5">
        <v>0</v>
      </c>
      <c r="E10" s="5">
        <v>0.87840529756281749</v>
      </c>
      <c r="F10" s="5">
        <v>1</v>
      </c>
    </row>
    <row r="11" spans="1:6" x14ac:dyDescent="0.2">
      <c r="A11" s="8" t="s">
        <v>8320</v>
      </c>
      <c r="B11" s="5">
        <v>1.1804248327513995E-2</v>
      </c>
      <c r="C11" s="5">
        <v>2.6696717942033849E-2</v>
      </c>
      <c r="D11" s="5">
        <v>0</v>
      </c>
      <c r="E11" s="5">
        <v>0.9614990337304522</v>
      </c>
      <c r="F11" s="5">
        <v>1</v>
      </c>
    </row>
    <row r="12" spans="1:6" x14ac:dyDescent="0.2">
      <c r="A12" s="8" t="s">
        <v>8321</v>
      </c>
      <c r="B12" s="5">
        <v>9.8889178309453249E-2</v>
      </c>
      <c r="C12" s="5">
        <v>4.6310303033146566E-2</v>
      </c>
      <c r="D12" s="5">
        <v>0</v>
      </c>
      <c r="E12" s="5">
        <v>0.85480051865740025</v>
      </c>
      <c r="F12" s="5">
        <v>1</v>
      </c>
    </row>
    <row r="13" spans="1:6" x14ac:dyDescent="0.2">
      <c r="A13" s="8" t="s">
        <v>8322</v>
      </c>
      <c r="B13" s="5">
        <v>1.7361145741874574E-2</v>
      </c>
      <c r="C13" s="5">
        <v>7.0286080146759425E-2</v>
      </c>
      <c r="D13" s="5">
        <v>6.6646783165377685E-3</v>
      </c>
      <c r="E13" s="5">
        <v>0.90568809579482823</v>
      </c>
      <c r="F13" s="5">
        <v>1</v>
      </c>
    </row>
    <row r="14" spans="1:6" x14ac:dyDescent="0.2">
      <c r="A14" s="8" t="s">
        <v>8312</v>
      </c>
      <c r="B14" s="5">
        <v>5.5120864380006067E-2</v>
      </c>
      <c r="C14" s="5">
        <v>5.3647621101683106E-2</v>
      </c>
      <c r="D14" s="5">
        <v>3.2828434199896903E-3</v>
      </c>
      <c r="E14" s="5">
        <v>0.88794867109832121</v>
      </c>
      <c r="F14" s="5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0859-1AAC-5249-85F4-186764D39BA0}">
  <dimension ref="A1:C13"/>
  <sheetViews>
    <sheetView tabSelected="1" workbookViewId="0">
      <selection activeCell="A6" sqref="A6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10" bestFit="1" customWidth="1"/>
    <col min="4" max="4" width="6" bestFit="1" customWidth="1"/>
    <col min="5" max="5" width="8.83203125" bestFit="1" customWidth="1"/>
    <col min="6" max="6" width="10" bestFit="1" customWidth="1"/>
  </cols>
  <sheetData>
    <row r="1" spans="1:3" x14ac:dyDescent="0.2">
      <c r="A1" s="7" t="s">
        <v>8223</v>
      </c>
      <c r="B1" t="s">
        <v>8310</v>
      </c>
    </row>
    <row r="3" spans="1:3" x14ac:dyDescent="0.2">
      <c r="A3" s="7" t="s">
        <v>8396</v>
      </c>
      <c r="B3" s="7" t="s">
        <v>8311</v>
      </c>
    </row>
    <row r="4" spans="1:3" x14ac:dyDescent="0.2">
      <c r="A4" s="7" t="s">
        <v>8313</v>
      </c>
      <c r="B4" t="s">
        <v>8219</v>
      </c>
      <c r="C4" t="s">
        <v>8312</v>
      </c>
    </row>
    <row r="5" spans="1:3" x14ac:dyDescent="0.2">
      <c r="A5" s="8" t="s">
        <v>8314</v>
      </c>
      <c r="B5" s="5">
        <v>0.11522069063285773</v>
      </c>
      <c r="C5" s="5">
        <v>0.11522069063285773</v>
      </c>
    </row>
    <row r="6" spans="1:3" x14ac:dyDescent="0.2">
      <c r="A6" s="8" t="s">
        <v>8315</v>
      </c>
      <c r="B6" s="5">
        <v>1.8438182628690427E-2</v>
      </c>
      <c r="C6" s="5">
        <v>1.8438182628690427E-2</v>
      </c>
    </row>
    <row r="7" spans="1:3" x14ac:dyDescent="0.2">
      <c r="A7" s="8" t="s">
        <v>8316</v>
      </c>
      <c r="B7" s="5">
        <v>6.3606144165752221E-2</v>
      </c>
      <c r="C7" s="5">
        <v>6.3606144165752221E-2</v>
      </c>
    </row>
    <row r="8" spans="1:3" x14ac:dyDescent="0.2">
      <c r="A8" s="8" t="s">
        <v>8318</v>
      </c>
      <c r="B8" s="5">
        <v>6.7097711606607602E-2</v>
      </c>
      <c r="C8" s="5">
        <v>6.7097711606607602E-2</v>
      </c>
    </row>
    <row r="9" spans="1:3" x14ac:dyDescent="0.2">
      <c r="A9" s="8" t="s">
        <v>8319</v>
      </c>
      <c r="B9" s="5">
        <v>3.7180293808741646E-2</v>
      </c>
      <c r="C9" s="5">
        <v>3.7180293808741646E-2</v>
      </c>
    </row>
    <row r="10" spans="1:3" x14ac:dyDescent="0.2">
      <c r="A10" s="8" t="s">
        <v>8320</v>
      </c>
      <c r="B10" s="5">
        <v>3.3303987632047054E-2</v>
      </c>
      <c r="C10" s="5">
        <v>3.3303987632047054E-2</v>
      </c>
    </row>
    <row r="11" spans="1:3" x14ac:dyDescent="0.2">
      <c r="A11" s="8" t="s">
        <v>8321</v>
      </c>
      <c r="B11" s="5">
        <v>0.44066233815156702</v>
      </c>
      <c r="C11" s="5">
        <v>0.44066233815156702</v>
      </c>
    </row>
    <row r="12" spans="1:3" x14ac:dyDescent="0.2">
      <c r="A12" s="8" t="s">
        <v>8322</v>
      </c>
      <c r="B12" s="5">
        <v>0.11243932247205729</v>
      </c>
      <c r="C12" s="5">
        <v>0.11243932247205729</v>
      </c>
    </row>
    <row r="13" spans="1:3" x14ac:dyDescent="0.2">
      <c r="A13" s="8" t="s">
        <v>8312</v>
      </c>
      <c r="B13" s="5">
        <v>0.8879486710983211</v>
      </c>
      <c r="C13" s="5">
        <v>0.8879486710983211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82D5-A8B8-0348-A148-FDBDBC2E8F97}">
  <dimension ref="A1:B18"/>
  <sheetViews>
    <sheetView workbookViewId="0">
      <selection activeCell="B18" sqref="B18"/>
    </sheetView>
  </sheetViews>
  <sheetFormatPr baseColWidth="10" defaultColWidth="8.83203125" defaultRowHeight="15" x14ac:dyDescent="0.2"/>
  <cols>
    <col min="1" max="1" width="13.6640625" customWidth="1"/>
    <col min="2" max="2" width="16.83203125" customWidth="1"/>
  </cols>
  <sheetData>
    <row r="1" spans="1:2" x14ac:dyDescent="0.2">
      <c r="A1" s="1" t="s">
        <v>8245</v>
      </c>
      <c r="B1" t="s">
        <v>8392</v>
      </c>
    </row>
    <row r="2" spans="1:2" x14ac:dyDescent="0.2">
      <c r="A2" t="s">
        <v>8246</v>
      </c>
      <c r="B2">
        <v>1</v>
      </c>
    </row>
    <row r="3" spans="1:2" x14ac:dyDescent="0.2">
      <c r="A3" t="s">
        <v>8247</v>
      </c>
      <c r="B3">
        <v>1.31</v>
      </c>
    </row>
    <row r="4" spans="1:2" x14ac:dyDescent="0.2">
      <c r="A4" t="s">
        <v>8248</v>
      </c>
      <c r="B4">
        <v>0.71</v>
      </c>
    </row>
    <row r="5" spans="1:2" x14ac:dyDescent="0.2">
      <c r="A5" t="s">
        <v>8249</v>
      </c>
      <c r="B5">
        <v>1.1399999999999999</v>
      </c>
    </row>
    <row r="6" spans="1:2" x14ac:dyDescent="0.2">
      <c r="A6" t="s">
        <v>8250</v>
      </c>
      <c r="B6">
        <v>0.68</v>
      </c>
    </row>
    <row r="7" spans="1:2" x14ac:dyDescent="0.2">
      <c r="A7" t="s">
        <v>8251</v>
      </c>
      <c r="B7">
        <v>0.75</v>
      </c>
    </row>
    <row r="8" spans="1:2" x14ac:dyDescent="0.2">
      <c r="A8" t="s">
        <v>8252</v>
      </c>
      <c r="B8">
        <v>0.13</v>
      </c>
    </row>
    <row r="9" spans="1:2" x14ac:dyDescent="0.2">
      <c r="A9" t="s">
        <v>8253</v>
      </c>
      <c r="B9">
        <v>0.15</v>
      </c>
    </row>
    <row r="10" spans="1:2" x14ac:dyDescent="0.2">
      <c r="A10" t="s">
        <v>8254</v>
      </c>
      <c r="B10">
        <v>0.12</v>
      </c>
    </row>
    <row r="11" spans="1:2" x14ac:dyDescent="0.2">
      <c r="A11" t="s">
        <v>8255</v>
      </c>
      <c r="B11">
        <v>0.11</v>
      </c>
    </row>
    <row r="12" spans="1:2" x14ac:dyDescent="0.2">
      <c r="A12" t="s">
        <v>8256</v>
      </c>
      <c r="B12">
        <v>5.2999999999999999E-2</v>
      </c>
    </row>
    <row r="13" spans="1:2" x14ac:dyDescent="0.2">
      <c r="A13" t="s">
        <v>8257</v>
      </c>
      <c r="B13">
        <v>1.01</v>
      </c>
    </row>
    <row r="14" spans="1:2" x14ac:dyDescent="0.2">
      <c r="A14" t="s">
        <v>8258</v>
      </c>
      <c r="B14">
        <v>0.74</v>
      </c>
    </row>
    <row r="18" spans="1:2" x14ac:dyDescent="0.2">
      <c r="A18" t="s">
        <v>8393</v>
      </c>
      <c r="B18" s="12">
        <f>SUM(Kickstarter!Y2:Y4115)</f>
        <v>46072173.006800011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CategoryStats</vt:lpstr>
      <vt:lpstr>SubcategoryStats</vt:lpstr>
      <vt:lpstr>LaunchDateOutcomes</vt:lpstr>
      <vt:lpstr>GoalOutcomes</vt:lpstr>
      <vt:lpstr>OutcomesBasedOnFunding</vt:lpstr>
      <vt:lpstr>OutcomesBasedOnFunding2</vt:lpstr>
      <vt:lpstr>currency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Suchita Mujumdar</cp:lastModifiedBy>
  <dcterms:created xsi:type="dcterms:W3CDTF">2017-04-20T15:17:24Z</dcterms:created>
  <dcterms:modified xsi:type="dcterms:W3CDTF">2019-01-25T07:24:40Z</dcterms:modified>
</cp:coreProperties>
</file>